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30" yWindow="480" windowWidth="19800" windowHeight="7350"/>
  </bookViews>
  <sheets>
    <sheet name="Rekapitulace stavby" sheetId="1" r:id="rId1"/>
    <sheet name="01.1 - Stavební část" sheetId="2" r:id="rId2"/>
    <sheet name="01.2 - Zařízení ZTI" sheetId="3" r:id="rId3"/>
    <sheet name="01.3 - Rozvod technických..." sheetId="4" r:id="rId4"/>
    <sheet name="01.4 - Vzduchotechnika" sheetId="5" r:id="rId5"/>
    <sheet name="01.5 - Mobiliář" sheetId="6" r:id="rId6"/>
    <sheet name="01.6-EL-Parametry" sheetId="9" r:id="rId7"/>
    <sheet name="01.6-EL-Rekapitulace" sheetId="10" r:id="rId8"/>
    <sheet name="01.6-EL-Rozpočet" sheetId="11" r:id="rId9"/>
    <sheet name="02 - Vedlejší rozpočtové ..." sheetId="7" r:id="rId10"/>
    <sheet name="02.1 - Mobiliář" sheetId="8" r:id="rId11"/>
  </sheets>
  <definedNames>
    <definedName name="_xlnm._FilterDatabase" localSheetId="1" hidden="1">'01.1 - Stavební část'!$C$146:$K$447</definedName>
    <definedName name="_xlnm._FilterDatabase" localSheetId="2" hidden="1">'01.2 - Zařízení ZTI'!$C$129:$K$186</definedName>
    <definedName name="_xlnm._FilterDatabase" localSheetId="3" hidden="1">'01.3 - Rozvod technických...'!$C$125:$K$149</definedName>
    <definedName name="_xlnm._FilterDatabase" localSheetId="4" hidden="1">'01.4 - Vzduchotechnika'!$C$129:$K$205</definedName>
    <definedName name="_xlnm._FilterDatabase" localSheetId="5" hidden="1">'01.5 - Mobiliář'!$C$133:$K$202</definedName>
    <definedName name="_xlnm._FilterDatabase" localSheetId="9" hidden="1">'02 - Vedlejší rozpočtové ...'!$C$122:$K$135</definedName>
    <definedName name="_xlnm._FilterDatabase" localSheetId="10" hidden="1">'02.1 - Mobiliář'!$C$136:$K$186</definedName>
    <definedName name="_xlnm.Print_Titles" localSheetId="1">'01.1 - Stavební část'!$146:$146</definedName>
    <definedName name="_xlnm.Print_Titles" localSheetId="2">'01.2 - Zařízení ZTI'!$129:$129</definedName>
    <definedName name="_xlnm.Print_Titles" localSheetId="3">'01.3 - Rozvod technických...'!$125:$125</definedName>
    <definedName name="_xlnm.Print_Titles" localSheetId="4">'01.4 - Vzduchotechnika'!$129:$129</definedName>
    <definedName name="_xlnm.Print_Titles" localSheetId="5">'01.5 - Mobiliář'!$133:$133</definedName>
    <definedName name="_xlnm.Print_Titles" localSheetId="9">'02 - Vedlejší rozpočtové ...'!$122:$122</definedName>
    <definedName name="_xlnm.Print_Titles" localSheetId="10">'02.1 - Mobiliář'!$136:$136</definedName>
    <definedName name="_xlnm.Print_Titles" localSheetId="0">'Rekapitulace stavby'!$92:$92</definedName>
    <definedName name="_xlnm.Print_Area" localSheetId="1">'01.1 - Stavební část'!$C$4:$J$76,'01.1 - Stavební část'!$C$82:$J$124,'01.1 - Stavební část'!$C$130:$K$447</definedName>
    <definedName name="_xlnm.Print_Area" localSheetId="2">'01.2 - Zařízení ZTI'!$C$4:$J$76,'01.2 - Zařízení ZTI'!$C$82:$J$107,'01.2 - Zařízení ZTI'!$C$113:$K$186</definedName>
    <definedName name="_xlnm.Print_Area" localSheetId="3">'01.3 - Rozvod technických...'!$C$4:$J$76,'01.3 - Rozvod technických...'!$C$82:$J$103,'01.3 - Rozvod technických...'!$C$109:$K$149</definedName>
    <definedName name="_xlnm.Print_Area" localSheetId="4">'01.4 - Vzduchotechnika'!$C$4:$J$76,'01.4 - Vzduchotechnika'!$C$82:$J$107,'01.4 - Vzduchotechnika'!$C$113:$K$205</definedName>
    <definedName name="_xlnm.Print_Area" localSheetId="5">'01.5 - Mobiliář'!$C$4:$J$76,'01.5 - Mobiliář'!$C$82:$J$111,'01.5 - Mobiliář'!$C$117:$K$202</definedName>
    <definedName name="_xlnm.Print_Area" localSheetId="6">'01.6-EL-Parametry'!$A$1:$B$36</definedName>
    <definedName name="_xlnm.Print_Area" localSheetId="7">'01.6-EL-Rekapitulace'!$A$1:$C$32</definedName>
    <definedName name="_xlnm.Print_Area" localSheetId="8">'01.6-EL-Rozpočet'!$A$1:$I$240</definedName>
    <definedName name="_xlnm.Print_Area" localSheetId="9">'02 - Vedlejší rozpočtové ...'!$C$4:$J$76,'02 - Vedlejší rozpočtové ...'!$C$82:$J$102,'02 - Vedlejší rozpočtové ...'!$C$108:$K$135</definedName>
    <definedName name="_xlnm.Print_Area" localSheetId="10">'02.1 - Mobiliář'!$C$4:$J$76,'02.1 - Mobiliář'!$C$82:$J$116,'02.1 - Mobiliář'!$C$122:$K$186</definedName>
    <definedName name="_xlnm.Print_Area" localSheetId="0">'Rekapitulace stavby'!$D$4:$AO$76,'Rekapitulace stavby'!$C$82:$AQ$106</definedName>
  </definedNames>
  <calcPr calcId="125725"/>
</workbook>
</file>

<file path=xl/calcChain.xml><?xml version="1.0" encoding="utf-8"?>
<calcChain xmlns="http://schemas.openxmlformats.org/spreadsheetml/2006/main">
  <c r="H239" i="11"/>
  <c r="F239"/>
  <c r="H237"/>
  <c r="F237"/>
  <c r="H235"/>
  <c r="F235"/>
  <c r="H234"/>
  <c r="F234"/>
  <c r="H232"/>
  <c r="F232"/>
  <c r="H230"/>
  <c r="F230"/>
  <c r="H229"/>
  <c r="F229"/>
  <c r="H227"/>
  <c r="F227"/>
  <c r="H226"/>
  <c r="F226"/>
  <c r="H224"/>
  <c r="F224"/>
  <c r="H223"/>
  <c r="F223"/>
  <c r="H222"/>
  <c r="F222"/>
  <c r="H221"/>
  <c r="F221"/>
  <c r="H219"/>
  <c r="F219"/>
  <c r="H218"/>
  <c r="F218"/>
  <c r="H217"/>
  <c r="F217"/>
  <c r="H215"/>
  <c r="F215"/>
  <c r="H214"/>
  <c r="F214"/>
  <c r="H213"/>
  <c r="F213"/>
  <c r="H211"/>
  <c r="H240" s="1"/>
  <c r="C32" i="10" s="1"/>
  <c r="F211" i="11"/>
  <c r="F240" s="1"/>
  <c r="I206"/>
  <c r="H205"/>
  <c r="F205"/>
  <c r="I205" s="1"/>
  <c r="H204"/>
  <c r="F204"/>
  <c r="I204" s="1"/>
  <c r="H202"/>
  <c r="F202"/>
  <c r="I202" s="1"/>
  <c r="H200"/>
  <c r="F200"/>
  <c r="I200" s="1"/>
  <c r="H199"/>
  <c r="F199"/>
  <c r="I199" s="1"/>
  <c r="H198"/>
  <c r="F198"/>
  <c r="I198" s="1"/>
  <c r="H197"/>
  <c r="F197"/>
  <c r="I197" s="1"/>
  <c r="H196"/>
  <c r="F196"/>
  <c r="I196" s="1"/>
  <c r="H195"/>
  <c r="F195"/>
  <c r="I195" s="1"/>
  <c r="H193"/>
  <c r="F193"/>
  <c r="I193" s="1"/>
  <c r="H192"/>
  <c r="F192"/>
  <c r="I192" s="1"/>
  <c r="H190"/>
  <c r="F190"/>
  <c r="I190" s="1"/>
  <c r="H189"/>
  <c r="F189"/>
  <c r="I189" s="1"/>
  <c r="H188"/>
  <c r="F188"/>
  <c r="I188" s="1"/>
  <c r="H187"/>
  <c r="F187"/>
  <c r="I187" s="1"/>
  <c r="H186"/>
  <c r="F186"/>
  <c r="I186" s="1"/>
  <c r="H184"/>
  <c r="F184"/>
  <c r="I184" s="1"/>
  <c r="H182"/>
  <c r="F182"/>
  <c r="I182" s="1"/>
  <c r="H181"/>
  <c r="F181"/>
  <c r="I181" s="1"/>
  <c r="H180"/>
  <c r="F180"/>
  <c r="I180" s="1"/>
  <c r="H179"/>
  <c r="F179"/>
  <c r="I179" s="1"/>
  <c r="H178"/>
  <c r="F178"/>
  <c r="I178" s="1"/>
  <c r="H177"/>
  <c r="F177"/>
  <c r="I177" s="1"/>
  <c r="H175"/>
  <c r="F175"/>
  <c r="I175" s="1"/>
  <c r="H174"/>
  <c r="F174"/>
  <c r="I174" s="1"/>
  <c r="H173"/>
  <c r="F173"/>
  <c r="I173" s="1"/>
  <c r="H172"/>
  <c r="F172"/>
  <c r="I172" s="1"/>
  <c r="H171"/>
  <c r="F171"/>
  <c r="I171" s="1"/>
  <c r="H170"/>
  <c r="F170"/>
  <c r="I170" s="1"/>
  <c r="H169"/>
  <c r="F169"/>
  <c r="I169" s="1"/>
  <c r="H167"/>
  <c r="F167"/>
  <c r="I167" s="1"/>
  <c r="H165"/>
  <c r="F165"/>
  <c r="I165" s="1"/>
  <c r="H163"/>
  <c r="F163"/>
  <c r="I163" s="1"/>
  <c r="H162"/>
  <c r="F162"/>
  <c r="I162" s="1"/>
  <c r="H161"/>
  <c r="F161"/>
  <c r="I161" s="1"/>
  <c r="H159"/>
  <c r="F159"/>
  <c r="I159" s="1"/>
  <c r="H158"/>
  <c r="F158"/>
  <c r="I158" s="1"/>
  <c r="H157"/>
  <c r="F157"/>
  <c r="I157" s="1"/>
  <c r="H156"/>
  <c r="F156"/>
  <c r="I156" s="1"/>
  <c r="H155"/>
  <c r="F155"/>
  <c r="I155" s="1"/>
  <c r="H154"/>
  <c r="F154"/>
  <c r="I154" s="1"/>
  <c r="H153"/>
  <c r="F153"/>
  <c r="I153" s="1"/>
  <c r="H151"/>
  <c r="F151"/>
  <c r="I151" s="1"/>
  <c r="H150"/>
  <c r="F150"/>
  <c r="I150" s="1"/>
  <c r="H149"/>
  <c r="F149"/>
  <c r="I149" s="1"/>
  <c r="H148"/>
  <c r="F148"/>
  <c r="I148" s="1"/>
  <c r="H147"/>
  <c r="F147"/>
  <c r="I147" s="1"/>
  <c r="I146"/>
  <c r="H145"/>
  <c r="F145"/>
  <c r="H143"/>
  <c r="F143"/>
  <c r="H142"/>
  <c r="F142"/>
  <c r="H140"/>
  <c r="F140"/>
  <c r="H138"/>
  <c r="F138"/>
  <c r="H137"/>
  <c r="F137"/>
  <c r="H136"/>
  <c r="F136"/>
  <c r="H134"/>
  <c r="F134"/>
  <c r="H133"/>
  <c r="F133"/>
  <c r="H131"/>
  <c r="F131"/>
  <c r="H129"/>
  <c r="F129"/>
  <c r="H128"/>
  <c r="F128"/>
  <c r="H126"/>
  <c r="F126"/>
  <c r="H124"/>
  <c r="F124"/>
  <c r="H123"/>
  <c r="F123"/>
  <c r="H122"/>
  <c r="F122"/>
  <c r="H120"/>
  <c r="F120"/>
  <c r="H119"/>
  <c r="F119"/>
  <c r="H118"/>
  <c r="F118"/>
  <c r="H116"/>
  <c r="F116"/>
  <c r="H115"/>
  <c r="F115"/>
  <c r="H114"/>
  <c r="F114"/>
  <c r="H113"/>
  <c r="F113"/>
  <c r="H111"/>
  <c r="F111"/>
  <c r="H109"/>
  <c r="F109"/>
  <c r="H108"/>
  <c r="F108"/>
  <c r="H107"/>
  <c r="F107"/>
  <c r="H105"/>
  <c r="F105"/>
  <c r="H104"/>
  <c r="F104"/>
  <c r="H103"/>
  <c r="F103"/>
  <c r="H102"/>
  <c r="F102"/>
  <c r="H100"/>
  <c r="F100"/>
  <c r="H99"/>
  <c r="F99"/>
  <c r="H98"/>
  <c r="F98"/>
  <c r="H97"/>
  <c r="F97"/>
  <c r="H96"/>
  <c r="F96"/>
  <c r="H95"/>
  <c r="F95"/>
  <c r="H94"/>
  <c r="F94"/>
  <c r="H93"/>
  <c r="F93"/>
  <c r="H92"/>
  <c r="F92"/>
  <c r="H91"/>
  <c r="F91"/>
  <c r="H90"/>
  <c r="F90"/>
  <c r="H89"/>
  <c r="F89"/>
  <c r="H88"/>
  <c r="F88"/>
  <c r="H87"/>
  <c r="F87"/>
  <c r="H86"/>
  <c r="F86"/>
  <c r="H85"/>
  <c r="F85"/>
  <c r="H83"/>
  <c r="F83"/>
  <c r="H82"/>
  <c r="F82"/>
  <c r="H80"/>
  <c r="F80"/>
  <c r="H79"/>
  <c r="F79"/>
  <c r="H78"/>
  <c r="F78"/>
  <c r="H76"/>
  <c r="F76"/>
  <c r="H75"/>
  <c r="F75"/>
  <c r="H73"/>
  <c r="F73"/>
  <c r="H71"/>
  <c r="F71"/>
  <c r="H69"/>
  <c r="F69"/>
  <c r="H67"/>
  <c r="F67"/>
  <c r="H66"/>
  <c r="F66"/>
  <c r="H64"/>
  <c r="F64"/>
  <c r="H62"/>
  <c r="F62"/>
  <c r="H61"/>
  <c r="F61"/>
  <c r="H60"/>
  <c r="F60"/>
  <c r="H58"/>
  <c r="F58"/>
  <c r="H57"/>
  <c r="F57"/>
  <c r="H56"/>
  <c r="F56"/>
  <c r="H55"/>
  <c r="F55"/>
  <c r="H54"/>
  <c r="F54"/>
  <c r="H52"/>
  <c r="F52"/>
  <c r="H51"/>
  <c r="F51"/>
  <c r="H50"/>
  <c r="F50"/>
  <c r="H48"/>
  <c r="F48"/>
  <c r="H47"/>
  <c r="F47"/>
  <c r="H46"/>
  <c r="F46"/>
  <c r="H45"/>
  <c r="F45"/>
  <c r="H44"/>
  <c r="F44"/>
  <c r="H43"/>
  <c r="F43"/>
  <c r="H42"/>
  <c r="F42"/>
  <c r="H41"/>
  <c r="F41"/>
  <c r="H40"/>
  <c r="F40"/>
  <c r="H39"/>
  <c r="F39"/>
  <c r="H38"/>
  <c r="F38"/>
  <c r="H37"/>
  <c r="F37"/>
  <c r="H36"/>
  <c r="F36"/>
  <c r="H35"/>
  <c r="F35"/>
  <c r="H34"/>
  <c r="F34"/>
  <c r="H33"/>
  <c r="F33"/>
  <c r="H32"/>
  <c r="F32"/>
  <c r="H30"/>
  <c r="F30"/>
  <c r="H29"/>
  <c r="F29"/>
  <c r="H27"/>
  <c r="F27"/>
  <c r="H26"/>
  <c r="F26"/>
  <c r="H24"/>
  <c r="F24"/>
  <c r="H23"/>
  <c r="F23"/>
  <c r="H21"/>
  <c r="F21"/>
  <c r="H20"/>
  <c r="F20"/>
  <c r="H18"/>
  <c r="F18"/>
  <c r="H17"/>
  <c r="H208" s="1"/>
  <c r="C31" i="10" s="1"/>
  <c r="F17" i="11"/>
  <c r="L1" s="1"/>
  <c r="L2" s="1"/>
  <c r="L3" s="1"/>
  <c r="L4" s="1"/>
  <c r="L5" s="1"/>
  <c r="L6" s="1"/>
  <c r="F207" s="1"/>
  <c r="I207" s="1"/>
  <c r="H13"/>
  <c r="F13"/>
  <c r="I13" s="1"/>
  <c r="H12"/>
  <c r="F12"/>
  <c r="I12" s="1"/>
  <c r="H11"/>
  <c r="F11"/>
  <c r="I11" s="1"/>
  <c r="H10"/>
  <c r="F10"/>
  <c r="I10" s="1"/>
  <c r="H9"/>
  <c r="H14" s="1"/>
  <c r="F9"/>
  <c r="F14" s="1"/>
  <c r="C9" i="10"/>
  <c r="F2"/>
  <c r="F1"/>
  <c r="B26" s="1"/>
  <c r="C26" s="1"/>
  <c r="J39" i="8"/>
  <c r="J38"/>
  <c r="AY105" i="1"/>
  <c r="J37" i="8"/>
  <c r="AX105" i="1"/>
  <c r="BI186" i="8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T182"/>
  <c r="T181" s="1"/>
  <c r="R183"/>
  <c r="R182" s="1"/>
  <c r="R181" s="1"/>
  <c r="P183"/>
  <c r="P182"/>
  <c r="P181" s="1"/>
  <c r="BK183"/>
  <c r="BK182" s="1"/>
  <c r="J183"/>
  <c r="BE183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T177"/>
  <c r="R178"/>
  <c r="R177"/>
  <c r="P178"/>
  <c r="P177"/>
  <c r="BK178"/>
  <c r="BK177"/>
  <c r="J177" s="1"/>
  <c r="J113" s="1"/>
  <c r="J178"/>
  <c r="BE178" s="1"/>
  <c r="BI176"/>
  <c r="BH176"/>
  <c r="BG176"/>
  <c r="BF176"/>
  <c r="T176"/>
  <c r="R176"/>
  <c r="P176"/>
  <c r="BK176"/>
  <c r="J176"/>
  <c r="BE176" s="1"/>
  <c r="BI175"/>
  <c r="BH175"/>
  <c r="BG175"/>
  <c r="BF175"/>
  <c r="T175"/>
  <c r="T174"/>
  <c r="R175"/>
  <c r="R174"/>
  <c r="P175"/>
  <c r="P174"/>
  <c r="BK175"/>
  <c r="BK174" s="1"/>
  <c r="J174" s="1"/>
  <c r="J112" s="1"/>
  <c r="J175"/>
  <c r="BE175" s="1"/>
  <c r="BI173"/>
  <c r="BH173"/>
  <c r="BG173"/>
  <c r="BF173"/>
  <c r="T173"/>
  <c r="R173"/>
  <c r="P173"/>
  <c r="BK173"/>
  <c r="J173"/>
  <c r="BE173"/>
  <c r="BI172"/>
  <c r="BH172"/>
  <c r="BG172"/>
  <c r="BF172"/>
  <c r="T172"/>
  <c r="T171"/>
  <c r="R172"/>
  <c r="R171"/>
  <c r="P172"/>
  <c r="P171"/>
  <c r="BK172"/>
  <c r="BK171"/>
  <c r="J171" s="1"/>
  <c r="J111" s="1"/>
  <c r="J172"/>
  <c r="BE172" s="1"/>
  <c r="BI170"/>
  <c r="BH170"/>
  <c r="BG170"/>
  <c r="BF170"/>
  <c r="T170"/>
  <c r="R170"/>
  <c r="P170"/>
  <c r="BK170"/>
  <c r="J170"/>
  <c r="BE170" s="1"/>
  <c r="BI169"/>
  <c r="BH169"/>
  <c r="BG169"/>
  <c r="BF169"/>
  <c r="T169"/>
  <c r="T168"/>
  <c r="R169"/>
  <c r="R168"/>
  <c r="P169"/>
  <c r="P168"/>
  <c r="BK169"/>
  <c r="BK168" s="1"/>
  <c r="J168" s="1"/>
  <c r="J110" s="1"/>
  <c r="J169"/>
  <c r="BE169" s="1"/>
  <c r="BI167"/>
  <c r="BH167"/>
  <c r="BG167"/>
  <c r="BF167"/>
  <c r="T167"/>
  <c r="R167"/>
  <c r="P167"/>
  <c r="BK167"/>
  <c r="J167"/>
  <c r="BE167"/>
  <c r="BI166"/>
  <c r="BH166"/>
  <c r="BG166"/>
  <c r="BF166"/>
  <c r="T166"/>
  <c r="T165"/>
  <c r="R166"/>
  <c r="R165"/>
  <c r="P166"/>
  <c r="P165"/>
  <c r="BK166"/>
  <c r="BK165"/>
  <c r="J165" s="1"/>
  <c r="J109" s="1"/>
  <c r="J166"/>
  <c r="BE166" s="1"/>
  <c r="BI164"/>
  <c r="BH164"/>
  <c r="BG164"/>
  <c r="BF164"/>
  <c r="T164"/>
  <c r="R164"/>
  <c r="P164"/>
  <c r="BK164"/>
  <c r="J164"/>
  <c r="BE164" s="1"/>
  <c r="BI163"/>
  <c r="BH163"/>
  <c r="BG163"/>
  <c r="BF163"/>
  <c r="T163"/>
  <c r="R163"/>
  <c r="P163"/>
  <c r="BK163"/>
  <c r="J163"/>
  <c r="BE163" s="1"/>
  <c r="BI162"/>
  <c r="BH162"/>
  <c r="BG162"/>
  <c r="BF162"/>
  <c r="T162"/>
  <c r="T161"/>
  <c r="R162"/>
  <c r="R161"/>
  <c r="P162"/>
  <c r="P161"/>
  <c r="BK162"/>
  <c r="BK161" s="1"/>
  <c r="J161" s="1"/>
  <c r="J108" s="1"/>
  <c r="J162"/>
  <c r="BE162" s="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T155"/>
  <c r="R156"/>
  <c r="R155"/>
  <c r="P156"/>
  <c r="P155"/>
  <c r="BK156"/>
  <c r="BK155"/>
  <c r="J155" s="1"/>
  <c r="J107" s="1"/>
  <c r="J156"/>
  <c r="BE156" s="1"/>
  <c r="BI154"/>
  <c r="BH154"/>
  <c r="BG154"/>
  <c r="BF154"/>
  <c r="T154"/>
  <c r="R154"/>
  <c r="P154"/>
  <c r="BK154"/>
  <c r="J154"/>
  <c r="BE154" s="1"/>
  <c r="BI153"/>
  <c r="BH153"/>
  <c r="BG153"/>
  <c r="BF153"/>
  <c r="T153"/>
  <c r="R153"/>
  <c r="P153"/>
  <c r="BK153"/>
  <c r="J153"/>
  <c r="BE153" s="1"/>
  <c r="BI152"/>
  <c r="BH152"/>
  <c r="BG152"/>
  <c r="BF152"/>
  <c r="T152"/>
  <c r="T151"/>
  <c r="T150" s="1"/>
  <c r="R152"/>
  <c r="R151" s="1"/>
  <c r="R150" s="1"/>
  <c r="P152"/>
  <c r="P151"/>
  <c r="P150" s="1"/>
  <c r="BK152"/>
  <c r="BK151" s="1"/>
  <c r="J152"/>
  <c r="BE152" s="1"/>
  <c r="BI149"/>
  <c r="BH149"/>
  <c r="BG149"/>
  <c r="BF149"/>
  <c r="T149"/>
  <c r="R149"/>
  <c r="P149"/>
  <c r="BK149"/>
  <c r="J149"/>
  <c r="BE149" s="1"/>
  <c r="BI148"/>
  <c r="BH148"/>
  <c r="BG148"/>
  <c r="BF148"/>
  <c r="T148"/>
  <c r="R148"/>
  <c r="P148"/>
  <c r="BK148"/>
  <c r="J148"/>
  <c r="BE148" s="1"/>
  <c r="BI147"/>
  <c r="BH147"/>
  <c r="BG147"/>
  <c r="BF147"/>
  <c r="T147"/>
  <c r="T146"/>
  <c r="T145" s="1"/>
  <c r="R147"/>
  <c r="R146" s="1"/>
  <c r="R145" s="1"/>
  <c r="P147"/>
  <c r="P146"/>
  <c r="P145" s="1"/>
  <c r="BK147"/>
  <c r="BK146" s="1"/>
  <c r="J147"/>
  <c r="BE147"/>
  <c r="BI144"/>
  <c r="BH144"/>
  <c r="BG144"/>
  <c r="BF144"/>
  <c r="T144"/>
  <c r="T143"/>
  <c r="T142" s="1"/>
  <c r="R144"/>
  <c r="R143" s="1"/>
  <c r="R142" s="1"/>
  <c r="P144"/>
  <c r="P143"/>
  <c r="P142" s="1"/>
  <c r="BK144"/>
  <c r="BK143" s="1"/>
  <c r="J144"/>
  <c r="BE144"/>
  <c r="BI141"/>
  <c r="BH141"/>
  <c r="BG141"/>
  <c r="BF141"/>
  <c r="T141"/>
  <c r="R141"/>
  <c r="P141"/>
  <c r="BK141"/>
  <c r="J141"/>
  <c r="BE141"/>
  <c r="BI140"/>
  <c r="F39"/>
  <c r="BD105" i="1" s="1"/>
  <c r="BD104" s="1"/>
  <c r="BH140" i="8"/>
  <c r="F38" s="1"/>
  <c r="BC105" i="1" s="1"/>
  <c r="BG140" i="8"/>
  <c r="F37" s="1"/>
  <c r="BB105" i="1" s="1"/>
  <c r="BB104" s="1"/>
  <c r="AX104" s="1"/>
  <c r="BF140" i="8"/>
  <c r="J36" s="1"/>
  <c r="AW105" i="1" s="1"/>
  <c r="T140" i="8"/>
  <c r="T139"/>
  <c r="T138" s="1"/>
  <c r="T137" s="1"/>
  <c r="R140"/>
  <c r="R139"/>
  <c r="R138" s="1"/>
  <c r="R137" s="1"/>
  <c r="P140"/>
  <c r="P139"/>
  <c r="P138" s="1"/>
  <c r="P137" s="1"/>
  <c r="AU105" i="1" s="1"/>
  <c r="BK140" i="8"/>
  <c r="BK139" s="1"/>
  <c r="J140"/>
  <c r="BE140" s="1"/>
  <c r="F131"/>
  <c r="E129"/>
  <c r="F91"/>
  <c r="E89"/>
  <c r="J26"/>
  <c r="E26"/>
  <c r="J134" s="1"/>
  <c r="J25"/>
  <c r="J23"/>
  <c r="E23"/>
  <c r="J133" s="1"/>
  <c r="J22"/>
  <c r="J20"/>
  <c r="E20"/>
  <c r="F134" s="1"/>
  <c r="J19"/>
  <c r="J17"/>
  <c r="E17"/>
  <c r="F133" s="1"/>
  <c r="J16"/>
  <c r="J14"/>
  <c r="J131" s="1"/>
  <c r="E7"/>
  <c r="E125" s="1"/>
  <c r="J39" i="7"/>
  <c r="J38"/>
  <c r="AY103" i="1" s="1"/>
  <c r="J37" i="7"/>
  <c r="AX103" i="1" s="1"/>
  <c r="BI135" i="7"/>
  <c r="BH135"/>
  <c r="BG135"/>
  <c r="BF135"/>
  <c r="T135"/>
  <c r="R135"/>
  <c r="P135"/>
  <c r="BK135"/>
  <c r="J135"/>
  <c r="BE135" s="1"/>
  <c r="BI134"/>
  <c r="BH134"/>
  <c r="BG134"/>
  <c r="BF134"/>
  <c r="T134"/>
  <c r="R134"/>
  <c r="P134"/>
  <c r="BK134"/>
  <c r="J134"/>
  <c r="BE134" s="1"/>
  <c r="BI133"/>
  <c r="BH133"/>
  <c r="BG133"/>
  <c r="BF133"/>
  <c r="T133"/>
  <c r="R133"/>
  <c r="P133"/>
  <c r="BK133"/>
  <c r="J133"/>
  <c r="BE133" s="1"/>
  <c r="BI132"/>
  <c r="BH132"/>
  <c r="BG132"/>
  <c r="BF132"/>
  <c r="T132"/>
  <c r="R132"/>
  <c r="P132"/>
  <c r="BK132"/>
  <c r="J132"/>
  <c r="BE132" s="1"/>
  <c r="BI131"/>
  <c r="BH131"/>
  <c r="BG131"/>
  <c r="BF131"/>
  <c r="T131"/>
  <c r="R131"/>
  <c r="P131"/>
  <c r="BK131"/>
  <c r="J131"/>
  <c r="BE131" s="1"/>
  <c r="BI130"/>
  <c r="BH130"/>
  <c r="BG130"/>
  <c r="BF130"/>
  <c r="T130"/>
  <c r="T129" s="1"/>
  <c r="R130"/>
  <c r="R129" s="1"/>
  <c r="P130"/>
  <c r="P129" s="1"/>
  <c r="BK130"/>
  <c r="BK129" s="1"/>
  <c r="J130"/>
  <c r="BE130"/>
  <c r="BI128"/>
  <c r="BH128"/>
  <c r="BG128"/>
  <c r="BF128"/>
  <c r="T128"/>
  <c r="R128"/>
  <c r="P128"/>
  <c r="BK128"/>
  <c r="J128"/>
  <c r="BE128" s="1"/>
  <c r="BI127"/>
  <c r="BH127"/>
  <c r="BG127"/>
  <c r="BF127"/>
  <c r="T127"/>
  <c r="R127"/>
  <c r="P127"/>
  <c r="BK127"/>
  <c r="J127"/>
  <c r="BE127" s="1"/>
  <c r="BI126"/>
  <c r="F39" s="1"/>
  <c r="BD103" i="1" s="1"/>
  <c r="BH126" i="7"/>
  <c r="F38"/>
  <c r="BC103" i="1" s="1"/>
  <c r="BG126" i="7"/>
  <c r="F37" s="1"/>
  <c r="BB103" i="1" s="1"/>
  <c r="BF126" i="7"/>
  <c r="J36" s="1"/>
  <c r="AW103" i="1" s="1"/>
  <c r="F36" i="7"/>
  <c r="BA103" i="1" s="1"/>
  <c r="T126" i="7"/>
  <c r="T125" s="1"/>
  <c r="T124" s="1"/>
  <c r="T123" s="1"/>
  <c r="R126"/>
  <c r="R125" s="1"/>
  <c r="R124" s="1"/>
  <c r="R123" s="1"/>
  <c r="P126"/>
  <c r="P125" s="1"/>
  <c r="P124" s="1"/>
  <c r="P123" s="1"/>
  <c r="AU103" i="1" s="1"/>
  <c r="BK126" i="7"/>
  <c r="BK125" s="1"/>
  <c r="J126"/>
  <c r="BE126"/>
  <c r="J35" s="1"/>
  <c r="AV103" i="1" s="1"/>
  <c r="F117" i="7"/>
  <c r="E115"/>
  <c r="F91"/>
  <c r="E89"/>
  <c r="J26"/>
  <c r="E26"/>
  <c r="J120" s="1"/>
  <c r="J25"/>
  <c r="J23"/>
  <c r="E23"/>
  <c r="J119" s="1"/>
  <c r="J22"/>
  <c r="J20"/>
  <c r="E20"/>
  <c r="F120" s="1"/>
  <c r="J19"/>
  <c r="J17"/>
  <c r="E17"/>
  <c r="F119" s="1"/>
  <c r="J16"/>
  <c r="J14"/>
  <c r="J117" s="1"/>
  <c r="E7"/>
  <c r="E111" s="1"/>
  <c r="J41" i="6"/>
  <c r="J40"/>
  <c r="AY101" i="1"/>
  <c r="J39" i="6"/>
  <c r="AX101" i="1"/>
  <c r="BI202" i="6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T194"/>
  <c r="T193" s="1"/>
  <c r="R195"/>
  <c r="R194" s="1"/>
  <c r="R193" s="1"/>
  <c r="P195"/>
  <c r="P194"/>
  <c r="P193" s="1"/>
  <c r="BK195"/>
  <c r="BK194" s="1"/>
  <c r="J195"/>
  <c r="BE195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T182"/>
  <c r="T181" s="1"/>
  <c r="R183"/>
  <c r="R182" s="1"/>
  <c r="R181" s="1"/>
  <c r="P183"/>
  <c r="P182"/>
  <c r="P181" s="1"/>
  <c r="BK183"/>
  <c r="BK182" s="1"/>
  <c r="J183"/>
  <c r="BE183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T168"/>
  <c r="R169"/>
  <c r="R168"/>
  <c r="P169"/>
  <c r="P168"/>
  <c r="BK169"/>
  <c r="BK168"/>
  <c r="J168" s="1"/>
  <c r="J106" s="1"/>
  <c r="J169"/>
  <c r="BE169" s="1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T155"/>
  <c r="R156"/>
  <c r="R155"/>
  <c r="P156"/>
  <c r="P155"/>
  <c r="BK156"/>
  <c r="BK155"/>
  <c r="J155" s="1"/>
  <c r="J105" s="1"/>
  <c r="J156"/>
  <c r="BE156" s="1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T143"/>
  <c r="T142" s="1"/>
  <c r="R144"/>
  <c r="R143" s="1"/>
  <c r="R142" s="1"/>
  <c r="P144"/>
  <c r="P143"/>
  <c r="P142" s="1"/>
  <c r="BK144"/>
  <c r="BK143" s="1"/>
  <c r="J144"/>
  <c r="BE144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F41"/>
  <c r="BD101" i="1" s="1"/>
  <c r="BH137" i="6"/>
  <c r="BG137"/>
  <c r="F39" s="1"/>
  <c r="BB101" i="1" s="1"/>
  <c r="BF137" i="6"/>
  <c r="T137"/>
  <c r="T136"/>
  <c r="T135" s="1"/>
  <c r="T134" s="1"/>
  <c r="R137"/>
  <c r="R136"/>
  <c r="R135" s="1"/>
  <c r="R134" s="1"/>
  <c r="P137"/>
  <c r="P136"/>
  <c r="P135" s="1"/>
  <c r="P134" s="1"/>
  <c r="AU101" i="1" s="1"/>
  <c r="BK137" i="6"/>
  <c r="J137"/>
  <c r="BE137" s="1"/>
  <c r="F128"/>
  <c r="E126"/>
  <c r="F93"/>
  <c r="E91"/>
  <c r="J28"/>
  <c r="E28"/>
  <c r="J131" s="1"/>
  <c r="J27"/>
  <c r="J25"/>
  <c r="E25"/>
  <c r="J130" s="1"/>
  <c r="J24"/>
  <c r="J22"/>
  <c r="E22"/>
  <c r="F131" s="1"/>
  <c r="J21"/>
  <c r="J19"/>
  <c r="E19"/>
  <c r="F130" s="1"/>
  <c r="J18"/>
  <c r="J16"/>
  <c r="J128" s="1"/>
  <c r="J93"/>
  <c r="E7"/>
  <c r="E120" s="1"/>
  <c r="J41" i="5"/>
  <c r="J40"/>
  <c r="AY100" i="1" s="1"/>
  <c r="J39" i="5"/>
  <c r="AX100" i="1" s="1"/>
  <c r="BI205" i="5"/>
  <c r="BH205"/>
  <c r="BG205"/>
  <c r="BF205"/>
  <c r="T205"/>
  <c r="R205"/>
  <c r="P205"/>
  <c r="BK205"/>
  <c r="J205"/>
  <c r="BE205" s="1"/>
  <c r="BI204"/>
  <c r="BH204"/>
  <c r="BG204"/>
  <c r="BF204"/>
  <c r="T204"/>
  <c r="R204"/>
  <c r="P204"/>
  <c r="BK204"/>
  <c r="J204"/>
  <c r="BE204" s="1"/>
  <c r="BI203"/>
  <c r="BH203"/>
  <c r="BG203"/>
  <c r="BF203"/>
  <c r="T203"/>
  <c r="R203"/>
  <c r="P203"/>
  <c r="BK203"/>
  <c r="J203"/>
  <c r="BE203" s="1"/>
  <c r="BI202"/>
  <c r="BH202"/>
  <c r="BG202"/>
  <c r="BF202"/>
  <c r="T202"/>
  <c r="R202"/>
  <c r="P202"/>
  <c r="BK202"/>
  <c r="J202"/>
  <c r="BE202" s="1"/>
  <c r="BI201"/>
  <c r="BH201"/>
  <c r="BG201"/>
  <c r="BF201"/>
  <c r="T201"/>
  <c r="R201"/>
  <c r="P201"/>
  <c r="BK201"/>
  <c r="J201"/>
  <c r="BE201" s="1"/>
  <c r="BI200"/>
  <c r="BH200"/>
  <c r="BG200"/>
  <c r="BF200"/>
  <c r="T200"/>
  <c r="R200"/>
  <c r="P200"/>
  <c r="BK200"/>
  <c r="J200"/>
  <c r="BE200" s="1"/>
  <c r="BI199"/>
  <c r="BH199"/>
  <c r="BG199"/>
  <c r="BF199"/>
  <c r="T199"/>
  <c r="R199"/>
  <c r="P199"/>
  <c r="BK199"/>
  <c r="J199"/>
  <c r="BE199" s="1"/>
  <c r="BI198"/>
  <c r="BH198"/>
  <c r="BG198"/>
  <c r="BF198"/>
  <c r="T198"/>
  <c r="T197" s="1"/>
  <c r="R198"/>
  <c r="R197" s="1"/>
  <c r="P198"/>
  <c r="P197" s="1"/>
  <c r="BK198"/>
  <c r="BK197" s="1"/>
  <c r="J197" s="1"/>
  <c r="J106" s="1"/>
  <c r="J198"/>
  <c r="BE198"/>
  <c r="BI196"/>
  <c r="BH196"/>
  <c r="BG196"/>
  <c r="BF196"/>
  <c r="T196"/>
  <c r="R196"/>
  <c r="P196"/>
  <c r="BK196"/>
  <c r="J196"/>
  <c r="BE196" s="1"/>
  <c r="BI195"/>
  <c r="BH195"/>
  <c r="BG195"/>
  <c r="BF195"/>
  <c r="T195"/>
  <c r="R195"/>
  <c r="P195"/>
  <c r="BK195"/>
  <c r="J195"/>
  <c r="BE195" s="1"/>
  <c r="BI194"/>
  <c r="BH194"/>
  <c r="BG194"/>
  <c r="BF194"/>
  <c r="T194"/>
  <c r="R194"/>
  <c r="P194"/>
  <c r="BK194"/>
  <c r="J194"/>
  <c r="BE194" s="1"/>
  <c r="BI193"/>
  <c r="BH193"/>
  <c r="BG193"/>
  <c r="BF193"/>
  <c r="T193"/>
  <c r="R193"/>
  <c r="P193"/>
  <c r="BK193"/>
  <c r="J193"/>
  <c r="BE193" s="1"/>
  <c r="BI192"/>
  <c r="BH192"/>
  <c r="BG192"/>
  <c r="BF192"/>
  <c r="T192"/>
  <c r="R192"/>
  <c r="P192"/>
  <c r="BK192"/>
  <c r="J192"/>
  <c r="BE192" s="1"/>
  <c r="BI191"/>
  <c r="BH191"/>
  <c r="BG191"/>
  <c r="BF191"/>
  <c r="T191"/>
  <c r="R191"/>
  <c r="P191"/>
  <c r="BK191"/>
  <c r="J191"/>
  <c r="BE191" s="1"/>
  <c r="BI190"/>
  <c r="BH190"/>
  <c r="BG190"/>
  <c r="BF190"/>
  <c r="T190"/>
  <c r="R190"/>
  <c r="P190"/>
  <c r="BK190"/>
  <c r="J190"/>
  <c r="BE190" s="1"/>
  <c r="BI189"/>
  <c r="BH189"/>
  <c r="BG189"/>
  <c r="BF189"/>
  <c r="T189"/>
  <c r="R189"/>
  <c r="P189"/>
  <c r="BK189"/>
  <c r="J189"/>
  <c r="BE189" s="1"/>
  <c r="BI188"/>
  <c r="BH188"/>
  <c r="BG188"/>
  <c r="BF188"/>
  <c r="T188"/>
  <c r="R188"/>
  <c r="P188"/>
  <c r="BK188"/>
  <c r="J188"/>
  <c r="BE188" s="1"/>
  <c r="BI187"/>
  <c r="BH187"/>
  <c r="BG187"/>
  <c r="BF187"/>
  <c r="T187"/>
  <c r="R187"/>
  <c r="P187"/>
  <c r="BK187"/>
  <c r="J187"/>
  <c r="BE187" s="1"/>
  <c r="BI186"/>
  <c r="BH186"/>
  <c r="BG186"/>
  <c r="BF186"/>
  <c r="T186"/>
  <c r="R186"/>
  <c r="P186"/>
  <c r="BK186"/>
  <c r="J186"/>
  <c r="BE186" s="1"/>
  <c r="BI185"/>
  <c r="BH185"/>
  <c r="BG185"/>
  <c r="BF185"/>
  <c r="T185"/>
  <c r="R185"/>
  <c r="P185"/>
  <c r="BK185"/>
  <c r="J185"/>
  <c r="BE185" s="1"/>
  <c r="BI184"/>
  <c r="BH184"/>
  <c r="BG184"/>
  <c r="BF184"/>
  <c r="T184"/>
  <c r="T183" s="1"/>
  <c r="R184"/>
  <c r="R183" s="1"/>
  <c r="P184"/>
  <c r="P183" s="1"/>
  <c r="BK184"/>
  <c r="BK183" s="1"/>
  <c r="J183" s="1"/>
  <c r="J105" s="1"/>
  <c r="J184"/>
  <c r="BE184"/>
  <c r="BI182"/>
  <c r="BH182"/>
  <c r="BG182"/>
  <c r="BF182"/>
  <c r="T182"/>
  <c r="R182"/>
  <c r="P182"/>
  <c r="BK182"/>
  <c r="J182"/>
  <c r="BE182" s="1"/>
  <c r="BI181"/>
  <c r="BH181"/>
  <c r="BG181"/>
  <c r="BF181"/>
  <c r="T181"/>
  <c r="R181"/>
  <c r="P181"/>
  <c r="BK181"/>
  <c r="J181"/>
  <c r="BE181" s="1"/>
  <c r="BI180"/>
  <c r="BH180"/>
  <c r="BG180"/>
  <c r="BF180"/>
  <c r="T180"/>
  <c r="R180"/>
  <c r="P180"/>
  <c r="BK180"/>
  <c r="J180"/>
  <c r="BE180" s="1"/>
  <c r="BI179"/>
  <c r="BH179"/>
  <c r="BG179"/>
  <c r="BF179"/>
  <c r="T179"/>
  <c r="R179"/>
  <c r="P179"/>
  <c r="BK179"/>
  <c r="J179"/>
  <c r="BE179" s="1"/>
  <c r="BI178"/>
  <c r="BH178"/>
  <c r="BG178"/>
  <c r="BF178"/>
  <c r="T178"/>
  <c r="R178"/>
  <c r="P178"/>
  <c r="BK178"/>
  <c r="J178"/>
  <c r="BE178" s="1"/>
  <c r="BI177"/>
  <c r="BH177"/>
  <c r="BG177"/>
  <c r="BF177"/>
  <c r="T177"/>
  <c r="R177"/>
  <c r="P177"/>
  <c r="BK177"/>
  <c r="J177"/>
  <c r="BE177" s="1"/>
  <c r="BI176"/>
  <c r="BH176"/>
  <c r="BG176"/>
  <c r="BF176"/>
  <c r="T176"/>
  <c r="R176"/>
  <c r="P176"/>
  <c r="BK176"/>
  <c r="J176"/>
  <c r="BE176" s="1"/>
  <c r="BI175"/>
  <c r="BH175"/>
  <c r="BG175"/>
  <c r="BF175"/>
  <c r="T175"/>
  <c r="R175"/>
  <c r="P175"/>
  <c r="BK175"/>
  <c r="J175"/>
  <c r="BE175" s="1"/>
  <c r="BI174"/>
  <c r="BH174"/>
  <c r="BG174"/>
  <c r="BF174"/>
  <c r="T174"/>
  <c r="R174"/>
  <c r="P174"/>
  <c r="BK174"/>
  <c r="J174"/>
  <c r="BE174" s="1"/>
  <c r="BI173"/>
  <c r="BH173"/>
  <c r="BG173"/>
  <c r="BF173"/>
  <c r="T173"/>
  <c r="R173"/>
  <c r="P173"/>
  <c r="BK173"/>
  <c r="J173"/>
  <c r="BE173" s="1"/>
  <c r="BI172"/>
  <c r="BH172"/>
  <c r="BG172"/>
  <c r="BF172"/>
  <c r="T172"/>
  <c r="R172"/>
  <c r="P172"/>
  <c r="BK172"/>
  <c r="J172"/>
  <c r="BE172" s="1"/>
  <c r="BI171"/>
  <c r="BH171"/>
  <c r="BG171"/>
  <c r="BF171"/>
  <c r="T171"/>
  <c r="R171"/>
  <c r="P171"/>
  <c r="BK171"/>
  <c r="J171"/>
  <c r="BE171" s="1"/>
  <c r="BI170"/>
  <c r="BH170"/>
  <c r="BG170"/>
  <c r="BF170"/>
  <c r="T170"/>
  <c r="R170"/>
  <c r="P170"/>
  <c r="BK170"/>
  <c r="J170"/>
  <c r="BE170" s="1"/>
  <c r="BI169"/>
  <c r="BH169"/>
  <c r="BG169"/>
  <c r="BF169"/>
  <c r="T169"/>
  <c r="R169"/>
  <c r="P169"/>
  <c r="BK169"/>
  <c r="J169"/>
  <c r="BE169" s="1"/>
  <c r="BI168"/>
  <c r="BH168"/>
  <c r="BG168"/>
  <c r="BF168"/>
  <c r="T168"/>
  <c r="R168"/>
  <c r="P168"/>
  <c r="BK168"/>
  <c r="J168"/>
  <c r="BE168" s="1"/>
  <c r="BI167"/>
  <c r="BH167"/>
  <c r="BG167"/>
  <c r="BF167"/>
  <c r="T167"/>
  <c r="R167"/>
  <c r="P167"/>
  <c r="BK167"/>
  <c r="J167"/>
  <c r="BE167" s="1"/>
  <c r="BI166"/>
  <c r="BH166"/>
  <c r="BG166"/>
  <c r="BF166"/>
  <c r="T166"/>
  <c r="R166"/>
  <c r="P166"/>
  <c r="BK166"/>
  <c r="J166"/>
  <c r="BE166" s="1"/>
  <c r="BI165"/>
  <c r="BH165"/>
  <c r="BG165"/>
  <c r="BF165"/>
  <c r="T165"/>
  <c r="R165"/>
  <c r="P165"/>
  <c r="BK165"/>
  <c r="J165"/>
  <c r="BE165" s="1"/>
  <c r="BI164"/>
  <c r="BH164"/>
  <c r="BG164"/>
  <c r="BF164"/>
  <c r="T164"/>
  <c r="R164"/>
  <c r="P164"/>
  <c r="BK164"/>
  <c r="J164"/>
  <c r="BE164"/>
  <c r="BI163"/>
  <c r="BH163"/>
  <c r="BG163"/>
  <c r="BF163"/>
  <c r="T163"/>
  <c r="T162"/>
  <c r="R163"/>
  <c r="R162"/>
  <c r="P163"/>
  <c r="P162"/>
  <c r="BK163"/>
  <c r="BK162"/>
  <c r="J162" s="1"/>
  <c r="J104" s="1"/>
  <c r="J163"/>
  <c r="BE163" s="1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T146"/>
  <c r="R147"/>
  <c r="R146"/>
  <c r="P147"/>
  <c r="P146"/>
  <c r="BK147"/>
  <c r="BK146"/>
  <c r="J146" s="1"/>
  <c r="J103" s="1"/>
  <c r="J147"/>
  <c r="BE147" s="1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F41"/>
  <c r="BD100" i="1" s="1"/>
  <c r="BH133" i="5"/>
  <c r="BG133"/>
  <c r="F39" s="1"/>
  <c r="BB100" i="1" s="1"/>
  <c r="BF133" i="5"/>
  <c r="J38" s="1"/>
  <c r="AW100" i="1" s="1"/>
  <c r="T133" i="5"/>
  <c r="T132"/>
  <c r="T131" s="1"/>
  <c r="T130" s="1"/>
  <c r="R133"/>
  <c r="R132"/>
  <c r="R131" s="1"/>
  <c r="R130" s="1"/>
  <c r="P133"/>
  <c r="P132"/>
  <c r="P131" s="1"/>
  <c r="P130" s="1"/>
  <c r="AU100" i="1" s="1"/>
  <c r="BK133" i="5"/>
  <c r="J133"/>
  <c r="BE133" s="1"/>
  <c r="F124"/>
  <c r="E122"/>
  <c r="F93"/>
  <c r="E91"/>
  <c r="J28"/>
  <c r="E28"/>
  <c r="J127" s="1"/>
  <c r="J27"/>
  <c r="J25"/>
  <c r="E25"/>
  <c r="J126" s="1"/>
  <c r="J24"/>
  <c r="J22"/>
  <c r="E22"/>
  <c r="F127" s="1"/>
  <c r="J21"/>
  <c r="J19"/>
  <c r="E19"/>
  <c r="F126" s="1"/>
  <c r="J18"/>
  <c r="J16"/>
  <c r="J124" s="1"/>
  <c r="E7"/>
  <c r="E116" s="1"/>
  <c r="J41" i="4"/>
  <c r="J40"/>
  <c r="AY99" i="1" s="1"/>
  <c r="J39" i="4"/>
  <c r="AX99" i="1" s="1"/>
  <c r="BI149" i="4"/>
  <c r="BH149"/>
  <c r="BG149"/>
  <c r="BF149"/>
  <c r="T149"/>
  <c r="R149"/>
  <c r="P149"/>
  <c r="BK149"/>
  <c r="J149"/>
  <c r="BE149" s="1"/>
  <c r="BI148"/>
  <c r="BH148"/>
  <c r="BG148"/>
  <c r="BF148"/>
  <c r="T148"/>
  <c r="R148"/>
  <c r="P148"/>
  <c r="BK148"/>
  <c r="J148"/>
  <c r="BE148" s="1"/>
  <c r="BI147"/>
  <c r="BH147"/>
  <c r="BG147"/>
  <c r="BF147"/>
  <c r="T147"/>
  <c r="R147"/>
  <c r="P147"/>
  <c r="BK147"/>
  <c r="J147"/>
  <c r="BE147" s="1"/>
  <c r="BI146"/>
  <c r="BH146"/>
  <c r="BG146"/>
  <c r="BF146"/>
  <c r="T146"/>
  <c r="R146"/>
  <c r="P146"/>
  <c r="BK146"/>
  <c r="J146"/>
  <c r="BE146" s="1"/>
  <c r="BI145"/>
  <c r="BH145"/>
  <c r="BG145"/>
  <c r="BF145"/>
  <c r="T145"/>
  <c r="R145"/>
  <c r="P145"/>
  <c r="BK145"/>
  <c r="J145"/>
  <c r="BE145" s="1"/>
  <c r="BI144"/>
  <c r="BH144"/>
  <c r="BG144"/>
  <c r="BF144"/>
  <c r="T144"/>
  <c r="R144"/>
  <c r="P144"/>
  <c r="BK144"/>
  <c r="J144"/>
  <c r="BE144" s="1"/>
  <c r="BI143"/>
  <c r="BH143"/>
  <c r="BG143"/>
  <c r="BF143"/>
  <c r="T143"/>
  <c r="R143"/>
  <c r="P143"/>
  <c r="BK143"/>
  <c r="J143"/>
  <c r="BE143" s="1"/>
  <c r="BI142"/>
  <c r="BH142"/>
  <c r="BG142"/>
  <c r="BF142"/>
  <c r="T142"/>
  <c r="R142"/>
  <c r="P142"/>
  <c r="BK142"/>
  <c r="J142"/>
  <c r="BE142" s="1"/>
  <c r="BI141"/>
  <c r="BH141"/>
  <c r="BG141"/>
  <c r="BF141"/>
  <c r="T141"/>
  <c r="R141"/>
  <c r="P141"/>
  <c r="BK141"/>
  <c r="J141"/>
  <c r="BE141" s="1"/>
  <c r="BI140"/>
  <c r="BH140"/>
  <c r="BG140"/>
  <c r="BF140"/>
  <c r="T140"/>
  <c r="R140"/>
  <c r="P140"/>
  <c r="BK140"/>
  <c r="J140"/>
  <c r="BE140" s="1"/>
  <c r="BI139"/>
  <c r="BH139"/>
  <c r="BG139"/>
  <c r="BF139"/>
  <c r="T139"/>
  <c r="R139"/>
  <c r="P139"/>
  <c r="BK139"/>
  <c r="J139"/>
  <c r="BE139" s="1"/>
  <c r="BI138"/>
  <c r="BH138"/>
  <c r="BG138"/>
  <c r="BF138"/>
  <c r="T138"/>
  <c r="R138"/>
  <c r="P138"/>
  <c r="BK138"/>
  <c r="J138"/>
  <c r="BE138" s="1"/>
  <c r="BI137"/>
  <c r="BH137"/>
  <c r="BG137"/>
  <c r="BF137"/>
  <c r="T137"/>
  <c r="R137"/>
  <c r="P137"/>
  <c r="BK137"/>
  <c r="J137"/>
  <c r="BE137" s="1"/>
  <c r="BI136"/>
  <c r="BH136"/>
  <c r="BG136"/>
  <c r="BF136"/>
  <c r="T136"/>
  <c r="R136"/>
  <c r="P136"/>
  <c r="BK136"/>
  <c r="J136"/>
  <c r="BE136" s="1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F41"/>
  <c r="BD99" i="1" s="1"/>
  <c r="BH129" i="4"/>
  <c r="BG129"/>
  <c r="F39" s="1"/>
  <c r="BB99" i="1" s="1"/>
  <c r="BF129" i="4"/>
  <c r="J38" s="1"/>
  <c r="AW99" i="1" s="1"/>
  <c r="T129" i="4"/>
  <c r="T128"/>
  <c r="T127" s="1"/>
  <c r="T126" s="1"/>
  <c r="R129"/>
  <c r="R128"/>
  <c r="R127" s="1"/>
  <c r="R126" s="1"/>
  <c r="P129"/>
  <c r="P128"/>
  <c r="P127" s="1"/>
  <c r="P126" s="1"/>
  <c r="AU99" i="1" s="1"/>
  <c r="BK129" i="4"/>
  <c r="J129"/>
  <c r="BE129" s="1"/>
  <c r="F120"/>
  <c r="E118"/>
  <c r="F93"/>
  <c r="E91"/>
  <c r="J28"/>
  <c r="E28"/>
  <c r="J123" s="1"/>
  <c r="J27"/>
  <c r="J25"/>
  <c r="E25"/>
  <c r="J122" s="1"/>
  <c r="J24"/>
  <c r="J22"/>
  <c r="E22"/>
  <c r="F123" s="1"/>
  <c r="J21"/>
  <c r="J19"/>
  <c r="E19"/>
  <c r="F122" s="1"/>
  <c r="J18"/>
  <c r="J16"/>
  <c r="J120" s="1"/>
  <c r="J93"/>
  <c r="E7"/>
  <c r="E112" s="1"/>
  <c r="J41" i="3"/>
  <c r="J40"/>
  <c r="AY98" i="1" s="1"/>
  <c r="J39" i="3"/>
  <c r="AX98" i="1" s="1"/>
  <c r="BI186" i="3"/>
  <c r="BH186"/>
  <c r="BG186"/>
  <c r="BF186"/>
  <c r="T186"/>
  <c r="T185" s="1"/>
  <c r="R186"/>
  <c r="R185" s="1"/>
  <c r="P186"/>
  <c r="P185" s="1"/>
  <c r="BK186"/>
  <c r="BK185" s="1"/>
  <c r="J185" s="1"/>
  <c r="J106" s="1"/>
  <c r="J186"/>
  <c r="BE186"/>
  <c r="BI184"/>
  <c r="BH184"/>
  <c r="BG184"/>
  <c r="BF184"/>
  <c r="T184"/>
  <c r="R184"/>
  <c r="P184"/>
  <c r="BK184"/>
  <c r="J184"/>
  <c r="BE184" s="1"/>
  <c r="BI183"/>
  <c r="BH183"/>
  <c r="BG183"/>
  <c r="BF183"/>
  <c r="T183"/>
  <c r="R183"/>
  <c r="P183"/>
  <c r="BK183"/>
  <c r="J183"/>
  <c r="BE183" s="1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T171"/>
  <c r="R172"/>
  <c r="R171"/>
  <c r="P172"/>
  <c r="P171"/>
  <c r="BK172"/>
  <c r="BK171"/>
  <c r="J171" s="1"/>
  <c r="J105" s="1"/>
  <c r="J172"/>
  <c r="BE172" s="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T152"/>
  <c r="R153"/>
  <c r="R152"/>
  <c r="P153"/>
  <c r="P152"/>
  <c r="BK153"/>
  <c r="BK152"/>
  <c r="J152" s="1"/>
  <c r="J104" s="1"/>
  <c r="J153"/>
  <c r="BE153" s="1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T138"/>
  <c r="R139"/>
  <c r="R138"/>
  <c r="P139"/>
  <c r="P138"/>
  <c r="BK139"/>
  <c r="BK138"/>
  <c r="J138" s="1"/>
  <c r="J103" s="1"/>
  <c r="J139"/>
  <c r="BE139" s="1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F41"/>
  <c r="BD98" i="1" s="1"/>
  <c r="BH133" i="3"/>
  <c r="BG133"/>
  <c r="F39" s="1"/>
  <c r="BB98" i="1" s="1"/>
  <c r="BF133" i="3"/>
  <c r="T133"/>
  <c r="T132"/>
  <c r="T131" s="1"/>
  <c r="T130" s="1"/>
  <c r="R133"/>
  <c r="R132"/>
  <c r="R131" s="1"/>
  <c r="R130" s="1"/>
  <c r="P133"/>
  <c r="P132"/>
  <c r="P131" s="1"/>
  <c r="P130" s="1"/>
  <c r="AU98" i="1" s="1"/>
  <c r="BK133" i="3"/>
  <c r="BK132" s="1"/>
  <c r="J133"/>
  <c r="BE133" s="1"/>
  <c r="F124"/>
  <c r="E122"/>
  <c r="F93"/>
  <c r="E91"/>
  <c r="J28"/>
  <c r="E28"/>
  <c r="J127" s="1"/>
  <c r="J27"/>
  <c r="J25"/>
  <c r="E25"/>
  <c r="J126" s="1"/>
  <c r="J24"/>
  <c r="J22"/>
  <c r="E22"/>
  <c r="F127" s="1"/>
  <c r="J21"/>
  <c r="J19"/>
  <c r="E19"/>
  <c r="F126" s="1"/>
  <c r="F95"/>
  <c r="J18"/>
  <c r="J16"/>
  <c r="J124" s="1"/>
  <c r="E7"/>
  <c r="E116" s="1"/>
  <c r="J41" i="2"/>
  <c r="J40"/>
  <c r="AY97" i="1" s="1"/>
  <c r="J39" i="2"/>
  <c r="AX97" i="1" s="1"/>
  <c r="BI444" i="2"/>
  <c r="BH444"/>
  <c r="BG444"/>
  <c r="BF444"/>
  <c r="T444"/>
  <c r="T443" s="1"/>
  <c r="R444"/>
  <c r="R443" s="1"/>
  <c r="P444"/>
  <c r="P443" s="1"/>
  <c r="BK444"/>
  <c r="BK443" s="1"/>
  <c r="J443" s="1"/>
  <c r="J123" s="1"/>
  <c r="J444"/>
  <c r="BE444"/>
  <c r="BI437"/>
  <c r="BH437"/>
  <c r="BG437"/>
  <c r="BF437"/>
  <c r="T437"/>
  <c r="R437"/>
  <c r="P437"/>
  <c r="BK437"/>
  <c r="J437"/>
  <c r="BE437" s="1"/>
  <c r="BI431"/>
  <c r="BH431"/>
  <c r="BG431"/>
  <c r="BF431"/>
  <c r="T431"/>
  <c r="R431"/>
  <c r="P431"/>
  <c r="BK431"/>
  <c r="J431"/>
  <c r="BE431" s="1"/>
  <c r="BI427"/>
  <c r="BH427"/>
  <c r="BG427"/>
  <c r="BF427"/>
  <c r="T427"/>
  <c r="T426" s="1"/>
  <c r="R427"/>
  <c r="R426" s="1"/>
  <c r="P427"/>
  <c r="P426" s="1"/>
  <c r="BK427"/>
  <c r="BK426" s="1"/>
  <c r="J426" s="1"/>
  <c r="J122" s="1"/>
  <c r="J427"/>
  <c r="BE427"/>
  <c r="BI424"/>
  <c r="BH424"/>
  <c r="BG424"/>
  <c r="BF424"/>
  <c r="T424"/>
  <c r="R424"/>
  <c r="P424"/>
  <c r="BK424"/>
  <c r="J424"/>
  <c r="BE424" s="1"/>
  <c r="BI423"/>
  <c r="BH423"/>
  <c r="BG423"/>
  <c r="BF423"/>
  <c r="T423"/>
  <c r="R423"/>
  <c r="P423"/>
  <c r="BK423"/>
  <c r="J423"/>
  <c r="BE423" s="1"/>
  <c r="BI422"/>
  <c r="BH422"/>
  <c r="BG422"/>
  <c r="BF422"/>
  <c r="T422"/>
  <c r="R422"/>
  <c r="P422"/>
  <c r="BK422"/>
  <c r="J422"/>
  <c r="BE422" s="1"/>
  <c r="BI421"/>
  <c r="BH421"/>
  <c r="BG421"/>
  <c r="BF421"/>
  <c r="T421"/>
  <c r="R421"/>
  <c r="P421"/>
  <c r="BK421"/>
  <c r="J421"/>
  <c r="BE421" s="1"/>
  <c r="BI420"/>
  <c r="BH420"/>
  <c r="BG420"/>
  <c r="BF420"/>
  <c r="T420"/>
  <c r="R420"/>
  <c r="P420"/>
  <c r="BK420"/>
  <c r="J420"/>
  <c r="BE420" s="1"/>
  <c r="BI419"/>
  <c r="BH419"/>
  <c r="BG419"/>
  <c r="BF419"/>
  <c r="T419"/>
  <c r="R419"/>
  <c r="P419"/>
  <c r="BK419"/>
  <c r="J419"/>
  <c r="BE419" s="1"/>
  <c r="BI418"/>
  <c r="BH418"/>
  <c r="BG418"/>
  <c r="BF418"/>
  <c r="T418"/>
  <c r="R418"/>
  <c r="P418"/>
  <c r="BK418"/>
  <c r="J418"/>
  <c r="BE418" s="1"/>
  <c r="BI417"/>
  <c r="BH417"/>
  <c r="BG417"/>
  <c r="BF417"/>
  <c r="T417"/>
  <c r="R417"/>
  <c r="P417"/>
  <c r="BK417"/>
  <c r="J417"/>
  <c r="BE417" s="1"/>
  <c r="BI416"/>
  <c r="BH416"/>
  <c r="BG416"/>
  <c r="BF416"/>
  <c r="T416"/>
  <c r="R416"/>
  <c r="P416"/>
  <c r="BK416"/>
  <c r="J416"/>
  <c r="BE416" s="1"/>
  <c r="BI415"/>
  <c r="BH415"/>
  <c r="BG415"/>
  <c r="BF415"/>
  <c r="T415"/>
  <c r="R415"/>
  <c r="P415"/>
  <c r="BK415"/>
  <c r="J415"/>
  <c r="BE415" s="1"/>
  <c r="BI414"/>
  <c r="BH414"/>
  <c r="BG414"/>
  <c r="BF414"/>
  <c r="T414"/>
  <c r="R414"/>
  <c r="P414"/>
  <c r="BK414"/>
  <c r="J414"/>
  <c r="BE414" s="1"/>
  <c r="BI413"/>
  <c r="BH413"/>
  <c r="BG413"/>
  <c r="BF413"/>
  <c r="T413"/>
  <c r="R413"/>
  <c r="P413"/>
  <c r="BK413"/>
  <c r="J413"/>
  <c r="BE413" s="1"/>
  <c r="BI411"/>
  <c r="BH411"/>
  <c r="BG411"/>
  <c r="BF411"/>
  <c r="T411"/>
  <c r="R411"/>
  <c r="P411"/>
  <c r="BK411"/>
  <c r="J411"/>
  <c r="BE411" s="1"/>
  <c r="BI410"/>
  <c r="BH410"/>
  <c r="BG410"/>
  <c r="BF410"/>
  <c r="T410"/>
  <c r="R410"/>
  <c r="P410"/>
  <c r="BK410"/>
  <c r="J410"/>
  <c r="BE410" s="1"/>
  <c r="BI409"/>
  <c r="BH409"/>
  <c r="BG409"/>
  <c r="BF409"/>
  <c r="T409"/>
  <c r="R409"/>
  <c r="P409"/>
  <c r="BK409"/>
  <c r="J409"/>
  <c r="BE409" s="1"/>
  <c r="BI407"/>
  <c r="BH407"/>
  <c r="BG407"/>
  <c r="BF407"/>
  <c r="T407"/>
  <c r="T406" s="1"/>
  <c r="R407"/>
  <c r="R406" s="1"/>
  <c r="P407"/>
  <c r="P406" s="1"/>
  <c r="BK407"/>
  <c r="BK406" s="1"/>
  <c r="J406" s="1"/>
  <c r="J121" s="1"/>
  <c r="J407"/>
  <c r="BE407"/>
  <c r="BI405"/>
  <c r="BH405"/>
  <c r="BG405"/>
  <c r="BF405"/>
  <c r="T405"/>
  <c r="R405"/>
  <c r="P405"/>
  <c r="BK405"/>
  <c r="J405"/>
  <c r="BE405" s="1"/>
  <c r="BI403"/>
  <c r="BH403"/>
  <c r="BG403"/>
  <c r="BF403"/>
  <c r="T403"/>
  <c r="R403"/>
  <c r="P403"/>
  <c r="BK403"/>
  <c r="J403"/>
  <c r="BE403" s="1"/>
  <c r="BI401"/>
  <c r="BH401"/>
  <c r="BG401"/>
  <c r="BF401"/>
  <c r="T401"/>
  <c r="R401"/>
  <c r="P401"/>
  <c r="BK401"/>
  <c r="J401"/>
  <c r="BE401" s="1"/>
  <c r="BI395"/>
  <c r="BH395"/>
  <c r="BG395"/>
  <c r="BF395"/>
  <c r="T395"/>
  <c r="T394" s="1"/>
  <c r="R395"/>
  <c r="R394" s="1"/>
  <c r="P395"/>
  <c r="P394" s="1"/>
  <c r="BK395"/>
  <c r="J395"/>
  <c r="BE395"/>
  <c r="BI393"/>
  <c r="BH393"/>
  <c r="BG393"/>
  <c r="BF393"/>
  <c r="T393"/>
  <c r="R393"/>
  <c r="P393"/>
  <c r="BK393"/>
  <c r="J393"/>
  <c r="BE393" s="1"/>
  <c r="BI392"/>
  <c r="BH392"/>
  <c r="BG392"/>
  <c r="BF392"/>
  <c r="T392"/>
  <c r="R392"/>
  <c r="P392"/>
  <c r="BK392"/>
  <c r="J392"/>
  <c r="BE392" s="1"/>
  <c r="BI391"/>
  <c r="BH391"/>
  <c r="BG391"/>
  <c r="BF391"/>
  <c r="T391"/>
  <c r="R391"/>
  <c r="P391"/>
  <c r="BK391"/>
  <c r="J391"/>
  <c r="BE391" s="1"/>
  <c r="BI390"/>
  <c r="BH390"/>
  <c r="BG390"/>
  <c r="BF390"/>
  <c r="T390"/>
  <c r="T389" s="1"/>
  <c r="R390"/>
  <c r="R389" s="1"/>
  <c r="P390"/>
  <c r="P389" s="1"/>
  <c r="BK390"/>
  <c r="BK389" s="1"/>
  <c r="J389" s="1"/>
  <c r="J119" s="1"/>
  <c r="J390"/>
  <c r="BE390"/>
  <c r="BI388"/>
  <c r="BH388"/>
  <c r="BG388"/>
  <c r="BF388"/>
  <c r="T388"/>
  <c r="R388"/>
  <c r="P388"/>
  <c r="BK388"/>
  <c r="J388"/>
  <c r="BE388" s="1"/>
  <c r="BI386"/>
  <c r="BH386"/>
  <c r="BG386"/>
  <c r="BF386"/>
  <c r="T386"/>
  <c r="R386"/>
  <c r="P386"/>
  <c r="BK386"/>
  <c r="J386"/>
  <c r="BE386" s="1"/>
  <c r="BI385"/>
  <c r="BH385"/>
  <c r="BG385"/>
  <c r="BF385"/>
  <c r="T385"/>
  <c r="R385"/>
  <c r="P385"/>
  <c r="BK385"/>
  <c r="J385"/>
  <c r="BE385" s="1"/>
  <c r="BI383"/>
  <c r="BH383"/>
  <c r="BG383"/>
  <c r="BF383"/>
  <c r="T383"/>
  <c r="R383"/>
  <c r="P383"/>
  <c r="BK383"/>
  <c r="J383"/>
  <c r="BE383"/>
  <c r="BI381"/>
  <c r="BH381"/>
  <c r="BG381"/>
  <c r="BF381"/>
  <c r="T381"/>
  <c r="R381"/>
  <c r="P381"/>
  <c r="BK381"/>
  <c r="J381"/>
  <c r="BE381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4"/>
  <c r="BH374"/>
  <c r="BG374"/>
  <c r="BF374"/>
  <c r="T374"/>
  <c r="R374"/>
  <c r="P374"/>
  <c r="BK374"/>
  <c r="J374"/>
  <c r="BE374"/>
  <c r="BI373"/>
  <c r="BH373"/>
  <c r="BG373"/>
  <c r="BF373"/>
  <c r="T373"/>
  <c r="R373"/>
  <c r="P373"/>
  <c r="BK373"/>
  <c r="J373"/>
  <c r="BE373"/>
  <c r="BI372"/>
  <c r="BH372"/>
  <c r="BG372"/>
  <c r="BF372"/>
  <c r="T372"/>
  <c r="R372"/>
  <c r="P372"/>
  <c r="BK372"/>
  <c r="J372"/>
  <c r="BE372"/>
  <c r="BI369"/>
  <c r="BH369"/>
  <c r="BG369"/>
  <c r="BF369"/>
  <c r="T369"/>
  <c r="T368"/>
  <c r="R369"/>
  <c r="R368"/>
  <c r="P369"/>
  <c r="P368"/>
  <c r="BK369"/>
  <c r="BK368"/>
  <c r="J368" s="1"/>
  <c r="J118" s="1"/>
  <c r="J369"/>
  <c r="BE369"/>
  <c r="BI367"/>
  <c r="BH367"/>
  <c r="BG367"/>
  <c r="BF367"/>
  <c r="T367"/>
  <c r="R367"/>
  <c r="P367"/>
  <c r="BK367"/>
  <c r="J367"/>
  <c r="BE367" s="1"/>
  <c r="BI365"/>
  <c r="BH365"/>
  <c r="BG365"/>
  <c r="BF365"/>
  <c r="T365"/>
  <c r="R365"/>
  <c r="P365"/>
  <c r="BK365"/>
  <c r="J365"/>
  <c r="BE365" s="1"/>
  <c r="BI363"/>
  <c r="BH363"/>
  <c r="BG363"/>
  <c r="BF363"/>
  <c r="T363"/>
  <c r="T362" s="1"/>
  <c r="R363"/>
  <c r="R362" s="1"/>
  <c r="P363"/>
  <c r="P362" s="1"/>
  <c r="BK363"/>
  <c r="BK362" s="1"/>
  <c r="J362" s="1"/>
  <c r="J117" s="1"/>
  <c r="J363"/>
  <c r="BE363"/>
  <c r="BI361"/>
  <c r="BH361"/>
  <c r="BG361"/>
  <c r="BF361"/>
  <c r="T361"/>
  <c r="R361"/>
  <c r="P361"/>
  <c r="BK361"/>
  <c r="J361"/>
  <c r="BE361" s="1"/>
  <c r="BI360"/>
  <c r="BH360"/>
  <c r="BG360"/>
  <c r="BF360"/>
  <c r="T360"/>
  <c r="R360"/>
  <c r="P360"/>
  <c r="BK360"/>
  <c r="J360"/>
  <c r="BE360" s="1"/>
  <c r="BI359"/>
  <c r="BH359"/>
  <c r="BG359"/>
  <c r="BF359"/>
  <c r="T359"/>
  <c r="R359"/>
  <c r="P359"/>
  <c r="BK359"/>
  <c r="J359"/>
  <c r="BE359"/>
  <c r="BI358"/>
  <c r="BH358"/>
  <c r="BG358"/>
  <c r="BF358"/>
  <c r="T358"/>
  <c r="T357"/>
  <c r="R358"/>
  <c r="R357" s="1"/>
  <c r="P358"/>
  <c r="P357" s="1"/>
  <c r="BK358"/>
  <c r="BK357" s="1"/>
  <c r="J357" s="1"/>
  <c r="J116" s="1"/>
  <c r="J358"/>
  <c r="BE358"/>
  <c r="BI356"/>
  <c r="BH356"/>
  <c r="BG356"/>
  <c r="BF356"/>
  <c r="T356"/>
  <c r="R356"/>
  <c r="P356"/>
  <c r="BK356"/>
  <c r="J356"/>
  <c r="BE356"/>
  <c r="BI354"/>
  <c r="BH354"/>
  <c r="BG354"/>
  <c r="BF354"/>
  <c r="T354"/>
  <c r="R354"/>
  <c r="P354"/>
  <c r="BK354"/>
  <c r="J354"/>
  <c r="BE354"/>
  <c r="BI353"/>
  <c r="BH353"/>
  <c r="BG353"/>
  <c r="BF353"/>
  <c r="T353"/>
  <c r="R353"/>
  <c r="P353"/>
  <c r="BK353"/>
  <c r="J353"/>
  <c r="BE353"/>
  <c r="BI352"/>
  <c r="BH352"/>
  <c r="BG352"/>
  <c r="BF352"/>
  <c r="T352"/>
  <c r="R352"/>
  <c r="P352"/>
  <c r="BK352"/>
  <c r="J352"/>
  <c r="BE352"/>
  <c r="BI351"/>
  <c r="BH351"/>
  <c r="BG351"/>
  <c r="BF351"/>
  <c r="T351"/>
  <c r="R351"/>
  <c r="P351"/>
  <c r="BK351"/>
  <c r="J351"/>
  <c r="BE351"/>
  <c r="BI350"/>
  <c r="BH350"/>
  <c r="BG350"/>
  <c r="BF350"/>
  <c r="T350"/>
  <c r="T349"/>
  <c r="R350"/>
  <c r="R349"/>
  <c r="P350"/>
  <c r="P349"/>
  <c r="BK350"/>
  <c r="BK349"/>
  <c r="J349" s="1"/>
  <c r="J115" s="1"/>
  <c r="J350"/>
  <c r="BE350" s="1"/>
  <c r="BI348"/>
  <c r="BH348"/>
  <c r="BG348"/>
  <c r="BF348"/>
  <c r="T348"/>
  <c r="R348"/>
  <c r="P348"/>
  <c r="BK348"/>
  <c r="J348"/>
  <c r="BE348" s="1"/>
  <c r="BI346"/>
  <c r="BH346"/>
  <c r="BG346"/>
  <c r="BF346"/>
  <c r="T346"/>
  <c r="R346"/>
  <c r="P346"/>
  <c r="BK346"/>
  <c r="J346"/>
  <c r="BE346" s="1"/>
  <c r="BI345"/>
  <c r="BH345"/>
  <c r="BG345"/>
  <c r="BF345"/>
  <c r="T345"/>
  <c r="T344"/>
  <c r="R345"/>
  <c r="R344"/>
  <c r="P345"/>
  <c r="P344"/>
  <c r="BK345"/>
  <c r="BK344" s="1"/>
  <c r="J344" s="1"/>
  <c r="J114" s="1"/>
  <c r="J345"/>
  <c r="BE345" s="1"/>
  <c r="BI343"/>
  <c r="BH343"/>
  <c r="BG343"/>
  <c r="BF343"/>
  <c r="T343"/>
  <c r="R343"/>
  <c r="P343"/>
  <c r="BK343"/>
  <c r="J343"/>
  <c r="BE343"/>
  <c r="BI338"/>
  <c r="BH338"/>
  <c r="BG338"/>
  <c r="BF338"/>
  <c r="T338"/>
  <c r="R338"/>
  <c r="P338"/>
  <c r="BK338"/>
  <c r="J338"/>
  <c r="BE338"/>
  <c r="BI334"/>
  <c r="BH334"/>
  <c r="BG334"/>
  <c r="BF334"/>
  <c r="T334"/>
  <c r="R334"/>
  <c r="P334"/>
  <c r="BK334"/>
  <c r="J334"/>
  <c r="BE334"/>
  <c r="BI330"/>
  <c r="BH330"/>
  <c r="BG330"/>
  <c r="BF330"/>
  <c r="T330"/>
  <c r="R330"/>
  <c r="P330"/>
  <c r="BK330"/>
  <c r="J330"/>
  <c r="BE330"/>
  <c r="BI325"/>
  <c r="BH325"/>
  <c r="BG325"/>
  <c r="BF325"/>
  <c r="T325"/>
  <c r="T324"/>
  <c r="R325"/>
  <c r="R324"/>
  <c r="P325"/>
  <c r="P324"/>
  <c r="BK325"/>
  <c r="BK324"/>
  <c r="J324" s="1"/>
  <c r="J113" s="1"/>
  <c r="J325"/>
  <c r="BE325" s="1"/>
  <c r="BI323"/>
  <c r="BH323"/>
  <c r="BG323"/>
  <c r="BF323"/>
  <c r="T323"/>
  <c r="R323"/>
  <c r="P323"/>
  <c r="BK323"/>
  <c r="J323"/>
  <c r="BE323" s="1"/>
  <c r="BI322"/>
  <c r="BH322"/>
  <c r="BG322"/>
  <c r="BF322"/>
  <c r="T322"/>
  <c r="R322"/>
  <c r="P322"/>
  <c r="BK322"/>
  <c r="J322"/>
  <c r="BE322" s="1"/>
  <c r="BI320"/>
  <c r="BH320"/>
  <c r="BG320"/>
  <c r="BF320"/>
  <c r="T320"/>
  <c r="T319"/>
  <c r="R320"/>
  <c r="R319"/>
  <c r="P320"/>
  <c r="P319"/>
  <c r="BK320"/>
  <c r="BK319" s="1"/>
  <c r="J319" s="1"/>
  <c r="J112" s="1"/>
  <c r="J320"/>
  <c r="BE320" s="1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313"/>
  <c r="BH313"/>
  <c r="BG313"/>
  <c r="BF313"/>
  <c r="T313"/>
  <c r="T312"/>
  <c r="R313"/>
  <c r="R312"/>
  <c r="P313"/>
  <c r="P312"/>
  <c r="BK313"/>
  <c r="J313"/>
  <c r="BE313" s="1"/>
  <c r="BI311"/>
  <c r="BH311"/>
  <c r="BG311"/>
  <c r="BF311"/>
  <c r="T311"/>
  <c r="R311"/>
  <c r="P311"/>
  <c r="BK311"/>
  <c r="J311"/>
  <c r="BE311"/>
  <c r="BI305"/>
  <c r="BH305"/>
  <c r="BG305"/>
  <c r="BF305"/>
  <c r="T305"/>
  <c r="T304"/>
  <c r="T303" s="1"/>
  <c r="R305"/>
  <c r="R304" s="1"/>
  <c r="R303" s="1"/>
  <c r="P305"/>
  <c r="P304"/>
  <c r="P303" s="1"/>
  <c r="BK305"/>
  <c r="BK304" s="1"/>
  <c r="J305"/>
  <c r="BE305"/>
  <c r="BI302"/>
  <c r="BH302"/>
  <c r="BG302"/>
  <c r="BF302"/>
  <c r="T302"/>
  <c r="T301"/>
  <c r="R302"/>
  <c r="R301"/>
  <c r="P302"/>
  <c r="P301"/>
  <c r="BK302"/>
  <c r="BK301"/>
  <c r="J301" s="1"/>
  <c r="J108" s="1"/>
  <c r="J302"/>
  <c r="BE302"/>
  <c r="BI300"/>
  <c r="BH300"/>
  <c r="BG300"/>
  <c r="BF300"/>
  <c r="T300"/>
  <c r="R300"/>
  <c r="P300"/>
  <c r="BK300"/>
  <c r="J300"/>
  <c r="BE300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4"/>
  <c r="BH294"/>
  <c r="BG294"/>
  <c r="BF294"/>
  <c r="T294"/>
  <c r="T293"/>
  <c r="R294"/>
  <c r="R293"/>
  <c r="P294"/>
  <c r="P293"/>
  <c r="BK294"/>
  <c r="BK293"/>
  <c r="J293" s="1"/>
  <c r="J107" s="1"/>
  <c r="J294"/>
  <c r="BE294" s="1"/>
  <c r="BI292"/>
  <c r="BH292"/>
  <c r="BG292"/>
  <c r="BF292"/>
  <c r="T292"/>
  <c r="R292"/>
  <c r="P292"/>
  <c r="BK292"/>
  <c r="J292"/>
  <c r="BE292" s="1"/>
  <c r="BI291"/>
  <c r="BH291"/>
  <c r="BG291"/>
  <c r="BF291"/>
  <c r="T291"/>
  <c r="R291"/>
  <c r="P291"/>
  <c r="BK291"/>
  <c r="J291"/>
  <c r="BE291" s="1"/>
  <c r="BI289"/>
  <c r="BH289"/>
  <c r="BG289"/>
  <c r="BF289"/>
  <c r="T289"/>
  <c r="R289"/>
  <c r="P289"/>
  <c r="BK289"/>
  <c r="J289"/>
  <c r="BE289" s="1"/>
  <c r="BI280"/>
  <c r="BH280"/>
  <c r="BG280"/>
  <c r="BF280"/>
  <c r="T280"/>
  <c r="R280"/>
  <c r="P280"/>
  <c r="BK280"/>
  <c r="J280"/>
  <c r="BE280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 s="1"/>
  <c r="BI263"/>
  <c r="BH263"/>
  <c r="BG263"/>
  <c r="BF263"/>
  <c r="T263"/>
  <c r="R263"/>
  <c r="P263"/>
  <c r="BK263"/>
  <c r="J263"/>
  <c r="BE263" s="1"/>
  <c r="BI261"/>
  <c r="BH261"/>
  <c r="BG261"/>
  <c r="BF261"/>
  <c r="T261"/>
  <c r="R261"/>
  <c r="P261"/>
  <c r="BK261"/>
  <c r="J261"/>
  <c r="BE261" s="1"/>
  <c r="BI259"/>
  <c r="BH259"/>
  <c r="BG259"/>
  <c r="BF259"/>
  <c r="T259"/>
  <c r="R259"/>
  <c r="P259"/>
  <c r="BK259"/>
  <c r="J259"/>
  <c r="BE259" s="1"/>
  <c r="BI257"/>
  <c r="BH257"/>
  <c r="BG257"/>
  <c r="BF257"/>
  <c r="T257"/>
  <c r="R257"/>
  <c r="P257"/>
  <c r="BK257"/>
  <c r="J257"/>
  <c r="BE257" s="1"/>
  <c r="BI255"/>
  <c r="BH255"/>
  <c r="BG255"/>
  <c r="BF255"/>
  <c r="T255"/>
  <c r="R255"/>
  <c r="P255"/>
  <c r="BK255"/>
  <c r="J255"/>
  <c r="BE255" s="1"/>
  <c r="BI253"/>
  <c r="BH253"/>
  <c r="BG253"/>
  <c r="BF253"/>
  <c r="T253"/>
  <c r="R253"/>
  <c r="P253"/>
  <c r="BK253"/>
  <c r="J253"/>
  <c r="BE253" s="1"/>
  <c r="BI249"/>
  <c r="BH249"/>
  <c r="BG249"/>
  <c r="BF249"/>
  <c r="T249"/>
  <c r="R249"/>
  <c r="P249"/>
  <c r="BK249"/>
  <c r="J249"/>
  <c r="BE249" s="1"/>
  <c r="BI247"/>
  <c r="BH247"/>
  <c r="BG247"/>
  <c r="BF247"/>
  <c r="T247"/>
  <c r="R247"/>
  <c r="P247"/>
  <c r="BK247"/>
  <c r="J247"/>
  <c r="BE247" s="1"/>
  <c r="BI245"/>
  <c r="BH245"/>
  <c r="BG245"/>
  <c r="BF245"/>
  <c r="T245"/>
  <c r="R245"/>
  <c r="P245"/>
  <c r="BK245"/>
  <c r="J245"/>
  <c r="BE245" s="1"/>
  <c r="BI241"/>
  <c r="F41" s="1"/>
  <c r="BD97" i="1" s="1"/>
  <c r="BD96" s="1"/>
  <c r="BD95" s="1"/>
  <c r="BH241" i="2"/>
  <c r="BG241"/>
  <c r="BF241"/>
  <c r="T241"/>
  <c r="T240"/>
  <c r="R241"/>
  <c r="R240"/>
  <c r="P241"/>
  <c r="P240"/>
  <c r="BK241"/>
  <c r="BK240" s="1"/>
  <c r="J240" s="1"/>
  <c r="J106" s="1"/>
  <c r="J241"/>
  <c r="BE241" s="1"/>
  <c r="BI238"/>
  <c r="BH238"/>
  <c r="BG238"/>
  <c r="BF238"/>
  <c r="T238"/>
  <c r="R238"/>
  <c r="P238"/>
  <c r="BK238"/>
  <c r="J238"/>
  <c r="BE238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29"/>
  <c r="BH229"/>
  <c r="BG229"/>
  <c r="BF229"/>
  <c r="T229"/>
  <c r="R229"/>
  <c r="P229"/>
  <c r="BK229"/>
  <c r="J229"/>
  <c r="BE229"/>
  <c r="BI225"/>
  <c r="BH225"/>
  <c r="BG225"/>
  <c r="BF225"/>
  <c r="T225"/>
  <c r="R225"/>
  <c r="P225"/>
  <c r="BK225"/>
  <c r="J225"/>
  <c r="BE225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2"/>
  <c r="BH212"/>
  <c r="BG212"/>
  <c r="BF212"/>
  <c r="T212"/>
  <c r="R212"/>
  <c r="P212"/>
  <c r="BK212"/>
  <c r="J212"/>
  <c r="BE212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0"/>
  <c r="BH190"/>
  <c r="BG190"/>
  <c r="BF190"/>
  <c r="T190"/>
  <c r="R190"/>
  <c r="P190"/>
  <c r="BK190"/>
  <c r="J190"/>
  <c r="BE190"/>
  <c r="BI184"/>
  <c r="BH184"/>
  <c r="BG184"/>
  <c r="BF184"/>
  <c r="T184"/>
  <c r="T183"/>
  <c r="R184"/>
  <c r="R183"/>
  <c r="P184"/>
  <c r="P183"/>
  <c r="BK184"/>
  <c r="BK183"/>
  <c r="J183" s="1"/>
  <c r="J105" s="1"/>
  <c r="J184"/>
  <c r="BE184" s="1"/>
  <c r="BI181"/>
  <c r="BH181"/>
  <c r="BG181"/>
  <c r="BF181"/>
  <c r="T181"/>
  <c r="R181"/>
  <c r="P181"/>
  <c r="BK181"/>
  <c r="J181"/>
  <c r="BE181" s="1"/>
  <c r="BI179"/>
  <c r="BH179"/>
  <c r="BG179"/>
  <c r="BF179"/>
  <c r="T179"/>
  <c r="R179"/>
  <c r="P179"/>
  <c r="BK179"/>
  <c r="J179"/>
  <c r="BE179"/>
  <c r="BI177"/>
  <c r="BH177"/>
  <c r="BG177"/>
  <c r="BF177"/>
  <c r="T177"/>
  <c r="T176"/>
  <c r="R177"/>
  <c r="R176"/>
  <c r="P177"/>
  <c r="P176"/>
  <c r="BK177"/>
  <c r="BK176"/>
  <c r="J176" s="1"/>
  <c r="J104" s="1"/>
  <c r="J177"/>
  <c r="BE177" s="1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T152"/>
  <c r="R153"/>
  <c r="R152"/>
  <c r="P153"/>
  <c r="P152"/>
  <c r="BK153"/>
  <c r="BK152" s="1"/>
  <c r="J152" s="1"/>
  <c r="J103" s="1"/>
  <c r="J153"/>
  <c r="BE153" s="1"/>
  <c r="BI151"/>
  <c r="BH151"/>
  <c r="BG151"/>
  <c r="BF151"/>
  <c r="T151"/>
  <c r="R151"/>
  <c r="P151"/>
  <c r="BK151"/>
  <c r="J151"/>
  <c r="BE151"/>
  <c r="BI150"/>
  <c r="BH150"/>
  <c r="F40" s="1"/>
  <c r="BC97" i="1" s="1"/>
  <c r="BG150" i="2"/>
  <c r="F39"/>
  <c r="BB97" i="1" s="1"/>
  <c r="BF150" i="2"/>
  <c r="J38" s="1"/>
  <c r="AW97" i="1" s="1"/>
  <c r="T150" i="2"/>
  <c r="T149"/>
  <c r="T148" s="1"/>
  <c r="T147" s="1"/>
  <c r="R150"/>
  <c r="R149"/>
  <c r="R148" s="1"/>
  <c r="R147" s="1"/>
  <c r="P150"/>
  <c r="P149"/>
  <c r="P148" s="1"/>
  <c r="P147" s="1"/>
  <c r="AU97" i="1" s="1"/>
  <c r="BK150" i="2"/>
  <c r="BK149" s="1"/>
  <c r="J150"/>
  <c r="BE150" s="1"/>
  <c r="F141"/>
  <c r="E139"/>
  <c r="F93"/>
  <c r="E91"/>
  <c r="J28"/>
  <c r="E28"/>
  <c r="J144" s="1"/>
  <c r="J27"/>
  <c r="J25"/>
  <c r="E25"/>
  <c r="J143" s="1"/>
  <c r="J24"/>
  <c r="J22"/>
  <c r="E22"/>
  <c r="F144" s="1"/>
  <c r="J21"/>
  <c r="J19"/>
  <c r="E19"/>
  <c r="F143" s="1"/>
  <c r="F95"/>
  <c r="J18"/>
  <c r="J16"/>
  <c r="J141" s="1"/>
  <c r="J93"/>
  <c r="E7"/>
  <c r="E133" s="1"/>
  <c r="BC104" i="1"/>
  <c r="AY104" s="1"/>
  <c r="AU104"/>
  <c r="AS104"/>
  <c r="AS96"/>
  <c r="AS95" s="1"/>
  <c r="AS94" s="1"/>
  <c r="L90"/>
  <c r="AM90"/>
  <c r="AM89"/>
  <c r="L89"/>
  <c r="AM87"/>
  <c r="L87"/>
  <c r="L85"/>
  <c r="L84"/>
  <c r="F96" i="2" l="1"/>
  <c r="J95"/>
  <c r="AU96" i="1"/>
  <c r="AU95" s="1"/>
  <c r="F93" i="8"/>
  <c r="I18" i="11"/>
  <c r="I20"/>
  <c r="I21"/>
  <c r="I23"/>
  <c r="I24"/>
  <c r="I26"/>
  <c r="I27"/>
  <c r="I29"/>
  <c r="I30"/>
  <c r="I32"/>
  <c r="I33"/>
  <c r="I34"/>
  <c r="I35"/>
  <c r="I36"/>
  <c r="I37"/>
  <c r="I38"/>
  <c r="I39"/>
  <c r="I40"/>
  <c r="I41"/>
  <c r="I42"/>
  <c r="I43"/>
  <c r="I44"/>
  <c r="I45"/>
  <c r="I46"/>
  <c r="I47"/>
  <c r="I48"/>
  <c r="I50"/>
  <c r="I51"/>
  <c r="I52"/>
  <c r="I54"/>
  <c r="I55"/>
  <c r="I56"/>
  <c r="I57"/>
  <c r="I58"/>
  <c r="I60"/>
  <c r="I61"/>
  <c r="I62"/>
  <c r="I64"/>
  <c r="I66"/>
  <c r="I67"/>
  <c r="I69"/>
  <c r="I71"/>
  <c r="I73"/>
  <c r="I75"/>
  <c r="I76"/>
  <c r="I78"/>
  <c r="I79"/>
  <c r="I80"/>
  <c r="I82"/>
  <c r="I83"/>
  <c r="I85"/>
  <c r="I86"/>
  <c r="I87"/>
  <c r="I88"/>
  <c r="I89"/>
  <c r="I90"/>
  <c r="I91"/>
  <c r="I92"/>
  <c r="I93"/>
  <c r="I94"/>
  <c r="I95"/>
  <c r="I96"/>
  <c r="I97"/>
  <c r="I98"/>
  <c r="I99"/>
  <c r="I100"/>
  <c r="I102"/>
  <c r="I103"/>
  <c r="I104"/>
  <c r="I105"/>
  <c r="I107"/>
  <c r="I108"/>
  <c r="I109"/>
  <c r="I111"/>
  <c r="I113"/>
  <c r="I114"/>
  <c r="I115"/>
  <c r="I116"/>
  <c r="I118"/>
  <c r="I119"/>
  <c r="I120"/>
  <c r="I122"/>
  <c r="I123"/>
  <c r="I124"/>
  <c r="I126"/>
  <c r="I128"/>
  <c r="I129"/>
  <c r="I131"/>
  <c r="I133"/>
  <c r="I134"/>
  <c r="I136"/>
  <c r="I137"/>
  <c r="I138"/>
  <c r="I140"/>
  <c r="I142"/>
  <c r="I143"/>
  <c r="I145"/>
  <c r="I213"/>
  <c r="I214"/>
  <c r="I215"/>
  <c r="I217"/>
  <c r="I218"/>
  <c r="I219"/>
  <c r="I221"/>
  <c r="I222"/>
  <c r="I223"/>
  <c r="I224"/>
  <c r="I226"/>
  <c r="I227"/>
  <c r="I229"/>
  <c r="I230"/>
  <c r="I232"/>
  <c r="I234"/>
  <c r="I235"/>
  <c r="I237"/>
  <c r="I239"/>
  <c r="BK394" i="2"/>
  <c r="J394" s="1"/>
  <c r="J120" s="1"/>
  <c r="BK312"/>
  <c r="J312" s="1"/>
  <c r="J111" s="1"/>
  <c r="J38" i="3"/>
  <c r="AW98" i="1" s="1"/>
  <c r="F40" i="3"/>
  <c r="BC98" i="1" s="1"/>
  <c r="BK128" i="4"/>
  <c r="F40"/>
  <c r="BC99" i="1" s="1"/>
  <c r="BK132" i="5"/>
  <c r="F40"/>
  <c r="BC100" i="1" s="1"/>
  <c r="J38" i="6"/>
  <c r="AW101" i="1" s="1"/>
  <c r="BK136" i="6"/>
  <c r="J136" s="1"/>
  <c r="J102" s="1"/>
  <c r="F40"/>
  <c r="BC101" i="1" s="1"/>
  <c r="J125" i="7"/>
  <c r="J100" s="1"/>
  <c r="BK124"/>
  <c r="J124" s="1"/>
  <c r="J99" s="1"/>
  <c r="AT103" i="1"/>
  <c r="BB96"/>
  <c r="AX96" s="1"/>
  <c r="J93" i="3"/>
  <c r="J95"/>
  <c r="F95" i="4"/>
  <c r="F96"/>
  <c r="J95"/>
  <c r="J95" i="5"/>
  <c r="J94" i="7"/>
  <c r="F96" i="3"/>
  <c r="F95" i="5"/>
  <c r="F96"/>
  <c r="J91" i="8"/>
  <c r="E85" i="5"/>
  <c r="J93"/>
  <c r="F95" i="6"/>
  <c r="F96"/>
  <c r="J95"/>
  <c r="J96"/>
  <c r="E85" i="7"/>
  <c r="F93"/>
  <c r="F94"/>
  <c r="F94" i="8"/>
  <c r="J93"/>
  <c r="C30" i="10"/>
  <c r="C6"/>
  <c r="B3"/>
  <c r="B30"/>
  <c r="B32"/>
  <c r="C10"/>
  <c r="C11" s="1"/>
  <c r="F208" i="11"/>
  <c r="I9"/>
  <c r="I14" s="1"/>
  <c r="I17"/>
  <c r="I208" s="1"/>
  <c r="I211"/>
  <c r="I240" s="1"/>
  <c r="AU94" i="1"/>
  <c r="BD94"/>
  <c r="W33" s="1"/>
  <c r="E85" i="3"/>
  <c r="J96"/>
  <c r="E85" i="6"/>
  <c r="E85" i="8"/>
  <c r="J94"/>
  <c r="J96" i="2"/>
  <c r="E85" i="4"/>
  <c r="J96"/>
  <c r="J96" i="5"/>
  <c r="J91" i="7"/>
  <c r="J93"/>
  <c r="J37" i="2"/>
  <c r="AV97" i="1" s="1"/>
  <c r="AT97" s="1"/>
  <c r="F37" i="2"/>
  <c r="AZ97" i="1" s="1"/>
  <c r="BK148" i="2"/>
  <c r="J149"/>
  <c r="J102" s="1"/>
  <c r="BK303"/>
  <c r="J303" s="1"/>
  <c r="J109" s="1"/>
  <c r="J304"/>
  <c r="J110" s="1"/>
  <c r="J132" i="3"/>
  <c r="J102" s="1"/>
  <c r="BK131"/>
  <c r="J37" i="4"/>
  <c r="AV99" i="1" s="1"/>
  <c r="AT99" s="1"/>
  <c r="F37" i="4"/>
  <c r="AZ99" i="1" s="1"/>
  <c r="J37" i="5"/>
  <c r="AV100" i="1" s="1"/>
  <c r="AT100" s="1"/>
  <c r="F37" i="5"/>
  <c r="AZ100" i="1" s="1"/>
  <c r="BK135" i="6"/>
  <c r="J129" i="7"/>
  <c r="J101" s="1"/>
  <c r="BK123"/>
  <c r="J123" s="1"/>
  <c r="BK138" i="8"/>
  <c r="J139"/>
  <c r="J100" s="1"/>
  <c r="BK181"/>
  <c r="J181" s="1"/>
  <c r="J114" s="1"/>
  <c r="J182"/>
  <c r="J115" s="1"/>
  <c r="J37" i="3"/>
  <c r="AV98" i="1" s="1"/>
  <c r="AT98" s="1"/>
  <c r="F37" i="3"/>
  <c r="AZ98" i="1" s="1"/>
  <c r="BK127" i="4"/>
  <c r="J128"/>
  <c r="J102" s="1"/>
  <c r="J132" i="5"/>
  <c r="J102" s="1"/>
  <c r="BK131"/>
  <c r="J37" i="6"/>
  <c r="AV101" i="1" s="1"/>
  <c r="F37" i="6"/>
  <c r="AZ101" i="1" s="1"/>
  <c r="BK142" i="6"/>
  <c r="J142" s="1"/>
  <c r="J103" s="1"/>
  <c r="J143"/>
  <c r="J104" s="1"/>
  <c r="BK181"/>
  <c r="J181" s="1"/>
  <c r="J107" s="1"/>
  <c r="J182"/>
  <c r="J108" s="1"/>
  <c r="BK193"/>
  <c r="J193" s="1"/>
  <c r="J109" s="1"/>
  <c r="J194"/>
  <c r="J110" s="1"/>
  <c r="J35" i="8"/>
  <c r="AV105" i="1" s="1"/>
  <c r="AT105" s="1"/>
  <c r="F35" i="8"/>
  <c r="AZ105" i="1" s="1"/>
  <c r="AZ104" s="1"/>
  <c r="AV104" s="1"/>
  <c r="BK142" i="8"/>
  <c r="J142" s="1"/>
  <c r="J101" s="1"/>
  <c r="J143"/>
  <c r="J102" s="1"/>
  <c r="BK145"/>
  <c r="J145" s="1"/>
  <c r="J103" s="1"/>
  <c r="J146"/>
  <c r="J104" s="1"/>
  <c r="BK150"/>
  <c r="J150" s="1"/>
  <c r="J105" s="1"/>
  <c r="J151"/>
  <c r="J106" s="1"/>
  <c r="E85" i="2"/>
  <c r="F38"/>
  <c r="BA97" i="1" s="1"/>
  <c r="F38" i="3"/>
  <c r="BA98" i="1" s="1"/>
  <c r="F38" i="5"/>
  <c r="BA100" i="1" s="1"/>
  <c r="F38" i="4"/>
  <c r="BA99" i="1" s="1"/>
  <c r="F38" i="6"/>
  <c r="BA101" i="1" s="1"/>
  <c r="F35" i="7"/>
  <c r="AZ103" i="1" s="1"/>
  <c r="F36" i="8"/>
  <c r="BA105" i="1" s="1"/>
  <c r="BA104" s="1"/>
  <c r="AW104" s="1"/>
  <c r="BC96" l="1"/>
  <c r="BC95" s="1"/>
  <c r="AY96"/>
  <c r="AT101"/>
  <c r="BB95"/>
  <c r="AX95" s="1"/>
  <c r="B31" i="10"/>
  <c r="C5"/>
  <c r="C8" s="1"/>
  <c r="C4"/>
  <c r="B4"/>
  <c r="B7" s="1"/>
  <c r="BK126" i="4"/>
  <c r="J126" s="1"/>
  <c r="J127"/>
  <c r="J101" s="1"/>
  <c r="BK137" i="8"/>
  <c r="J137" s="1"/>
  <c r="J138"/>
  <c r="J99" s="1"/>
  <c r="BK134" i="6"/>
  <c r="J134" s="1"/>
  <c r="J135"/>
  <c r="J101" s="1"/>
  <c r="BK147" i="2"/>
  <c r="J147" s="1"/>
  <c r="J148"/>
  <c r="J101" s="1"/>
  <c r="J131" i="5"/>
  <c r="J101" s="1"/>
  <c r="BK130"/>
  <c r="J130" s="1"/>
  <c r="J32" i="7"/>
  <c r="AG103" i="1" s="1"/>
  <c r="J98" i="7"/>
  <c r="J131" i="3"/>
  <c r="J101" s="1"/>
  <c r="BK130"/>
  <c r="J130" s="1"/>
  <c r="BA96" i="1"/>
  <c r="AT104"/>
  <c r="AZ96"/>
  <c r="BC94" l="1"/>
  <c r="AY95"/>
  <c r="BB94"/>
  <c r="AN103"/>
  <c r="B12" i="10"/>
  <c r="C7"/>
  <c r="C12" s="1"/>
  <c r="AZ95" i="1"/>
  <c r="AV96"/>
  <c r="AW96"/>
  <c r="BA95"/>
  <c r="J41" i="7"/>
  <c r="J100" i="2"/>
  <c r="J34"/>
  <c r="AG97" i="1" s="1"/>
  <c r="AN97" s="1"/>
  <c r="J100" i="6"/>
  <c r="J34"/>
  <c r="AG101" i="1" s="1"/>
  <c r="J98" i="8"/>
  <c r="J32"/>
  <c r="AG105" i="1" s="1"/>
  <c r="J100" i="4"/>
  <c r="J34"/>
  <c r="AG99" i="1" s="1"/>
  <c r="AN99" s="1"/>
  <c r="W32"/>
  <c r="AY94"/>
  <c r="J34" i="3"/>
  <c r="AG98" i="1" s="1"/>
  <c r="AN98" s="1"/>
  <c r="J100" i="3"/>
  <c r="J34" i="5"/>
  <c r="AG100" i="1" s="1"/>
  <c r="AN100" s="1"/>
  <c r="J100" i="5"/>
  <c r="W31" i="1"/>
  <c r="AX94"/>
  <c r="AN101" l="1"/>
  <c r="AG104"/>
  <c r="AN105"/>
  <c r="C14" i="10"/>
  <c r="C20"/>
  <c r="C19"/>
  <c r="C18"/>
  <c r="C13"/>
  <c r="C15" s="1"/>
  <c r="J43" i="5"/>
  <c r="J43" i="3"/>
  <c r="AV95" i="1"/>
  <c r="AZ94"/>
  <c r="J43" i="4"/>
  <c r="J41" i="8"/>
  <c r="J43" i="6"/>
  <c r="J43" i="2"/>
  <c r="AW95" i="1"/>
  <c r="BA94"/>
  <c r="AT96"/>
  <c r="C21" i="10" l="1"/>
  <c r="AN104" i="1"/>
  <c r="C22" i="10"/>
  <c r="C24" s="1"/>
  <c r="AT95" i="1"/>
  <c r="W30"/>
  <c r="AW94"/>
  <c r="AK30" s="1"/>
  <c r="W29"/>
  <c r="AV94"/>
  <c r="B25" i="10" l="1"/>
  <c r="C25" s="1"/>
  <c r="C27" s="1"/>
  <c r="AN102" i="1" s="1"/>
  <c r="AN96" s="1"/>
  <c r="AN95" s="1"/>
  <c r="AN94" s="1"/>
  <c r="AG102"/>
  <c r="AG96" s="1"/>
  <c r="AG95" s="1"/>
  <c r="AG94" s="1"/>
  <c r="AK29"/>
  <c r="AT94"/>
  <c r="AK26" l="1"/>
  <c r="AK35" s="1"/>
</calcChain>
</file>

<file path=xl/sharedStrings.xml><?xml version="1.0" encoding="utf-8"?>
<sst xmlns="http://schemas.openxmlformats.org/spreadsheetml/2006/main" count="9170" uniqueCount="1733">
  <si>
    <t>Export Komplet</t>
  </si>
  <si>
    <t/>
  </si>
  <si>
    <t>2.0</t>
  </si>
  <si>
    <t>False</t>
  </si>
  <si>
    <t>{336be2f2-d6cb-4a5b-aa8f-7fcdeeae78ae}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</si>
  <si>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</si>
  <si>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</si>
  <si>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</si>
  <si>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</si>
  <si>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</si>
  <si>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</si>
  <si>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</si>
  <si>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</si>
  <si>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Cifkova031</t>
  </si>
  <si>
    <t>Stavba:</t>
  </si>
  <si>
    <t>Mendelova unizerzita v Brně, budova D, Zemědělská 1665/1, Brno</t>
  </si>
  <si>
    <t>KSO:</t>
  </si>
  <si>
    <t>CC-CZ:</t>
  </si>
  <si>
    <t>Místo:</t>
  </si>
  <si>
    <t xml:space="preserve"> </t>
  </si>
  <si>
    <t>Datum:</t>
  </si>
  <si>
    <t>5. 8. 2019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</si>
  <si>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</si>
  <si>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</si>
  <si>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</si>
  <si>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</si>
  <si>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</si>
  <si>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</si>
  <si>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</si>
  <si>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</si>
  <si>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</si>
  <si>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</si>
  <si>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</si>
  <si>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</si>
  <si>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</si>
  <si>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</si>
  <si>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</si>
  <si>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</si>
  <si>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</si>
  <si>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</si>
  <si>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</si>
  <si>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</si>
  <si>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</si>
  <si>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</si>
  <si>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</si>
  <si>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</si>
  <si>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</si>
  <si>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</si>
  <si>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</si>
  <si>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</si>
  <si>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</si>
  <si>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</si>
  <si>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</si>
  <si>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</si>
  <si>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</si>
  <si>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</si>
  <si>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</si>
  <si>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</si>
  <si>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</si>
  <si>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</si>
  <si>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</si>
  <si>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</si>
  <si>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</si>
  <si>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</si>
  <si>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</si>
  <si>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</si>
  <si>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</si>
  <si>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</si>
  <si>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</si>
  <si>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</si>
  <si>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</si>
  <si>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</si>
  <si>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</si>
  <si>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</si>
  <si>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</t>
  </si>
  <si>
    <t>Investiční</t>
  </si>
  <si>
    <t>STA</t>
  </si>
  <si>
    <t>{14d76d81-0065-44b6-b071-49ebcb653dd2}</t>
  </si>
  <si>
    <t>2</t>
  </si>
  <si>
    <t>01</t>
  </si>
  <si>
    <t>Stavební úpravy místností 2.np v budově D (mč.N2007, N2008, N2018)</t>
  </si>
  <si>
    <t>Soupis</t>
  </si>
  <si>
    <t>{cf3825af-3493-47ae-8cf8-875d4b6d72dd}</t>
  </si>
  <si>
    <t>/</t>
  </si>
  <si>
    <t>01.1</t>
  </si>
  <si>
    <t>Stavební část</t>
  </si>
  <si>
    <t>3</t>
  </si>
  <si>
    <t>{e63ef0a1-0628-4049-a73f-e0c8e70a7883}</t>
  </si>
  <si>
    <t>01.2</t>
  </si>
  <si>
    <t>Zařízení ZTI</t>
  </si>
  <si>
    <t>{c8d29211-629b-4246-9c6d-31c8d725c50e}</t>
  </si>
  <si>
    <t>01.3</t>
  </si>
  <si>
    <t>Rozvod technických plynů</t>
  </si>
  <si>
    <t>{61c6e113-0000-4f64-962f-6b5a06e73607}</t>
  </si>
  <si>
    <t>01.4</t>
  </si>
  <si>
    <t>Vzduchotechnika</t>
  </si>
  <si>
    <t>{21491040-f106-4d25-94ba-85c3bbe1b8eb}</t>
  </si>
  <si>
    <t>01.5</t>
  </si>
  <si>
    <t>Mobiliář</t>
  </si>
  <si>
    <t>{849c8bbe-017e-4777-a675-3e64b62d7d82}</t>
  </si>
  <si>
    <t>02</t>
  </si>
  <si>
    <t>Vedlejší rozpočtové náklady</t>
  </si>
  <si>
    <t>{eb19b90c-a399-49b0-8d47-db7292c8a718}</t>
  </si>
  <si>
    <t>Neinvestiční</t>
  </si>
  <si>
    <t>{26582218-5d48-4e07-88fc-3812e1e8aa02}</t>
  </si>
  <si>
    <t>02.1</t>
  </si>
  <si>
    <t>{974aeca6-381a-47c9-b7dc-c2a252df54a5}</t>
  </si>
  <si>
    <t>KRYCÍ LIST SOUPISU PRACÍ</t>
  </si>
  <si>
    <t>Objekt:</t>
  </si>
  <si>
    <t>1 - Investiční</t>
  </si>
  <si>
    <t>Soupis:</t>
  </si>
  <si>
    <t>01 - Stavební úpravy místností 2.np v budově D (mč.N2007, N2008, N2018)</t>
  </si>
  <si>
    <t>Úroveň 3:</t>
  </si>
  <si>
    <t>01.1 -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</si>
  <si>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</si>
  <si>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</si>
  <si>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</si>
  <si>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</si>
  <si>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</si>
  <si>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</si>
  <si>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00 - Poznámka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</si>
  <si>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</si>
  <si>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</si>
  <si>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</si>
  <si>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</si>
  <si>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</si>
  <si>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</si>
  <si>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</si>
  <si>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</si>
  <si>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</si>
  <si>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</si>
  <si>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</si>
  <si>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</si>
  <si>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</si>
  <si>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</si>
  <si>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</si>
  <si>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</si>
  <si>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</si>
  <si>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</si>
  <si>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</si>
  <si>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</si>
  <si>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</si>
  <si>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</si>
  <si>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</si>
  <si>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</si>
  <si>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</si>
  <si>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</si>
  <si>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</si>
  <si>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</si>
  <si>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</si>
  <si>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</si>
  <si>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</si>
  <si>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</si>
  <si>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</si>
  <si>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</si>
  <si>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</si>
  <si>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</si>
  <si>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</si>
  <si>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00</t>
  </si>
  <si>
    <t>Poznámka</t>
  </si>
  <si>
    <t>K</t>
  </si>
  <si>
    <t>0001</t>
  </si>
  <si>
    <t>V souladu se zákonem o veřejných zakázkách č.134/2016 Sb. bylo ve vyjímečných případech pro dostatečně přesný a srozumitelný popis použito odkazu na typový výrobek,ten lze dle tohoto zákona nahradit kvalitativně a technicky obdobným řešením.</t>
  </si>
  <si>
    <t>4</t>
  </si>
  <si>
    <t>-181519730</t>
  </si>
  <si>
    <t>0002</t>
  </si>
  <si>
    <t>Uvedené odkazy na typový výrobek v této dokumentaci slouží pouze pro specifikaci technických parametrů a jejich kvalitativního  standardu.</t>
  </si>
  <si>
    <t>1786347813</t>
  </si>
  <si>
    <t>Svislé a kompletní konstrukce</t>
  </si>
  <si>
    <t>310236261</t>
  </si>
  <si>
    <t>Zazdívka otvorů ve zdivu nadzákladovém cihlami pálenými  plochy přes 0,0225 m2 do 0,09 m2, ve zdi tl. přes 450 do 600 mm</t>
  </si>
  <si>
    <t>kus</t>
  </si>
  <si>
    <t>CS ÚRS 2019 02</t>
  </si>
  <si>
    <t>-210768931</t>
  </si>
  <si>
    <t>VV</t>
  </si>
  <si>
    <t>"otvory po mřížkách" 2</t>
  </si>
  <si>
    <t>310278842</t>
  </si>
  <si>
    <t>Zazdívka otvorů ve zdivu nadzákladovém nepálenými tvárnicemi  plochy přes 0,25 m2 do 1 m2 , ve zdi tl. do 300 mm</t>
  </si>
  <si>
    <t>m3</t>
  </si>
  <si>
    <t>-534755492</t>
  </si>
  <si>
    <t>"okna" 1,1*0,9*0,75+1,1*(0,9-0,6)*0,75</t>
  </si>
  <si>
    <t>5</t>
  </si>
  <si>
    <t>317141441</t>
  </si>
  <si>
    <t>Překlady ploché prefabrikované z pórobetonu osazené do tenkého maltového lože, včetně slepení dvou překladů vedle sebe po celé délce boční plochy, výšky překladu do 200 mm šířky 150 mm, délky překladu do 1200 mm</t>
  </si>
  <si>
    <t>CS ÚRS 2018 02</t>
  </si>
  <si>
    <t>1728244131</t>
  </si>
  <si>
    <t>6</t>
  </si>
  <si>
    <t>317941121</t>
  </si>
  <si>
    <t>Osazování ocelových válcovaných nosníků na zdivu  I nebo IE nebo U nebo UE nebo L do č. 12 nebo výšky do 120 mm</t>
  </si>
  <si>
    <t>t</t>
  </si>
  <si>
    <t>4174665</t>
  </si>
  <si>
    <t>"Ič.12" 1,2*11,1/1000</t>
  </si>
  <si>
    <t>"L 60/60/6" 1,3*5,42/1000*2</t>
  </si>
  <si>
    <t>Součet</t>
  </si>
  <si>
    <t>7</t>
  </si>
  <si>
    <t>M</t>
  </si>
  <si>
    <t>13010714</t>
  </si>
  <si>
    <t>ocel profilová IPN 120 jakost 11 375</t>
  </si>
  <si>
    <t>8</t>
  </si>
  <si>
    <t>2033433165</t>
  </si>
  <si>
    <t>1,2*11,1/1000*1,08</t>
  </si>
  <si>
    <t>13010424</t>
  </si>
  <si>
    <t>úhelník ocelový rovnostranný jakost 11 375 60x60x6mm</t>
  </si>
  <si>
    <t>1834848641</t>
  </si>
  <si>
    <t>"L 60/60/6" 1,3*5,42/1000*2*1,08</t>
  </si>
  <si>
    <t>9</t>
  </si>
  <si>
    <t>342272225</t>
  </si>
  <si>
    <t>Příčky z pórobetonových tvárnic hladkých na tenké maltové lože objemová hmotnost do 500 kg/m3, tloušťka příčky 100 mm</t>
  </si>
  <si>
    <t>m2</t>
  </si>
  <si>
    <t>1201892145</t>
  </si>
  <si>
    <t>0,9*0,6</t>
  </si>
  <si>
    <t>10</t>
  </si>
  <si>
    <t>342272245</t>
  </si>
  <si>
    <t>Příčky z pórobetonových tvárnic hladkých na tenké maltové lože objemová hmotnost do 500 kg/m3, tloušťka příčky 150 mm</t>
  </si>
  <si>
    <t>1655028305</t>
  </si>
  <si>
    <t>2,325*3-0,9*2,1+5,07*1,35</t>
  </si>
  <si>
    <t>11</t>
  </si>
  <si>
    <t>342291121</t>
  </si>
  <si>
    <t>Ukotvení příček  plochými kotvami, do konstrukce cihelné</t>
  </si>
  <si>
    <t>m</t>
  </si>
  <si>
    <t>697057376</t>
  </si>
  <si>
    <t>"příčky" 3*2+1,35*2</t>
  </si>
  <si>
    <t>"přizdívky" 3,4*3</t>
  </si>
  <si>
    <t>12</t>
  </si>
  <si>
    <t>346272236</t>
  </si>
  <si>
    <t>Přizdívky z pórobetonových tvárnic objemová hmotnost do 500 kg/m3, na tenké maltové lože, tloušťka přizdívky 100 mm</t>
  </si>
  <si>
    <t>-312940607</t>
  </si>
  <si>
    <t>"mč.N2018" (6,3+1)*3,4</t>
  </si>
  <si>
    <t>Vodorovné konstrukce</t>
  </si>
  <si>
    <t>13</t>
  </si>
  <si>
    <t>413232211</t>
  </si>
  <si>
    <t>Zazdívka zhlaví stropních trámů nebo válcovaných nosníků pálenými cihlami  válcovaných nosníků, výšky do 150 mm</t>
  </si>
  <si>
    <t>-1416496049</t>
  </si>
  <si>
    <t>"mč.N2018-ocel Ič.14 pod příčku" 2</t>
  </si>
  <si>
    <t>14</t>
  </si>
  <si>
    <t>413941123</t>
  </si>
  <si>
    <t>Osazování ocelových válcovaných nosníků ve stropech I nebo IE nebo U nebo UE nebo L č. 14 až 22 nebo výšky do 220 mm</t>
  </si>
  <si>
    <t>-1566272502</t>
  </si>
  <si>
    <t>"mč.N2018-ocel Ič.14 pod příčku" (0,2+6,3+0,2)*14,3/1000</t>
  </si>
  <si>
    <t>13010716</t>
  </si>
  <si>
    <t>ocel profilová IPN 140 jakost 11 375</t>
  </si>
  <si>
    <t>-1756760461</t>
  </si>
  <si>
    <t>0,096*1,08</t>
  </si>
  <si>
    <t>Úpravy povrchů, podlahy a osazování výplní</t>
  </si>
  <si>
    <t>16</t>
  </si>
  <si>
    <t>612142001</t>
  </si>
  <si>
    <t>Potažení vnitřních ploch pletivem  v ploše nebo pruzích, na plném podkladu sklovláknitým vtlačením do tmelu stěn</t>
  </si>
  <si>
    <t>-1675440010</t>
  </si>
  <si>
    <t>0,9*0,6*2</t>
  </si>
  <si>
    <t>(2,325*3-0,9*2,1+5,07*1,35)*2</t>
  </si>
  <si>
    <t>1,1*0,9+1,1*(0,9-0,6)+(1,1+0,6*2)*0,2+1,3*0,15</t>
  </si>
  <si>
    <t>17</t>
  </si>
  <si>
    <t>612311131</t>
  </si>
  <si>
    <t>Potažení vnitřních ploch štukem tloušťky do 3 mm svislých konstrukcí stěn</t>
  </si>
  <si>
    <t>-2091249694</t>
  </si>
  <si>
    <t xml:space="preserve">"na porobeton" </t>
  </si>
  <si>
    <t>2,325*2*(3-2,55)+5,07*(3-2,75)+5,07*(3-2,75)+1,975</t>
  </si>
  <si>
    <t>(6,3+1+0,1)*3,4</t>
  </si>
  <si>
    <t>"na stávající omítku"</t>
  </si>
  <si>
    <t>"mč-2018" 22,07*3,4-1,25*2,45-1,1*0,8-1,1*0,9+(1,1+0,82+1,1+0,9*2)*0,55-(6,3+1+0,1)*3,4</t>
  </si>
  <si>
    <t>"mč.2008+2008a" 9,57*(3-2,55)-1,35*0,2+(1,35+0,2*2)*0,55</t>
  </si>
  <si>
    <t>"mč.2007" 10,31*(3-2,75)</t>
  </si>
  <si>
    <t>18</t>
  </si>
  <si>
    <t>612315412</t>
  </si>
  <si>
    <t>Oprava vápenné omítky vnitřních ploch hladké, tloušťky do 20 mm stěn, v rozsahu opravované plochy přes 10 do 30%</t>
  </si>
  <si>
    <t>1013710435</t>
  </si>
  <si>
    <t>"pod obkladem" 85,188-(2,325*2,75-0,9*2,1)*2-(5,07*(2,75-1,1)+5,07*(2,55-0,9))</t>
  </si>
  <si>
    <t>19</t>
  </si>
  <si>
    <t>612315422</t>
  </si>
  <si>
    <t>Oprava vápenné omítky vnitřních ploch štukové dvouvrstvé, tloušťky do 20 mm a tloušťky štuku do 3 mm stěn, v rozsahu opravované plochy přes 10 do 30%</t>
  </si>
  <si>
    <t>695888561</t>
  </si>
  <si>
    <t>20</t>
  </si>
  <si>
    <t>612321111</t>
  </si>
  <si>
    <t>Omítka vápenocementová vnitřních ploch  nanášená ručně jednovrstvá, tloušťky do 10 mm hrubá zatřená svislých konstrukcí stěn</t>
  </si>
  <si>
    <t>1514195850</t>
  </si>
  <si>
    <t>"podezděné okno" 1,1*0,1*2</t>
  </si>
  <si>
    <t>612325101</t>
  </si>
  <si>
    <t>Vápenocementová omítka rýh hrubá ve stěnách, šířky rýhy do 150 mm</t>
  </si>
  <si>
    <t>-1944356062</t>
  </si>
  <si>
    <t>"po El" 8*0,15</t>
  </si>
  <si>
    <t>"ZTI" (25+14)*0,15</t>
  </si>
  <si>
    <t>22</t>
  </si>
  <si>
    <t>612325121</t>
  </si>
  <si>
    <t>Vápenocementová omítka rýh štuková ve stěnách, šířky rýhy do 150 mm</t>
  </si>
  <si>
    <t>-1540358972</t>
  </si>
  <si>
    <t>23</t>
  </si>
  <si>
    <t>622142001</t>
  </si>
  <si>
    <t>Potažení vnějších ploch pletivem  v ploše nebo pruzích, na plném podkladu sklovláknitým vtlačením do tmelu stěn</t>
  </si>
  <si>
    <t>304426665</t>
  </si>
  <si>
    <t>"zazděná okna" 1,1*0,1+1,1+(0,9-0,6)+(1,1+0,6*2)*0,2+1,3*0,15</t>
  </si>
  <si>
    <t>24</t>
  </si>
  <si>
    <t>622321141</t>
  </si>
  <si>
    <t>Omítka vápenocementová vnějších ploch  nanášená ručně dvouvrstvá, tloušťky jádrové omítky do 15 mm a tloušťky štuku do 3 mm štuková stěn</t>
  </si>
  <si>
    <t>-2043198104</t>
  </si>
  <si>
    <t>25</t>
  </si>
  <si>
    <t>631311124</t>
  </si>
  <si>
    <t>Mazanina z betonu  prostého bez zvýšených nároků na prostředí tl. přes 80 do 120 mm tř. C 16/20</t>
  </si>
  <si>
    <t>1497300393</t>
  </si>
  <si>
    <t>"mč.N2007"</t>
  </si>
  <si>
    <t>"podlaha" 13,55*0,09</t>
  </si>
  <si>
    <t>"beton.práh ve dveřích" 0,9*0,1*0,02</t>
  </si>
  <si>
    <t>26</t>
  </si>
  <si>
    <t>631319173</t>
  </si>
  <si>
    <t>Příplatek k cenám mazanin  za stržení povrchu spodní vrstvy mazaniny latí před vložením výztuže nebo pletiva pro tl. obou vrstev mazaniny přes 80 do 120 mm</t>
  </si>
  <si>
    <t>1915446969</t>
  </si>
  <si>
    <t>27</t>
  </si>
  <si>
    <t>631351101</t>
  </si>
  <si>
    <t>Bednění v podlahách  rýh a hran zřízení</t>
  </si>
  <si>
    <t>1191629886</t>
  </si>
  <si>
    <t>"beton.práh ve dveřích" 0,9*0,02*2</t>
  </si>
  <si>
    <t>28</t>
  </si>
  <si>
    <t>631351102</t>
  </si>
  <si>
    <t>Bednění v podlahách  rýh a hran odstranění</t>
  </si>
  <si>
    <t>806344886</t>
  </si>
  <si>
    <t>29</t>
  </si>
  <si>
    <t>631362021</t>
  </si>
  <si>
    <t>Výztuž mazanin  ze svařovaných sítí z drátů typu KARI</t>
  </si>
  <si>
    <t>-1242092481</t>
  </si>
  <si>
    <t>"podlaha" (13,55+0,9*0,05)*1,2*4,44/1000</t>
  </si>
  <si>
    <t>30</t>
  </si>
  <si>
    <t>632451034</t>
  </si>
  <si>
    <t>Potěr cementový vyrovnávací z malty (MC-15) v ploše o průměrné (střední) tl. přes 40 do 50 mm</t>
  </si>
  <si>
    <t>876047380</t>
  </si>
  <si>
    <t>"mč.N2018-bet lože pro ocel Ič.14 pod příčku" 0,2*0,2*2</t>
  </si>
  <si>
    <t>Ostatní konstrukce a práce, bourání</t>
  </si>
  <si>
    <t>31</t>
  </si>
  <si>
    <t>949101111</t>
  </si>
  <si>
    <t>Lešení pomocné pracovní pro objekty pozemních staveb  pro zatížení do 150 kg/m2, o výšce lešeňové podlahy do 1,9 m</t>
  </si>
  <si>
    <t>-1539231453</t>
  </si>
  <si>
    <t>"demontáž podhledů" 44,49</t>
  </si>
  <si>
    <t>"pro nové podhledy" 69,87</t>
  </si>
  <si>
    <t>32</t>
  </si>
  <si>
    <t>952901111</t>
  </si>
  <si>
    <t>Vyčištění budov nebo objektů před předáním do užívání  budov bytové nebo občanské výstavby, světlé výšky podlaží do 4 m</t>
  </si>
  <si>
    <t>-873884352</t>
  </si>
  <si>
    <t>60,06+25,38</t>
  </si>
  <si>
    <t>33</t>
  </si>
  <si>
    <t>965043341</t>
  </si>
  <si>
    <t>Bourání mazanin betonových s potěrem nebo teracem tl. do 100 mm, plochy přes 4 m2</t>
  </si>
  <si>
    <t>1021658689</t>
  </si>
  <si>
    <t>"mč.N2007" 13,3*0,1</t>
  </si>
  <si>
    <t>34</t>
  </si>
  <si>
    <t>965046111</t>
  </si>
  <si>
    <t>Broušení stávajících betonových podlah úběr do 3 mm</t>
  </si>
  <si>
    <t>1773282761</t>
  </si>
  <si>
    <t>"pod PVC" 11,83</t>
  </si>
  <si>
    <t>"pod epoxid" 27,61</t>
  </si>
  <si>
    <t>35</t>
  </si>
  <si>
    <t>968062244</t>
  </si>
  <si>
    <t>Vybourání dřevěných rámů oken s křídly, dveřních zárubní, vrat, stěn, ostění nebo obkladů  rámů oken s křídly jednoduchých, plochy do 1 m2</t>
  </si>
  <si>
    <t>-778258012</t>
  </si>
  <si>
    <t>"nadsvětlík" 0,9*0,6</t>
  </si>
  <si>
    <t>36</t>
  </si>
  <si>
    <t>968062374</t>
  </si>
  <si>
    <t>Vybourání dřevěných rámů oken s křídly, dveřních zárubní, vrat, stěn, ostění nebo obkladů  rámů oken s křídly zdvojených, plochy do 1 m2</t>
  </si>
  <si>
    <t>133534072</t>
  </si>
  <si>
    <t>1,1*0,9*2</t>
  </si>
  <si>
    <t>37</t>
  </si>
  <si>
    <t>968062746</t>
  </si>
  <si>
    <t>Vybourání dřevěných rámů oken s křídly, dveřních zárubní, vrat, stěn, ostění nebo obkladů  stěn plných, zasklených nebo výkladních pevných nebo otevíratelných, plochy do 4 m2</t>
  </si>
  <si>
    <t>79869102</t>
  </si>
  <si>
    <t>5,07*1,35</t>
  </si>
  <si>
    <t>38</t>
  </si>
  <si>
    <t>968072455</t>
  </si>
  <si>
    <t>Vybourání kovových rámů oken s křídly, dveřních zárubní, vrat, stěn, ostění nebo obkladů  dveřních zárubní, plochy do 2 m2</t>
  </si>
  <si>
    <t>-599034993</t>
  </si>
  <si>
    <t>0,9*2</t>
  </si>
  <si>
    <t>39</t>
  </si>
  <si>
    <t>973031325</t>
  </si>
  <si>
    <t>Vysekání výklenků nebo kapes ve zdivu z cihel  na maltu vápennou nebo vápenocementovou kapes, plochy do 0,10 m2, hl. do 300 mm</t>
  </si>
  <si>
    <t>778474496</t>
  </si>
  <si>
    <t>40</t>
  </si>
  <si>
    <t>974031154</t>
  </si>
  <si>
    <t>Vysekání rýh ve zdivu cihelném na maltu vápennou nebo vápenocementovou  do hl. 100 mm a šířky do 150 mm</t>
  </si>
  <si>
    <t>2111783642</t>
  </si>
  <si>
    <t>"ZTI" 25+14</t>
  </si>
  <si>
    <t>41</t>
  </si>
  <si>
    <t>974031664</t>
  </si>
  <si>
    <t>Vysekání rýh ve zdivu cihelném na maltu vápennou nebo vápenocementovou  pro vtahování nosníků do zdí, před vybouráním otvoru do hl. 150 mm, při v. nosníku do 150 mm</t>
  </si>
  <si>
    <t>-750397399</t>
  </si>
  <si>
    <t>42</t>
  </si>
  <si>
    <t>976072221</t>
  </si>
  <si>
    <t>Vybourání kovových madel, zábradlí, dvířek, zděří, kotevních želez  komínových a topných dvířek, ventilací apod., plochy do 0,30 m2, ze zdiva cihelného nebo kamenného</t>
  </si>
  <si>
    <t>-1961303301</t>
  </si>
  <si>
    <t>"ventilační mřížky" 2</t>
  </si>
  <si>
    <t>43</t>
  </si>
  <si>
    <t>977151125</t>
  </si>
  <si>
    <t>Jádrové vrty diamantovými korunkami do stavebních materiálů (železobetonu, betonu, cihel, obkladů, dlažeb, kamene) průměru přes 180 do 200 mm</t>
  </si>
  <si>
    <t>282328336</t>
  </si>
  <si>
    <t xml:space="preserve">"pro VZT" </t>
  </si>
  <si>
    <t>"mč.2007-do stropu" 0,4</t>
  </si>
  <si>
    <t>"mč.2019" 0,15</t>
  </si>
  <si>
    <t>44</t>
  </si>
  <si>
    <t>977151127</t>
  </si>
  <si>
    <t>Jádrové vrty diamantovými korunkami do stavebních materiálů (železobetonu, betonu, cihel, obkladů, dlažeb, kamene) průměru přes 225 do 250 mm</t>
  </si>
  <si>
    <t>-671597673</t>
  </si>
  <si>
    <t>"pro VZT mč.2008a" 0,62*2+0,15</t>
  </si>
  <si>
    <t>45</t>
  </si>
  <si>
    <t>977151128</t>
  </si>
  <si>
    <t>Jádrové vrty diamantovými korunkami do stavebních materiálů (železobetonu, betonu, cihel, obkladů, dlažeb, kamene) průměru přes 250 do 300 mm</t>
  </si>
  <si>
    <t>-171505141</t>
  </si>
  <si>
    <t>"pro VZT"</t>
  </si>
  <si>
    <t>"mč.2020" 0,1</t>
  </si>
  <si>
    <t>"mč.2021" 0,75+0,15</t>
  </si>
  <si>
    <t>46</t>
  </si>
  <si>
    <t>978013141</t>
  </si>
  <si>
    <t>Otlučení vápenných nebo vápenocementových omítek vnitřních ploch stěn s vyškrabáním spar, s očištěním zdiva, v rozsahu přes 10 do 30 %</t>
  </si>
  <si>
    <t>-2015899623</t>
  </si>
  <si>
    <t>Mezisoučet</t>
  </si>
  <si>
    <t>"pod obkladem"</t>
  </si>
  <si>
    <t>91,406-(2,325*2,75-0,9*2,1)*2-(5,07*(2,75-1,1)+5,07*(2,55-0,9))</t>
  </si>
  <si>
    <t>47</t>
  </si>
  <si>
    <t>978059541</t>
  </si>
  <si>
    <t>Odsekání obkladů  stěn včetně otlučení podkladní omítky až na zdivo z obkládaček vnitřních, z jakýchkoliv materiálů, plochy přes 1 m2</t>
  </si>
  <si>
    <t>-652077434</t>
  </si>
  <si>
    <t>22+22,5</t>
  </si>
  <si>
    <t>48</t>
  </si>
  <si>
    <t>R95000001</t>
  </si>
  <si>
    <t>M+D protipožární ucpávka na potrubí DN250mm</t>
  </si>
  <si>
    <t>-87187129</t>
  </si>
  <si>
    <t>49</t>
  </si>
  <si>
    <t>R97800002</t>
  </si>
  <si>
    <t>Demontáž nábytku vč.rozvodu vody a elektroinstalace vč. likvidace a poplatku za uložení na skládce</t>
  </si>
  <si>
    <t>Kus</t>
  </si>
  <si>
    <t>46247845</t>
  </si>
  <si>
    <t>997</t>
  </si>
  <si>
    <t>Přesun sutě</t>
  </si>
  <si>
    <t>50</t>
  </si>
  <si>
    <t>997013213</t>
  </si>
  <si>
    <t>Vnitrostaveništní doprava suti a vybouraných hmot  vodorovně do 50 m svisle ručně (nošením po schodech) pro budovy a haly výšky přes 9 do 12 m</t>
  </si>
  <si>
    <t>1799304588</t>
  </si>
  <si>
    <t>51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</si>
  <si>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</si>
  <si>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</si>
  <si>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-1505425268</t>
  </si>
  <si>
    <t>10,622*4 'Přepočtené koeficientem množství</t>
  </si>
  <si>
    <t>52</t>
  </si>
  <si>
    <t>997013501</t>
  </si>
  <si>
    <t>Odvoz suti a vybouraných hmot na skládku nebo meziskládku  se složením, na vzdálenost do 1 km</t>
  </si>
  <si>
    <t>1366645204</t>
  </si>
  <si>
    <t>53</t>
  </si>
  <si>
    <t>997013509</t>
  </si>
  <si>
    <t>Odvoz suti a vybouraných hmot na skládku nebo meziskládku  se složením, na vzdálenost Příplatek k ceně za každý další i započatý 1 km přes 1 km</t>
  </si>
  <si>
    <t>-132886552</t>
  </si>
  <si>
    <t>10,622*14 'Přepočtené koeficientem množství</t>
  </si>
  <si>
    <t>54</t>
  </si>
  <si>
    <t>997013831</t>
  </si>
  <si>
    <t>Poplatek za uložení stavebního odpadu na skládce (skládkovné) směsného stavebního a demoličního zatříděného do Katalogu odpadů pod kódem 170 904</t>
  </si>
  <si>
    <t>-164329103</t>
  </si>
  <si>
    <t>998</t>
  </si>
  <si>
    <t>Přesun hmot</t>
  </si>
  <si>
    <t>55</t>
  </si>
  <si>
    <t>998018002</t>
  </si>
  <si>
    <t>Přesun hmot pro budovy občanské výstavby, bydlení, výrobu a služby  ruční - bez užití mechanizace vodorovná dopravní vzdálenost do 100 m pro budovy s jakoukoliv nosnou konstrukcí výšky přes 6 do 12 m</t>
  </si>
  <si>
    <t>1611911589</t>
  </si>
  <si>
    <t>PSV</t>
  </si>
  <si>
    <t>Práce a dodávky PSV</t>
  </si>
  <si>
    <t>711</t>
  </si>
  <si>
    <t>Izolace proti vodě, vlhkosti a plynům</t>
  </si>
  <si>
    <t>56</t>
  </si>
  <si>
    <t>711493111</t>
  </si>
  <si>
    <t>Izolace proti podpovrchové a tlakové vodě - ostatní na ploše vodorovné V dvousložkovou na bázi cementu</t>
  </si>
  <si>
    <t>-269884081</t>
  </si>
  <si>
    <t>"ve 2vrstvách"</t>
  </si>
  <si>
    <t>"podlaha" 13,55*2</t>
  </si>
  <si>
    <t>"vytažení na stěny" 15,38*0,02*2</t>
  </si>
  <si>
    <t>57</t>
  </si>
  <si>
    <t>998711102</t>
  </si>
  <si>
    <t>Přesun hmot pro izolace proti vodě, vlhkosti a plynům  stanovený z hmotnosti přesunovaného materiálu vodorovná dopravní vzdálenost do 50 m v objektech výšky přes 6 do 12 m</t>
  </si>
  <si>
    <t>-1652170461</t>
  </si>
  <si>
    <t>713</t>
  </si>
  <si>
    <t>Izolace tepelné</t>
  </si>
  <si>
    <t>58</t>
  </si>
  <si>
    <t>713131151</t>
  </si>
  <si>
    <t>Montáž tepelné izolace stěn rohožemi, pásy, deskami, dílci, bloky (izolační materiál ve specifikaci) vložením jednovrstvě</t>
  </si>
  <si>
    <t>2020189971</t>
  </si>
  <si>
    <t xml:space="preserve">"otvory po mřížkách" </t>
  </si>
  <si>
    <t>"mč.N2008a" 0,3*0,3</t>
  </si>
  <si>
    <t>59</t>
  </si>
  <si>
    <t>63152104</t>
  </si>
  <si>
    <t>pás tepelně izolační univerzální λ=0,033-0,033-0,035 tl 160mm</t>
  </si>
  <si>
    <t>1849241758</t>
  </si>
  <si>
    <t>"otvory po mřížkách" 0,3*0,3*1,05</t>
  </si>
  <si>
    <t>60</t>
  </si>
  <si>
    <t>998713102</t>
  </si>
  <si>
    <t>Přesun hmot pro izolace tepelné stanovený z hmotnosti přesunovaného materiálu vodorovná dopravní vzdálenost do 50 m v objektech výšky přes 6 m do 12 m</t>
  </si>
  <si>
    <t>-805177389</t>
  </si>
  <si>
    <t>762</t>
  </si>
  <si>
    <t>Konstrukce tesařské</t>
  </si>
  <si>
    <t>61</t>
  </si>
  <si>
    <t>762511224</t>
  </si>
  <si>
    <t>Podlahové konstrukce podkladové z dřevoštěpkových desek OSB jednovrstvých lepených na pero a drážku nebroušených, tloušťky desky 18 mm</t>
  </si>
  <si>
    <t>1535476364</t>
  </si>
  <si>
    <t>27,61*2</t>
  </si>
  <si>
    <t>62</t>
  </si>
  <si>
    <t>762526811</t>
  </si>
  <si>
    <t>Demontáž podlah  z desek dřevotřískových, překližkových, sololitových tl. do 20 mm bez polštářů</t>
  </si>
  <si>
    <t>1061331938</t>
  </si>
  <si>
    <t>63</t>
  </si>
  <si>
    <t>998762102</t>
  </si>
  <si>
    <t>Přesun hmot pro konstrukce tesařské  stanovený z hmotnosti přesunovaného materiálu vodorovná dopravní vzdálenost do 50 m v objektech výšky přes 6 do 12 m</t>
  </si>
  <si>
    <t>424409755</t>
  </si>
  <si>
    <t>763</t>
  </si>
  <si>
    <t>Konstrukce suché výstavby</t>
  </si>
  <si>
    <t>64</t>
  </si>
  <si>
    <t>763135102</t>
  </si>
  <si>
    <t>Montáž sádrokartonového podhledu kazetového demontovatelného, velikosti kazet 600x600 mm včetně zavěšené nosné konstrukce polozapuštěné</t>
  </si>
  <si>
    <t>-1205787301</t>
  </si>
  <si>
    <t>25,38+27,61+16,88</t>
  </si>
  <si>
    <t xml:space="preserve">"mč.2001" (22,5+3,9+3)*1,2 </t>
  </si>
  <si>
    <t>"mč.N1008"  10*0,6*2</t>
  </si>
  <si>
    <t>65</t>
  </si>
  <si>
    <t>59030581</t>
  </si>
  <si>
    <t>podhled kazetový děrovaný 9x9mm, polozapuštený rastr, tl. 10 mm, 600 x 600 mm</t>
  </si>
  <si>
    <t>13705135</t>
  </si>
  <si>
    <t>"místnosti" 0,6*0,6*2*1,1</t>
  </si>
  <si>
    <t>"chodba" 0,6*0,6*2*1,1</t>
  </si>
  <si>
    <t>66</t>
  </si>
  <si>
    <t>59030571</t>
  </si>
  <si>
    <t>podhled kazetový bez děrování, polozapuštený rastr, tl.10 mm, 600 x 600 mm</t>
  </si>
  <si>
    <t>-702045857</t>
  </si>
  <si>
    <t>(69,87-0,6*0,6*2)*1,1</t>
  </si>
  <si>
    <t>"mč.N1008"  10*0,6*2*1,1</t>
  </si>
  <si>
    <t>67</t>
  </si>
  <si>
    <t>763431802</t>
  </si>
  <si>
    <t>Demontáž podhledu minerálního  na zavěšeném na roštu polozapuštěném</t>
  </si>
  <si>
    <t>-1693314719</t>
  </si>
  <si>
    <t>16,88+27,61</t>
  </si>
  <si>
    <t>68</t>
  </si>
  <si>
    <t>998763302</t>
  </si>
  <si>
    <t>Přesun hmot pro konstrukce montované z desek  sádrokartonových, sádrovláknitých, cementovláknitých nebo cementových stanovený z hmotnosti přesunovaného materiálu vodorovná dopravní vzdálenost do 50 m v objektech výšky přes 6 do 12 m</t>
  </si>
  <si>
    <t>1667416656</t>
  </si>
  <si>
    <t>764</t>
  </si>
  <si>
    <t>Konstrukce klempířské</t>
  </si>
  <si>
    <t>69</t>
  </si>
  <si>
    <t>764002851</t>
  </si>
  <si>
    <t>Demontáž klempířských konstrukcí oplechování parapetů do suti</t>
  </si>
  <si>
    <t>1821613892</t>
  </si>
  <si>
    <t>70</t>
  </si>
  <si>
    <t>764216443</t>
  </si>
  <si>
    <t>Oplechování parapetů z pozinkovaného plechu rovných celoplošně lepené, bez rohů rš 250 mm</t>
  </si>
  <si>
    <t>1602808857</t>
  </si>
  <si>
    <t>"K/01" 1,2</t>
  </si>
  <si>
    <t>71</t>
  </si>
  <si>
    <t>998764102</t>
  </si>
  <si>
    <t>Přesun hmot pro konstrukce klempířské stanovený z hmotnosti přesunovaného materiálu vodorovná dopravní vzdálenost do 50 m v objektech výšky přes 6 do 12 m</t>
  </si>
  <si>
    <t>2126946551</t>
  </si>
  <si>
    <t>766</t>
  </si>
  <si>
    <t>Konstrukce truhlářské</t>
  </si>
  <si>
    <t>72</t>
  </si>
  <si>
    <t>R76600101</t>
  </si>
  <si>
    <t xml:space="preserve">T01  M+D automatické dveře posuvné na stěnu,800/1970mm, celoprosklené, Al rám, vč. kování, doplňků povrchové úpravy, kompletní provedení dle PD </t>
  </si>
  <si>
    <t>-1112327208</t>
  </si>
  <si>
    <t>73</t>
  </si>
  <si>
    <t>R76600102</t>
  </si>
  <si>
    <t xml:space="preserve">T02  M+D automatické dveře posuvné na stěnu, 800/1970mm, celoprosklené, Al rám, vč. kování, doplňků povrchové úpravy, kompletní provedení dle PD </t>
  </si>
  <si>
    <t>-783929882</t>
  </si>
  <si>
    <t>74</t>
  </si>
  <si>
    <t>R76600103</t>
  </si>
  <si>
    <t xml:space="preserve">T03  M+D repase dveří a nadsvětlíku vč. zárubně, kování, doplňků povrchové úpravy, kompletní provedení dle PD </t>
  </si>
  <si>
    <t>981546054</t>
  </si>
  <si>
    <t>75</t>
  </si>
  <si>
    <t>R76600104</t>
  </si>
  <si>
    <t xml:space="preserve">T04  M+D repase vstupních dveří vč. zárubně, kování, doplňků povrchové úpravy, kompletní provedení dle PD </t>
  </si>
  <si>
    <t>-1694601626</t>
  </si>
  <si>
    <t>76</t>
  </si>
  <si>
    <t>R76600105</t>
  </si>
  <si>
    <t>T/05  M+D průvětrníku 300/100 do dveřního křídla</t>
  </si>
  <si>
    <t>1250713240</t>
  </si>
  <si>
    <t>"2xdveře" 2*2</t>
  </si>
  <si>
    <t>77</t>
  </si>
  <si>
    <t>R76600106</t>
  </si>
  <si>
    <t xml:space="preserve">T06  M+D dřevěné okno 1100/600mm z europrofilů, trojsklo, vč. kování, doplňků povrchové úpravy, kompletní provedení dle PD </t>
  </si>
  <si>
    <t>85319979</t>
  </si>
  <si>
    <t>767</t>
  </si>
  <si>
    <t>Konstrukce zámečnické</t>
  </si>
  <si>
    <t>78</t>
  </si>
  <si>
    <t>R76700102</t>
  </si>
  <si>
    <t>Z/02  M+D ocelový rám na střeše pro VZT, vč. kotvení a povrchové úpravy, kompletní provedení dle PD</t>
  </si>
  <si>
    <t>kg</t>
  </si>
  <si>
    <t>-912995461</t>
  </si>
  <si>
    <t>79</t>
  </si>
  <si>
    <t>R76700103</t>
  </si>
  <si>
    <t>Z/03  M+D ocelový závěs pro sprchu - osazení L 50/50/5mm dl.1500mm k žb žebrům stropní kce, vč. kotvení a povrchové úpravy, kompletní provedení dle PD</t>
  </si>
  <si>
    <t>180677279</t>
  </si>
  <si>
    <t>80</t>
  </si>
  <si>
    <t>R76700104</t>
  </si>
  <si>
    <t>Z/04  M+D interierová nerezová větrací mřížka 300x300mm, opatřená sítí protii hmyzu, vč. kotvení a povrchové úpravy, kompletní provedení dle PD</t>
  </si>
  <si>
    <t>1036227148</t>
  </si>
  <si>
    <t>81</t>
  </si>
  <si>
    <t>998767102</t>
  </si>
  <si>
    <t>Přesun hmot pro zámečnické konstrukce  stanovený z hmotnosti přesunovaného materiálu vodorovná dopravní vzdálenost do 50 m v objektech výšky přes 6 do 12 m</t>
  </si>
  <si>
    <t>-216786839</t>
  </si>
  <si>
    <t>771</t>
  </si>
  <si>
    <t>Podlahy z dlaždic</t>
  </si>
  <si>
    <t>82</t>
  </si>
  <si>
    <t>771574280R</t>
  </si>
  <si>
    <t>Montáž podlah keramických do tmele odolného proti kyselinám, spárování hmotou odolnou proti kyselinám</t>
  </si>
  <si>
    <t>-1934349457</t>
  </si>
  <si>
    <t>"mč.2007" 13,55</t>
  </si>
  <si>
    <t>83</t>
  </si>
  <si>
    <t>597614321</t>
  </si>
  <si>
    <t>dlažba keramická kyselinovzdorná</t>
  </si>
  <si>
    <t>998382426</t>
  </si>
  <si>
    <t>13,55*1,1</t>
  </si>
  <si>
    <t>84</t>
  </si>
  <si>
    <t>998771102</t>
  </si>
  <si>
    <t>Přesun hmot pro podlahy z dlaždic stanovený z hmotnosti přesunovaného materiálu vodorovná dopravní vzdálenost do 50 m v objektech výšky přes 6 do 12 m</t>
  </si>
  <si>
    <t>1660782325</t>
  </si>
  <si>
    <t>776</t>
  </si>
  <si>
    <t>Podlahy povlakové</t>
  </si>
  <si>
    <t>85</t>
  </si>
  <si>
    <t>776111311</t>
  </si>
  <si>
    <t>Příprava podkladu vysátí podlah</t>
  </si>
  <si>
    <t>1591403648</t>
  </si>
  <si>
    <t>"pod vynil" 11,83</t>
  </si>
  <si>
    <t>86</t>
  </si>
  <si>
    <t>776121321</t>
  </si>
  <si>
    <t>Příprava podkladu penetrace neředěná podlah</t>
  </si>
  <si>
    <t>527154126</t>
  </si>
  <si>
    <t>87</t>
  </si>
  <si>
    <t>776141122</t>
  </si>
  <si>
    <t>Příprava podkladu vyrovnání samonivelační stěrkou podlah min.pevnosti 30 MPa, tloušťky přes 3 do 5 mm</t>
  </si>
  <si>
    <t>-1174027969</t>
  </si>
  <si>
    <t>88</t>
  </si>
  <si>
    <t>776201811</t>
  </si>
  <si>
    <t>Demontáž povlakových podlahovin lepených ručně bez podložky</t>
  </si>
  <si>
    <t>497404448</t>
  </si>
  <si>
    <t>"mč.N2007" 13,3</t>
  </si>
  <si>
    <t>"Mč.N2008" 12,05</t>
  </si>
  <si>
    <t>89</t>
  </si>
  <si>
    <t>776201812</t>
  </si>
  <si>
    <t>Demontáž povlakových podlahovin lepených ručně s podložkou</t>
  </si>
  <si>
    <t>-99414737</t>
  </si>
  <si>
    <t>27,61+12,05</t>
  </si>
  <si>
    <t>90</t>
  </si>
  <si>
    <t>776231111</t>
  </si>
  <si>
    <t>Montáž podlahovin z vinylu lepením lamel nebo čtverců standardním lepidlem</t>
  </si>
  <si>
    <t>-2139167224</t>
  </si>
  <si>
    <t>91</t>
  </si>
  <si>
    <t>28411054</t>
  </si>
  <si>
    <t>dílce vinylové tl2,5mm,nášlapná vrstva 0,80mm,úprava PUR třída zátěže 23/34/43,otlak 0,05mm,třída otěru T,Bfl S1</t>
  </si>
  <si>
    <t>-742089024</t>
  </si>
  <si>
    <t>11,83*1,1</t>
  </si>
  <si>
    <t>92</t>
  </si>
  <si>
    <t>776410811</t>
  </si>
  <si>
    <t>Demontáž soklíků nebo lišt pryžových nebo plastových</t>
  </si>
  <si>
    <t>708114927</t>
  </si>
  <si>
    <t>34,71+28,37</t>
  </si>
  <si>
    <t>93</t>
  </si>
  <si>
    <t>776411111</t>
  </si>
  <si>
    <t>Montáž soklíků lepením obvodových, výšky do 80 mm</t>
  </si>
  <si>
    <t>806790410</t>
  </si>
  <si>
    <t>94</t>
  </si>
  <si>
    <t>28411008</t>
  </si>
  <si>
    <t>lišta soklová PVC 16 x 60 mm</t>
  </si>
  <si>
    <t>545499248</t>
  </si>
  <si>
    <t>16,74*1,1</t>
  </si>
  <si>
    <t>95</t>
  </si>
  <si>
    <t>998776102</t>
  </si>
  <si>
    <t>Přesun hmot pro podlahy povlakové  stanovený z hmotnosti přesunovaného materiálu vodorovná dopravní vzdálenost do 50 m v objektech výšky přes 6 do 12 m</t>
  </si>
  <si>
    <t>-1486063750</t>
  </si>
  <si>
    <t>777</t>
  </si>
  <si>
    <t>Podlahy lité</t>
  </si>
  <si>
    <t>96</t>
  </si>
  <si>
    <t>777111111</t>
  </si>
  <si>
    <t>Příprava podkladu před provedením litých podlah vysátí</t>
  </si>
  <si>
    <t>-254143206</t>
  </si>
  <si>
    <t>97</t>
  </si>
  <si>
    <t>777131109</t>
  </si>
  <si>
    <t>Penetrační nátěr podlahy epoxidový odolný proti vzlínání olejů</t>
  </si>
  <si>
    <t>1036861901</t>
  </si>
  <si>
    <t>98</t>
  </si>
  <si>
    <t>998777102</t>
  </si>
  <si>
    <t>Přesun hmot pro podlahy lité  stanovený z hmotnosti přesunovaného materiálu vodorovná dopravní vzdálenost do 50 m v objektech výšky přes 6 do 12 m</t>
  </si>
  <si>
    <t>-1041913107</t>
  </si>
  <si>
    <t>99</t>
  </si>
  <si>
    <t>R77751112</t>
  </si>
  <si>
    <t>Krycí epoxidová stěrka tloušťky 4 mm průmyslové lité podlahy</t>
  </si>
  <si>
    <t>217097770</t>
  </si>
  <si>
    <t>781</t>
  </si>
  <si>
    <t>Dokončovací práce - obklady</t>
  </si>
  <si>
    <t>100</t>
  </si>
  <si>
    <t>781474113</t>
  </si>
  <si>
    <t>Montáž obkladů vnitřních stěn z dlaždic keramických  lepených flexibilním lepidlem režných nebo glazovaných hladkých přes 12 do 19 ks/m2</t>
  </si>
  <si>
    <t>973656103</t>
  </si>
  <si>
    <t>"mč.2008" 11,69*2,75-0,9*2,1*2-0,9*0,6</t>
  </si>
  <si>
    <t>"mč.2008a"  7,45*2,75-0,9*2,1-1,35*1,85+(1,35+1,85)*2*0,6</t>
  </si>
  <si>
    <t>"mč.2007"  15,38*2,75-0,9*2-1,35*1,85+(1,35+1,85)*2*0,6</t>
  </si>
  <si>
    <t>"mč.N2018" 1,2*1,5</t>
  </si>
  <si>
    <t>101</t>
  </si>
  <si>
    <t>59761071</t>
  </si>
  <si>
    <t>obkládačky keramické koupelnové (barevné) přes 12 do 16 ks/m2</t>
  </si>
  <si>
    <t>320660135</t>
  </si>
  <si>
    <t>91,406*1,1</t>
  </si>
  <si>
    <t>102</t>
  </si>
  <si>
    <t>781494111</t>
  </si>
  <si>
    <t>Ostatní prvky  plastové profily ukončovací a dilatační lepené flexibilním lepidlem rohové</t>
  </si>
  <si>
    <t>855799625</t>
  </si>
  <si>
    <t>(1,35+1,85)*2*2</t>
  </si>
  <si>
    <t>103</t>
  </si>
  <si>
    <t>998781102</t>
  </si>
  <si>
    <t>Přesun hmot pro obklady keramické  stanovený z hmotnosti přesunovaného materiálu vodorovná dopravní vzdálenost do 50 m v objektech výšky přes 6 do 12 m</t>
  </si>
  <si>
    <t>986651131</t>
  </si>
  <si>
    <t>783</t>
  </si>
  <si>
    <t>Dokončovací práce - nátěry</t>
  </si>
  <si>
    <t>104</t>
  </si>
  <si>
    <t>783414203</t>
  </si>
  <si>
    <t>Základní antikorozní nátěr klempířských konstrukcí jednonásobný syntetický samozákladující</t>
  </si>
  <si>
    <t>1883119484</t>
  </si>
  <si>
    <t>1,2*0,25</t>
  </si>
  <si>
    <t>105</t>
  </si>
  <si>
    <t>783415101</t>
  </si>
  <si>
    <t>Mezinátěr klempířských konstrukcí jednonásobný syntetický standardní</t>
  </si>
  <si>
    <t>-1705168002</t>
  </si>
  <si>
    <t>106</t>
  </si>
  <si>
    <t>783417101</t>
  </si>
  <si>
    <t>Krycí nátěr (email) klempířských konstrukcí jednonásobný syntetický standardní</t>
  </si>
  <si>
    <t>-1662546233</t>
  </si>
  <si>
    <t>107</t>
  </si>
  <si>
    <t>783601341</t>
  </si>
  <si>
    <t>Příprava podkladu otopných těles před provedením nátěrů litinových odrezivěním bezoplachovým</t>
  </si>
  <si>
    <t>-173546044</t>
  </si>
  <si>
    <t>1*0,8*2*4+0,16*0,8*2*17*4</t>
  </si>
  <si>
    <t>108</t>
  </si>
  <si>
    <t>783601345</t>
  </si>
  <si>
    <t>Příprava podkladu otopných těles před provedením nátěrů litinových odmaštěním vodou ředitelným</t>
  </si>
  <si>
    <t>-2111911254</t>
  </si>
  <si>
    <t>109</t>
  </si>
  <si>
    <t>783601441</t>
  </si>
  <si>
    <t>Příprava podkladu otopných těles před provedením nátěrů litinových očištění ometením</t>
  </si>
  <si>
    <t>1881412941</t>
  </si>
  <si>
    <t>110</t>
  </si>
  <si>
    <t>783601711</t>
  </si>
  <si>
    <t>Příprava podkladu armatur a kovových potrubí před provedením nátěru potrubí do DN 50 mm odrezivěním, odrezovačem bezoplachovým</t>
  </si>
  <si>
    <t>-1218449364</t>
  </si>
  <si>
    <t>111</t>
  </si>
  <si>
    <t>783601713</t>
  </si>
  <si>
    <t>Příprava podkladu armatur a kovových potrubí před provedením nátěru potrubí do DN 50 mm odmaštěním, odmašťovačem vodou ředitelným</t>
  </si>
  <si>
    <t>-1917227897</t>
  </si>
  <si>
    <t>112</t>
  </si>
  <si>
    <t>783614141</t>
  </si>
  <si>
    <t>Základní nátěr otopných těles jednonásobný litinových syntetický</t>
  </si>
  <si>
    <t>-854688749</t>
  </si>
  <si>
    <t>113</t>
  </si>
  <si>
    <t>783614551</t>
  </si>
  <si>
    <t>Základní nátěr armatur a kovových potrubí jednonásobný potrubí do DN 50 mm syntetický</t>
  </si>
  <si>
    <t>-1019706527</t>
  </si>
  <si>
    <t>114</t>
  </si>
  <si>
    <t>783615551</t>
  </si>
  <si>
    <t>Mezinátěr armatur a kovových potrubí potrubí do DN 50 mm syntetický standardní</t>
  </si>
  <si>
    <t>840411797</t>
  </si>
  <si>
    <t>115</t>
  </si>
  <si>
    <t>783617147</t>
  </si>
  <si>
    <t>Krycí nátěr (email) otopných těles litinových dvojnásobný syntetický</t>
  </si>
  <si>
    <t>1356083144</t>
  </si>
  <si>
    <t>116</t>
  </si>
  <si>
    <t>783617611</t>
  </si>
  <si>
    <t>Krycí nátěr (email) armatur a kovových potrubí potrubí do DN 50 mm dvojnásobný syntetický standardní</t>
  </si>
  <si>
    <t>326528217</t>
  </si>
  <si>
    <t>117</t>
  </si>
  <si>
    <t>783622141</t>
  </si>
  <si>
    <t>Tmelení otopných těles včetně přebroušení tmelených míst litinových, tmelem disperzním akrylátovým nebo latexovým</t>
  </si>
  <si>
    <t>1143513275</t>
  </si>
  <si>
    <t>118</t>
  </si>
  <si>
    <t>783622331</t>
  </si>
  <si>
    <t>Tmelení armatur a kovových potrubí včetně přebroušení tmelených míst potrubí do DN 50 mm, tmelem disperzním akrylátovým nebo latexovým</t>
  </si>
  <si>
    <t>1038379530</t>
  </si>
  <si>
    <t>119</t>
  </si>
  <si>
    <t>783827425</t>
  </si>
  <si>
    <t>Krycí (ochranný ) nátěr omítek dvojnásobný hladkých omítek hladkých, zrnitých tenkovrstvých nebo štukových stupně členitosti 1 a 2 silikonový</t>
  </si>
  <si>
    <t>-1278334231</t>
  </si>
  <si>
    <t>784</t>
  </si>
  <si>
    <t>Dokončovací práce - malby a tapety</t>
  </si>
  <si>
    <t>120</t>
  </si>
  <si>
    <t>784121001</t>
  </si>
  <si>
    <t>Oškrabání malby v místnostech výšky do 3,80 m</t>
  </si>
  <si>
    <t>227401340</t>
  </si>
  <si>
    <t>60,38+80,334-44,55</t>
  </si>
  <si>
    <t>"mč.2019,2020,2021" (3,32+1,18+1,6+2,55*3)*2*3,4</t>
  </si>
  <si>
    <t>121</t>
  </si>
  <si>
    <t>784181121</t>
  </si>
  <si>
    <t>Penetrace podkladu jednonásobná hloubková v místnostech výšky do 3,80 m</t>
  </si>
  <si>
    <t>-1030297670</t>
  </si>
  <si>
    <t>"mč.2007" (5,07+2,62)*2*(3-2,75)</t>
  </si>
  <si>
    <t>"mč.2008+2008a" (2,325*4+3,25+1,4)*2*(3-2,75)</t>
  </si>
  <si>
    <t>"mč.2018" (4,185+6,3+0,55)*2*3,4</t>
  </si>
  <si>
    <t>122</t>
  </si>
  <si>
    <t>784211101</t>
  </si>
  <si>
    <t>Malby z malířských směsí otěruvzdorných za mokra dvojnásobné, bílé za mokra otěruvzdorné výborně v místnostech výšky do 3,80 m</t>
  </si>
  <si>
    <t>751311289</t>
  </si>
  <si>
    <t>HZS</t>
  </si>
  <si>
    <t>Hodinové zúčtovací sazby</t>
  </si>
  <si>
    <t>123</t>
  </si>
  <si>
    <t>HZS1301</t>
  </si>
  <si>
    <t>Hodinové zúčtovací sazby profesí HSV  provádění konstrukcí zedník</t>
  </si>
  <si>
    <t>hod</t>
  </si>
  <si>
    <t>512</t>
  </si>
  <si>
    <t>791159601</t>
  </si>
  <si>
    <t>"stavební výpomoci pro profese" 40</t>
  </si>
  <si>
    <t>"nepředvídatelné práce" 80</t>
  </si>
  <si>
    <t>01.2 - Zařízení ZTI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</si>
  <si>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</si>
  <si>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</si>
  <si>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</si>
  <si>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713463411</t>
  </si>
  <si>
    <t>Montáž izolace tepelné potrubí a ohybů návlekovými izolačními pouzdry</t>
  </si>
  <si>
    <t>283771030</t>
  </si>
  <si>
    <t>izolace potrubí 22 x 9 mm</t>
  </si>
  <si>
    <t>283770510</t>
  </si>
  <si>
    <t>izolace potrubí 32 x 9 mm</t>
  </si>
  <si>
    <t>283771110</t>
  </si>
  <si>
    <t>izolace potrubí 28 x 9 mm</t>
  </si>
  <si>
    <t>283770450</t>
  </si>
  <si>
    <t>izolace potrubí 22 x 20 mm</t>
  </si>
  <si>
    <t>721</t>
  </si>
  <si>
    <t>Zdravotechnika - vnitřní kanalizace</t>
  </si>
  <si>
    <t>721174025</t>
  </si>
  <si>
    <t>Potrubí kanalizační z PP odpadní systém HT DN 100</t>
  </si>
  <si>
    <t>721174042</t>
  </si>
  <si>
    <t>Potrubí kanalizační z PP připojovací systém HT DN 40,32</t>
  </si>
  <si>
    <t>721174043</t>
  </si>
  <si>
    <t>Potrubí kanalizační z PP připojovací systém HT DN 50</t>
  </si>
  <si>
    <t>721194104</t>
  </si>
  <si>
    <t>Vyvedení a upevnění odpadních výpustek DN 40</t>
  </si>
  <si>
    <t>72121191PC</t>
  </si>
  <si>
    <t>Montáž zápach. uzávěr plast</t>
  </si>
  <si>
    <t>5516662PC1</t>
  </si>
  <si>
    <t>Podomítková vodní ZU pro odvod kondenzátu s přídavnou mech uzávěr, pro klimatizační jedn DN32 - 100x100mm -138</t>
  </si>
  <si>
    <t>55161PC1</t>
  </si>
  <si>
    <t>Podlahová vpust DN50/75/110 se svislým odtokem, s pevnou izolační přírubou, ZU standard, nerez 145x145mm systém Klick-Klack/nerez 138x138mm-3100</t>
  </si>
  <si>
    <t>55161PC2</t>
  </si>
  <si>
    <t>Nástavec d 146mm/ 200mm s izolační přírubou včetně O-kroužku-8500</t>
  </si>
  <si>
    <t>55161PC3</t>
  </si>
  <si>
    <t>Izolační souprava s textílií nakašírovanou fólií (pro stěrkové hi)-8300-M</t>
  </si>
  <si>
    <t>721220801</t>
  </si>
  <si>
    <t>Demontáž uzávěrek zápachových DN 70</t>
  </si>
  <si>
    <t>721290111</t>
  </si>
  <si>
    <t>Zkouška těsnosti potrubí kanalizace vodou do DN 125</t>
  </si>
  <si>
    <t>721290822</t>
  </si>
  <si>
    <t>Přemístění vnitrostaveništní demontovaných hmot vnitřní kanalizace v objektech výšky do 12 m</t>
  </si>
  <si>
    <t>998721102</t>
  </si>
  <si>
    <t>Přesun hmot tonážní pro vnitřní kanalizace v objektech v do 12 m</t>
  </si>
  <si>
    <t>722</t>
  </si>
  <si>
    <t>Zdravotechnika - vnitřní vodovod</t>
  </si>
  <si>
    <t>722140104</t>
  </si>
  <si>
    <t>Potrubí vodovodní ocelové z ušlechtilé oceli spojované lisováním DN 25</t>
  </si>
  <si>
    <t>722171912</t>
  </si>
  <si>
    <t>Potrubí plastové odříznutí trubky D do 20 mm</t>
  </si>
  <si>
    <t>722171932</t>
  </si>
  <si>
    <t>Potrubí plastové výměna trub nebo tvarovek D do 20 mm</t>
  </si>
  <si>
    <t>722174022</t>
  </si>
  <si>
    <t>Potrubí vodovodní plastové PPR svar polyfuze PN 20 D 20 x 3,4 mm</t>
  </si>
  <si>
    <t>722174024</t>
  </si>
  <si>
    <t>Potrubí vodovodní plastové PPR svar polyfuze PN 20 D 32 x5,4 mm</t>
  </si>
  <si>
    <t>722220111</t>
  </si>
  <si>
    <t>Nástěnka pro výtokový ventil G 1/2 s jedním závitem</t>
  </si>
  <si>
    <t>722220121</t>
  </si>
  <si>
    <t>Nástěnka pro baterii G 1/2 s jedním závitem</t>
  </si>
  <si>
    <t>pár</t>
  </si>
  <si>
    <t>722229101</t>
  </si>
  <si>
    <t>Montáž vodovodních armatur s jedním závitem G 1/2 ostatní typ</t>
  </si>
  <si>
    <t>551114210</t>
  </si>
  <si>
    <t>uzávěr kulový zahradní typ 08003 PN 15, 1/2"</t>
  </si>
  <si>
    <t>722231141</t>
  </si>
  <si>
    <t>Ventil závitový pojistný rohový G 1/2</t>
  </si>
  <si>
    <t>722239101</t>
  </si>
  <si>
    <t>Montáž armatur vodovodních se dvěma závity G 1/2</t>
  </si>
  <si>
    <t>551141240</t>
  </si>
  <si>
    <t>kulový kohout, PN 42, T 185 C, chromovaný R250D 1/2" červený</t>
  </si>
  <si>
    <t>5511412PC</t>
  </si>
  <si>
    <t>kulový kohout voda, podomítkový,  vnitřní-vnitřní závit, 1/2", PN 16</t>
  </si>
  <si>
    <t>722239104</t>
  </si>
  <si>
    <t>Montáž armatur vodovodních se dvěma závity G 5/4</t>
  </si>
  <si>
    <t>42690PC</t>
  </si>
  <si>
    <t>spínač průtokový 5/4", 9l/min</t>
  </si>
  <si>
    <t>722290226</t>
  </si>
  <si>
    <t>Zkouška těsnosti vodovodního potrubí závitového do DN 50</t>
  </si>
  <si>
    <t>722290234</t>
  </si>
  <si>
    <t>Proplach a dezinfekce vodovodního potrubí do DN 80</t>
  </si>
  <si>
    <t>998722102</t>
  </si>
  <si>
    <t>Přesun hmot tonážní tonážní pro vnitřní vodovod v objektech v do 12 m</t>
  </si>
  <si>
    <t>725</t>
  </si>
  <si>
    <t>Zdravotechnika - zařizovací předměty</t>
  </si>
  <si>
    <t>725319111</t>
  </si>
  <si>
    <t>Montáž dřezu ostatních typů</t>
  </si>
  <si>
    <t>soubor</t>
  </si>
  <si>
    <t>725819401</t>
  </si>
  <si>
    <t>Montáž ventilů rohových G 1/2 s připojovací trubičkou</t>
  </si>
  <si>
    <t>5514104PC</t>
  </si>
  <si>
    <t>ventil rohový kulový s filtrem a trubičkou 1/2"</t>
  </si>
  <si>
    <t>725819402</t>
  </si>
  <si>
    <t>Montáž ventilů rohových G 1/2 bez připojovací trubičky</t>
  </si>
  <si>
    <t>551119980</t>
  </si>
  <si>
    <t>ventil rohový kulový s filtrem 1/2" x 1/2"</t>
  </si>
  <si>
    <t>551908200</t>
  </si>
  <si>
    <t>flexi ohebná sanitární D 9 x 13 mm FF 1/2", 50 cm</t>
  </si>
  <si>
    <t>725829121</t>
  </si>
  <si>
    <t>Montáž baterie umyvadlové nástěnné pákové a klasické ostatní typ</t>
  </si>
  <si>
    <t>551457000</t>
  </si>
  <si>
    <t>baterie dřezová  nástěnná páková  150mm chrom</t>
  </si>
  <si>
    <t>725829131</t>
  </si>
  <si>
    <t>Montáž baterie umyvadlové stojánkové G 1/2 ostatní typ</t>
  </si>
  <si>
    <t>5514314pc2</t>
  </si>
  <si>
    <t>baterie dřezová páková stojánková G1/2</t>
  </si>
  <si>
    <t>725849412</t>
  </si>
  <si>
    <t>Montáž baterie sprchové nástěnné s pevnou výškou sprchy</t>
  </si>
  <si>
    <t>55145PC</t>
  </si>
  <si>
    <t>sprcha havarijní tělní s táhlem</t>
  </si>
  <si>
    <t>998725102</t>
  </si>
  <si>
    <t>Přesun hmot tonážní pro zařizovací předměty v objektech v do 12 m</t>
  </si>
  <si>
    <t>HZS4232</t>
  </si>
  <si>
    <t>Hodinová zúčtovací sazba technik odborný -napojení na stáv. rozvody, drážky, nepředvídatelné náklady</t>
  </si>
  <si>
    <t>262144</t>
  </si>
  <si>
    <t>01.3 - Rozvod technických plynů</t>
  </si>
  <si>
    <t xml:space="preserve">    720 - Rozvod technických plynů</t>
  </si>
  <si>
    <t>720</t>
  </si>
  <si>
    <t>Tr tř.17 12x1 bezešvá přesná, Jakost dle AISI 304</t>
  </si>
  <si>
    <t>Tr tř.17 8x1 bezešvá přesná</t>
  </si>
  <si>
    <t>Odběrový panel O2 nástěnný, horní přívod EM55-1 Vstup 40 barů, výstup 0-10 barů na vstupu přechod na Tr 8x1</t>
  </si>
  <si>
    <t>ks</t>
  </si>
  <si>
    <t>Odběrový panel N2 nástěnný, horní přívod EM55-1 Vstup 40 barů, výstup 0-10 barů na vstupu přechod na Tr 8x1</t>
  </si>
  <si>
    <t>Odběrový panel Ar nástěnný, horní přívod EM55-1 Vstup 40 barů, výstup 0-10 barů na vstupu přechod na Tr 8x1</t>
  </si>
  <si>
    <t>Odběrový panel C2H2 nástěnný, horní přívod EM65-1 Vstup 1,5 barů, výstup 0-1,5 barů na vstupu přechod na Tr 8x1 na výstupu protizážehová pojistka</t>
  </si>
  <si>
    <t>Nástěnná redukční stanice Ar pro jednu tlakovou láhev 50 l , včetně držáku tl. láhve a připojovací spirály BM55-1, Vstup 200 barů, výstup 0-10 barů, na vstupu přechody na Tr 8x1</t>
  </si>
  <si>
    <t>Kulový kohoutl  1/4" nerezový Do potrubí Tr 8x1</t>
  </si>
  <si>
    <t>Příslušenství nerezového potrubí: redukce 6/8, oblouky, kolena, potrubní spojky, T kusy, Jakost dle AISI 304, Dle technologického postupu</t>
  </si>
  <si>
    <t>Kč</t>
  </si>
  <si>
    <t>Kotvící materiál pro potrubí, Dle technologického postupu</t>
  </si>
  <si>
    <t>Označení potrubí dle média a směru,</t>
  </si>
  <si>
    <t>Drobný montážní materiál, svařovací plyny, zaslepení zrušených odboček, Dle technologického postupu montáže</t>
  </si>
  <si>
    <t>Průrazy průměr 12,  L  15mm</t>
  </si>
  <si>
    <t>Demontáž stávajících odběrových panelů TP</t>
  </si>
  <si>
    <t>Demontáž Tr 6x1 včetně el. lišt</t>
  </si>
  <si>
    <t>Tlaková zkouška potrubí, Přítomnost pracovníka TIČRu</t>
  </si>
  <si>
    <t>Doprava</t>
  </si>
  <si>
    <t>Technický dozor zhotovitele na montáži a tlakové zkoušce</t>
  </si>
  <si>
    <t xml:space="preserve">Výchozí revizní zpráva, zkouška provozu vč. zaškolení </t>
  </si>
  <si>
    <t>Předání díla</t>
  </si>
  <si>
    <t>Stanovisko TIČRu</t>
  </si>
  <si>
    <t>01.4 - Vzduchotechnika</t>
  </si>
  <si>
    <t>M - Vzduchotechnika</t>
  </si>
  <si>
    <t xml:space="preserve">    3 - Zařízení číslo 3 Větrání laboratoře N2008</t>
  </si>
  <si>
    <t xml:space="preserve">    4 - Zařízení číslo 4 Větrání laboratoře N2018</t>
  </si>
  <si>
    <t xml:space="preserve">    5 - Zařízení číslo 5 Odtah z laboratoří</t>
  </si>
  <si>
    <t xml:space="preserve">    6 - Klimatizace</t>
  </si>
  <si>
    <t xml:space="preserve">    7 - Ostatní náklady</t>
  </si>
  <si>
    <t>Zařízení číslo 3 Větrání laboratoře N2008</t>
  </si>
  <si>
    <t>3.1</t>
  </si>
  <si>
    <t>VZT jednotka - vnitřní, rekuperační výměník - nástěnné  provedení filtr tř. G4 včetně vestavěné regulace a ovládacího panelu P=140m3h-1, Pext=200Pa  O=140m3h-1 Pext=200Pa</t>
  </si>
  <si>
    <t>3.1.1</t>
  </si>
  <si>
    <t>Kabeláž MaR a zprovoznění zařízení autorizovaným technikem</t>
  </si>
  <si>
    <t>3.2</t>
  </si>
  <si>
    <t>Protidešťová žaluzie plastová propustnost min. 60% DN200</t>
  </si>
  <si>
    <t>3.3</t>
  </si>
  <si>
    <t>Tlumič hluku do kruhového potrubí DN160</t>
  </si>
  <si>
    <t>3.4</t>
  </si>
  <si>
    <t>Krycí mřížka kruhová propustnost min. 75% DN160</t>
  </si>
  <si>
    <t>3.5</t>
  </si>
  <si>
    <t>Vyúsť s výřivým výtokem vzduchu vč. regulační klapky přívodní DN 160, 55-180 m3h-1</t>
  </si>
  <si>
    <t>3.6</t>
  </si>
  <si>
    <t>Škrtící klapka DN160</t>
  </si>
  <si>
    <t>3.10</t>
  </si>
  <si>
    <t>Kruhové potrubí SPIRO z poz. plechu sk. I v běžném provedení v třídě těsnosti A (I a II).  30% tvarovek DN160-200</t>
  </si>
  <si>
    <t>bm</t>
  </si>
  <si>
    <t>3.10.1</t>
  </si>
  <si>
    <t>napojení na stavající plastové potrubí DN 200</t>
  </si>
  <si>
    <t>3.10.2</t>
  </si>
  <si>
    <t>Ohebná Al hluk tlumící hadice DN160</t>
  </si>
  <si>
    <t>3.10.3</t>
  </si>
  <si>
    <t>Požární těsnění prostupů</t>
  </si>
  <si>
    <t>3.10.4</t>
  </si>
  <si>
    <t>Samolepící parotěsná kaučuková izolace s Al polepem 20,5mm</t>
  </si>
  <si>
    <t>3.10.5</t>
  </si>
  <si>
    <t>Tepelná a hluková izolace z desek z kamenné vlny tl. 40mm s Al polepem</t>
  </si>
  <si>
    <t>Zařízení číslo 4 Větrání laboratoře N2018</t>
  </si>
  <si>
    <t>4.1</t>
  </si>
  <si>
    <t>VZT jednotka - vnitřní, rekuperační výměník - podstropní  provedení filtr tř. G4 včetně vestavěné regulace a ovládacího panelu P=400m3h-1, Pext=300Pa  O=400m3h-1 Pext=300Pa</t>
  </si>
  <si>
    <t>4.1.1</t>
  </si>
  <si>
    <t>4.2</t>
  </si>
  <si>
    <t>Tlumič hluku do kruhového potrubí DN250</t>
  </si>
  <si>
    <t>4.3</t>
  </si>
  <si>
    <t>Krycí mřížka kruhová propustnost min. 75% DN250</t>
  </si>
  <si>
    <t>4.4</t>
  </si>
  <si>
    <t>Vyúsť s výřivým výtokem vzduchu vč. regulační klapky přívodní DN 250, 200-660 m3h-1</t>
  </si>
  <si>
    <t>4.5</t>
  </si>
  <si>
    <t>4.6</t>
  </si>
  <si>
    <t>Škrtící klapka DN250</t>
  </si>
  <si>
    <t>4.7</t>
  </si>
  <si>
    <t>Protidešťová žaluzie atyp. poz. plech, s rámem, se sítí proti hmyzu - propustnost min. 50% 600x180</t>
  </si>
  <si>
    <t>4.9</t>
  </si>
  <si>
    <t>Kruhové potrubí SPIRO z poz. plechu sk. I v běžném provedení v třídě těsnosti A (I a II).  30% tvarovek DN160-250</t>
  </si>
  <si>
    <t>4.9.1</t>
  </si>
  <si>
    <t>4.9.2</t>
  </si>
  <si>
    <t>Ohebná Al hluk tlumící hadice DN250</t>
  </si>
  <si>
    <t>4.10</t>
  </si>
  <si>
    <t>Ocelové čtyřhranné potrubí sk.I tl. (1+4) s těsností A - 100% tvarovek</t>
  </si>
  <si>
    <t>4.10.1</t>
  </si>
  <si>
    <t>4.10.2</t>
  </si>
  <si>
    <t>4.10.3</t>
  </si>
  <si>
    <t>Zařízení číslo 5 Odtah z laboratoří</t>
  </si>
  <si>
    <t>5.1</t>
  </si>
  <si>
    <t>Chemicky odolný radiální ventilátor v provedení PP, 400V, venkovní provedení se stříškou a stoličkou motoru, nátrubek pro odvod kondenzátu, provedení LG, izolátory chvění, Otočení určí dodavatel, včetně tlumících vložek DN 200, Odvod=600m3h-1, Pext.p=250Pa</t>
  </si>
  <si>
    <t>5.1.1</t>
  </si>
  <si>
    <t>Frekvenční měnič</t>
  </si>
  <si>
    <t>5.1.2</t>
  </si>
  <si>
    <t>Montážní sada doplňkové desky</t>
  </si>
  <si>
    <t>5.1.3</t>
  </si>
  <si>
    <t>Karta pro připojení PTC thermistoru</t>
  </si>
  <si>
    <t>5.1.4</t>
  </si>
  <si>
    <t>Regulátor otáček 0-10V</t>
  </si>
  <si>
    <t>5.2</t>
  </si>
  <si>
    <t>Chemicky odolný radiální ventilátor v provedení PP, 400V, venkovní provedení se stříškou a stoličkou motoru, nátrubek pro odvod kondenzátu, provedení LG, izolátory chvění, Otočení určí dodavatel, včetně tlumících vložek DN 200, Odvod=1200m3h-1, Pext.p=250Pa</t>
  </si>
  <si>
    <t>5.2.1</t>
  </si>
  <si>
    <t>5.2.2</t>
  </si>
  <si>
    <t>5.2.3</t>
  </si>
  <si>
    <t>5.2.4</t>
  </si>
  <si>
    <t>5.3</t>
  </si>
  <si>
    <t>Extraktor pro laboratorní prostředí DN100</t>
  </si>
  <si>
    <t>5.9</t>
  </si>
  <si>
    <t>Plastové kruhové potrubí a tvarovky ke kyselinovzdorným ventilátorům - 30% tvarovek včetně volných přírub, spojek a spon DN 110-250</t>
  </si>
  <si>
    <t>5.9.1</t>
  </si>
  <si>
    <t>Škrtící klapky pro plastové kruhové potrubí ke kyselinovzdorným ventilátorům DN110</t>
  </si>
  <si>
    <t>5.9.2</t>
  </si>
  <si>
    <t>Výfukové nádstavce pro plastové kruhové potrubí ke kyselinovzdorným ventilátorům DN200</t>
  </si>
  <si>
    <t>5.10</t>
  </si>
  <si>
    <t>Kruhové potrubí SPIRO z poz. plechu sk. I v běžném provedení v třídě těsnosti A (I a II).  20% tvarovek DN200</t>
  </si>
  <si>
    <t>5.10.1</t>
  </si>
  <si>
    <t>Výfuková hlavice DN200</t>
  </si>
  <si>
    <t>5.10.2</t>
  </si>
  <si>
    <t>Ohebná Al hluk tlumící hadice DN200</t>
  </si>
  <si>
    <t>5.10.3</t>
  </si>
  <si>
    <t>5.10.4</t>
  </si>
  <si>
    <t>Samolepící parotěsná kaučuková izolace s Al polepem  20,5mm</t>
  </si>
  <si>
    <t>5.10.5</t>
  </si>
  <si>
    <t>Tepelná a hluková izolace z desek z kamenné vlny tl. 60mm s Al polepem - plní funkci požární izolace s odolností dle PBŘ 60mm</t>
  </si>
  <si>
    <t>Klimatizace</t>
  </si>
  <si>
    <t>6.01</t>
  </si>
  <si>
    <t>Venkovní kondenzační jednotka Standard invertor R32 Qch/t= 5/5,8 kW (R32)</t>
  </si>
  <si>
    <t>6.02</t>
  </si>
  <si>
    <t>Vnitřní nástěnná jednotka R32 Qch/t= 5/5,8 kW (R32)</t>
  </si>
  <si>
    <t>6.03</t>
  </si>
  <si>
    <t>Měděnné potrubí kapalina/plyn včetně izolace a komunikační kabeláže mezi jednotkami 6,35/12,7 mm</t>
  </si>
  <si>
    <t>6.04</t>
  </si>
  <si>
    <t>Venkovní kondenzační jednotka Standard invertor R32 Qch/t= 2,5/2,8 kW (R32)</t>
  </si>
  <si>
    <t>6.05</t>
  </si>
  <si>
    <t>Vnitřnínástěnná jednotka R32 včetně infra ovladače Qch/t= 2,5/2,8 kW (R32)</t>
  </si>
  <si>
    <t>6.06</t>
  </si>
  <si>
    <t>Měděnné potrubí kapalina/plyn včetně izolace a komunikační kabeláže mezi jednotkami 6,35/9,52 mm</t>
  </si>
  <si>
    <t>6.07</t>
  </si>
  <si>
    <t>6.08</t>
  </si>
  <si>
    <t>Dodávka a propojení venkovní a vnitřních jednotek - komunikační kabeláž</t>
  </si>
  <si>
    <t>6.09</t>
  </si>
  <si>
    <t>Propojení ovladače komunikační kabeláží vč. kabelu a úchytného materiálu</t>
  </si>
  <si>
    <t>6.10</t>
  </si>
  <si>
    <t>Kotvení a uložení svazků Cu potrubí včetně rámečků a žlabů</t>
  </si>
  <si>
    <t>6.11</t>
  </si>
  <si>
    <t>Doplnění chladiva R32 a R410a</t>
  </si>
  <si>
    <t>6.12</t>
  </si>
  <si>
    <t>Zkouška těsnosti potrubí, vstupní revize, vč. založení evidenční knihy chladícího zařízení</t>
  </si>
  <si>
    <t>6.13</t>
  </si>
  <si>
    <t>Zprovoznění zařízení autorizovaným technikem</t>
  </si>
  <si>
    <t>Ostatní náklady</t>
  </si>
  <si>
    <t>700-01</t>
  </si>
  <si>
    <t>Náklady na dopravu</t>
  </si>
  <si>
    <t>124</t>
  </si>
  <si>
    <t>700-02</t>
  </si>
  <si>
    <t>Vnitrostaveništní doprava</t>
  </si>
  <si>
    <t>126</t>
  </si>
  <si>
    <t>700-03</t>
  </si>
  <si>
    <t>Demontáž - nutno upřesnit rozsah před započetím prací 80 hod</t>
  </si>
  <si>
    <t>128</t>
  </si>
  <si>
    <t>700-04</t>
  </si>
  <si>
    <t>Montáž</t>
  </si>
  <si>
    <t>130</t>
  </si>
  <si>
    <t>700-05</t>
  </si>
  <si>
    <t>Úprava na stávajích vzduchotechnických rozvodech</t>
  </si>
  <si>
    <t>132</t>
  </si>
  <si>
    <t>700-06</t>
  </si>
  <si>
    <t>Montážní, těsnící a spojovací materiál</t>
  </si>
  <si>
    <t>134</t>
  </si>
  <si>
    <t>700-07</t>
  </si>
  <si>
    <t>Komplexní vyzkoušení a zaregulování systému, zaškolení obsluhy</t>
  </si>
  <si>
    <t>136</t>
  </si>
  <si>
    <t>700-08</t>
  </si>
  <si>
    <t>Značení vzduchotechnického zařízení a potrubí dle platných ČSN</t>
  </si>
  <si>
    <t>138</t>
  </si>
  <si>
    <t>01.5 - Mobiliář</t>
  </si>
  <si>
    <t>M901 - Místnost č. N2008</t>
  </si>
  <si>
    <t xml:space="preserve">    101 - Stůl labroatorní jednostranný - mycí 1200/7050/900</t>
  </si>
  <si>
    <t>M903 - Místnost č. N2007</t>
  </si>
  <si>
    <t xml:space="preserve">    103 - Stůl jednostranný mycí pro práci ve stoje 5050/600/900</t>
  </si>
  <si>
    <t xml:space="preserve">    104.1 - Digestoř laboratorní  1500/900/2250</t>
  </si>
  <si>
    <t xml:space="preserve">    104.2 - Digestoř laboratorní  1500/900/2250</t>
  </si>
  <si>
    <t>M904 - Místnost č. N2018</t>
  </si>
  <si>
    <t xml:space="preserve">    201 - Stůl laboratorní jednostranný pro práci ve stoje 2270/750/900</t>
  </si>
  <si>
    <t>OST - Ostatní</t>
  </si>
  <si>
    <t xml:space="preserve">    301 - Ostatní</t>
  </si>
  <si>
    <t>M901</t>
  </si>
  <si>
    <t>Místnost č. N2008</t>
  </si>
  <si>
    <t>Stůl labroatorní jednostranný - mycí 1200/7050/900</t>
  </si>
  <si>
    <t>10100-001</t>
  </si>
  <si>
    <t>Deska pracovní - nerez AISI 304, celková tl. pracovní desky 30 mm, zvýšený okraj, součástí desky v pravé části umístěný dřez 450 x 450 x 250 mm</t>
  </si>
  <si>
    <t>10100-002</t>
  </si>
  <si>
    <t>Baterie laboratorní stojánková směšovací s kohouty hanoře</t>
  </si>
  <si>
    <t>10100-003</t>
  </si>
  <si>
    <t>Skříňka instalační, bez ocelové konstrukce pod dřez, 1x dvířka s dotahem LSD 1-600P Instal</t>
  </si>
  <si>
    <t>10100-004</t>
  </si>
  <si>
    <t>Skříňka laboratorní - 1x dvířka s dotahem 2x výškově nastavitelná police LSD 1-600L Instal</t>
  </si>
  <si>
    <t>10100-005</t>
  </si>
  <si>
    <t>Doměr</t>
  </si>
  <si>
    <t>M903</t>
  </si>
  <si>
    <t>Místnost č. N2007</t>
  </si>
  <si>
    <t>Stůl jednostranný mycí pro práci ve stoje 5050/600/900</t>
  </si>
  <si>
    <t>10300-001</t>
  </si>
  <si>
    <t>Deska pracovní - dlažba keramická kyselinovzdorná formátu 300 x 300 mm, 1000/600/900</t>
  </si>
  <si>
    <t>10300-002</t>
  </si>
  <si>
    <t>Zvýšený okraj ke kyselinovzdorné dlažbě</t>
  </si>
  <si>
    <t>10300-003</t>
  </si>
  <si>
    <t>Výřez do pracovní desky pro kameninovou výlevku</t>
  </si>
  <si>
    <t>10300-004</t>
  </si>
  <si>
    <t>Výlevka kameninová 445/445/265</t>
  </si>
  <si>
    <t>10300-005</t>
  </si>
  <si>
    <t>10300-006</t>
  </si>
  <si>
    <t>Ventil laboratorní stojánkový pro dusík</t>
  </si>
  <si>
    <t>10300-007</t>
  </si>
  <si>
    <t>Skříňka laboratorní kombinovaná - 2x horní řadová zásuvka s plnovýsuvem, 2x dvířka s dotahem LSD 5-900 900/520/870</t>
  </si>
  <si>
    <t>10300-008</t>
  </si>
  <si>
    <t>Skříňka labroatorní zásuvková - 5x zásuvky s plnovýsuvem LSD 5-900 900/520/870</t>
  </si>
  <si>
    <t>10300-009</t>
  </si>
  <si>
    <t>Skříňka laboratorní kombinovaná - 1x zásuvka s plnovýsuvem, 1x dvířka s dotahem LSD 2-450P 450/520/870</t>
  </si>
  <si>
    <t>10300-010</t>
  </si>
  <si>
    <t>10300-011</t>
  </si>
  <si>
    <t>Skříňka laboratorní nástěnná - 2x dvířka s dotahem LSN 2-900 900/320/600</t>
  </si>
  <si>
    <t>104.1</t>
  </si>
  <si>
    <t>Digestoř laboratorní  1500/900/2250</t>
  </si>
  <si>
    <t>10400-001</t>
  </si>
  <si>
    <t>Digestoř plechová 1500/900/2250mm, výška 2250 mm,    3 x  el. zásuvka 230 V / IP 44, světlo,  vypínač osvětlení a ventilátoru, okno vertikálně i horizontálně posuvné, bezpečnostní sklo • pracovní plocha – dlažba keramická kyselinovzdorná + odpadní výpust</t>
  </si>
  <si>
    <t>10400-002</t>
  </si>
  <si>
    <t>Instalace pro digestoř - voda studená</t>
  </si>
  <si>
    <t>10400-003</t>
  </si>
  <si>
    <t>Instalace pro digestoř s regulací v rozsahu tlaku 0 - 10 bar - dusík</t>
  </si>
  <si>
    <t>10400-004</t>
  </si>
  <si>
    <t>Instalace pro digestoř s regulací v rozsahu tlaku 0 - 10 bar - Argon</t>
  </si>
  <si>
    <t>10400-005</t>
  </si>
  <si>
    <t>Instalace pro digestoř s regulací v rozsahu tlaku 0 - 10 bar - čistý Argon</t>
  </si>
  <si>
    <t>10400-006</t>
  </si>
  <si>
    <t>Vyložení vnitřního prostoru digestoře kyselinovzdornou dlažbou formátu 300 x 300 mm</t>
  </si>
  <si>
    <t>10400-007</t>
  </si>
  <si>
    <t>Prostor pod pracovní deskou digestoře 1290/500/770 - skříňka z lamina pro skaldování kyselin a louhů, s odtahem, bez ventilátoru, zámek</t>
  </si>
  <si>
    <t>10400-008</t>
  </si>
  <si>
    <t>Potrubí pro laboratorní použití, průměr 200 mm, pro propojení digestoře, odtahového dílu s vyústěním vzduchotechniky</t>
  </si>
  <si>
    <t>10400-009</t>
  </si>
  <si>
    <t>Flexibilní hadice pro laboratorní použití, půměr 75 mm - pro propojení skříňky pod digestoří, bezpečnostní skříně s  vyústěním vzduchotechniky</t>
  </si>
  <si>
    <t>10400-010</t>
  </si>
  <si>
    <t>T-kus, propojení hadic (s odbočkou)</t>
  </si>
  <si>
    <t>10400-011</t>
  </si>
  <si>
    <t>Ventilátor</t>
  </si>
  <si>
    <t>10400-012</t>
  </si>
  <si>
    <t>Regulace otáček ventilátoru</t>
  </si>
  <si>
    <t>104.2</t>
  </si>
  <si>
    <t>10401-001</t>
  </si>
  <si>
    <t>10401-002</t>
  </si>
  <si>
    <t>10401-003</t>
  </si>
  <si>
    <t>10401-004</t>
  </si>
  <si>
    <t>10401-005</t>
  </si>
  <si>
    <t>10401-006</t>
  </si>
  <si>
    <t>10401-007</t>
  </si>
  <si>
    <t>10401-008</t>
  </si>
  <si>
    <t>10401-009</t>
  </si>
  <si>
    <t>10401-010</t>
  </si>
  <si>
    <t>10401-011</t>
  </si>
  <si>
    <t>10401-012</t>
  </si>
  <si>
    <t>M904</t>
  </si>
  <si>
    <t>Místnost č. N2018</t>
  </si>
  <si>
    <t>201</t>
  </si>
  <si>
    <t>Stůl laboratorní jednostranný pro práci ve stoje 2270/750/900</t>
  </si>
  <si>
    <t>20100-001</t>
  </si>
  <si>
    <t>Deska pracovní - dlažba keramická kyselinovzdorná formátu 300 x 300 mm 1000/750/900</t>
  </si>
  <si>
    <t>20100-002</t>
  </si>
  <si>
    <t>Výřez do pracovní desky pro dřez</t>
  </si>
  <si>
    <t>20100-003</t>
  </si>
  <si>
    <t>Výlevka kameninová 500/500/250</t>
  </si>
  <si>
    <t>20100-004</t>
  </si>
  <si>
    <t>20100-005</t>
  </si>
  <si>
    <t>Armatura laboratorní stojánková pro studenou vodu</t>
  </si>
  <si>
    <t>20100-006</t>
  </si>
  <si>
    <t>Skříňka laboratorní instalační - 1x dvířka s dptahem + ocelová konstrukce pod výlevku LSD 1-600P Instal 600/520/870</t>
  </si>
  <si>
    <t>20100-007</t>
  </si>
  <si>
    <t>Konstrukce ocelová z profilu 30 x 30 mm PS-1050  1050/650/870</t>
  </si>
  <si>
    <t>20100-008</t>
  </si>
  <si>
    <t>Skříňka laboratorní zásuvková - 4x zásuvka s plnovýsuvem LSZ 4-600  600/520/870</t>
  </si>
  <si>
    <t>20100-009</t>
  </si>
  <si>
    <t>20100-010</t>
  </si>
  <si>
    <t>Skříňka nástěnná, otevřená, výškově nastavitelná police LSN - 550  550/320/480</t>
  </si>
  <si>
    <t>OST</t>
  </si>
  <si>
    <t>Ostatní</t>
  </si>
  <si>
    <t>301</t>
  </si>
  <si>
    <t>30100-001</t>
  </si>
  <si>
    <t>Montáž včetně instalačního materiálu</t>
  </si>
  <si>
    <t>158</t>
  </si>
  <si>
    <t>30100-002</t>
  </si>
  <si>
    <t>Doprava - Brno</t>
  </si>
  <si>
    <t>160</t>
  </si>
  <si>
    <t>30100-003</t>
  </si>
  <si>
    <t>Demontáž, přemístění, montáž stávající digestoře</t>
  </si>
  <si>
    <t>162</t>
  </si>
  <si>
    <t>30100-004</t>
  </si>
  <si>
    <t>Revize elektroinstalace</t>
  </si>
  <si>
    <t>164</t>
  </si>
  <si>
    <t>30100-005</t>
  </si>
  <si>
    <t>Ochrana dodávané části investičního mobiliáře</t>
  </si>
  <si>
    <t>-86737364</t>
  </si>
  <si>
    <t>30100-006</t>
  </si>
  <si>
    <t>Náhradní díly potřebné k opětovnému sestavení stávající digestoře</t>
  </si>
  <si>
    <t>-1891369362</t>
  </si>
  <si>
    <t>30100-007</t>
  </si>
  <si>
    <t xml:space="preserve">Úklid </t>
  </si>
  <si>
    <t>-55990023</t>
  </si>
  <si>
    <t>30100-008</t>
  </si>
  <si>
    <t>Dílenská dokumentace</t>
  </si>
  <si>
    <t>2097728975</t>
  </si>
  <si>
    <t>02 - Vedlejší rozpočtové náklady</t>
  </si>
  <si>
    <t>VRN - Vedlejší rozpočtové náklady</t>
  </si>
  <si>
    <t xml:space="preserve">    VRN3 - Zařízení staveniště</t>
  </si>
  <si>
    <t xml:space="preserve">PD - Projekt skutečného provedení stavby-3x paré v papírové podobě, 2xdigitální formát AutoCAD-dwg na CD </t>
  </si>
  <si>
    <t>VRN</t>
  </si>
  <si>
    <t>VRN3</t>
  </si>
  <si>
    <t>Zařízení staveniště</t>
  </si>
  <si>
    <t>990-01</t>
  </si>
  <si>
    <t>Mobilní WC po dobu výstavby</t>
  </si>
  <si>
    <t>1024</t>
  </si>
  <si>
    <t>-24123464</t>
  </si>
  <si>
    <t>990-02</t>
  </si>
  <si>
    <t>Montáž, pronájem a demontáž oplocení plochy 8x5m</t>
  </si>
  <si>
    <t>1794084958</t>
  </si>
  <si>
    <t>990-03</t>
  </si>
  <si>
    <t>Paušální náhrada za spotřebu energií</t>
  </si>
  <si>
    <t>-1226177219</t>
  </si>
  <si>
    <t>PD</t>
  </si>
  <si>
    <t xml:space="preserve">Projekt skutečného provedení stavby-3x paré v papírové podobě, 2xdigitální formát AutoCAD-dwg na CD </t>
  </si>
  <si>
    <t>999-01</t>
  </si>
  <si>
    <t>1448834452</t>
  </si>
  <si>
    <t>999-02</t>
  </si>
  <si>
    <t>ZTI</t>
  </si>
  <si>
    <t>-1463231975</t>
  </si>
  <si>
    <t>999-03</t>
  </si>
  <si>
    <t>Technické plyny</t>
  </si>
  <si>
    <t>1774696840</t>
  </si>
  <si>
    <t>999-04</t>
  </si>
  <si>
    <t>VZT</t>
  </si>
  <si>
    <t>-1148527335</t>
  </si>
  <si>
    <t>999-05</t>
  </si>
  <si>
    <t>Vybavení nábytkem</t>
  </si>
  <si>
    <t>1203192972</t>
  </si>
  <si>
    <t>999-06</t>
  </si>
  <si>
    <t>Elektroinstalace</t>
  </si>
  <si>
    <t>-1189848034</t>
  </si>
  <si>
    <t>2 - Neinvestiční</t>
  </si>
  <si>
    <t>02.1 - Mobiliář</t>
  </si>
  <si>
    <t xml:space="preserve">    101.1 - Stůl vyšetřovací 1500/750/900</t>
  </si>
  <si>
    <t>M902 - Místnost č. N2008a</t>
  </si>
  <si>
    <t xml:space="preserve">    102 - Policový stojan 1190/510/1600</t>
  </si>
  <si>
    <t xml:space="preserve">    105 - Stůl laboratorní jednostranný pro práci ve stoje 1000/900/900</t>
  </si>
  <si>
    <t xml:space="preserve">    202 - Stůl jednostranný pro práci ve stoje 1500/750/900</t>
  </si>
  <si>
    <t xml:space="preserve">    203 - Skřínová sestava</t>
  </si>
  <si>
    <t xml:space="preserve">    204 - Stůl jednostranný pro práci v sedě 1700/750/750</t>
  </si>
  <si>
    <t xml:space="preserve">    205 - Stůl jednostranný pro práci v sedě 1000/750/750</t>
  </si>
  <si>
    <t xml:space="preserve">    206 - Stůl jednostranný pro práci v sedě 1600/700/750</t>
  </si>
  <si>
    <t xml:space="preserve">    207 - Stůl jednostranný pro práci v sedě 1200/700/750</t>
  </si>
  <si>
    <t xml:space="preserve">    208 - Stůl jednostranný pro práci v sedě 3600/750/750</t>
  </si>
  <si>
    <t xml:space="preserve">    210 - Skříňky a kontejnery</t>
  </si>
  <si>
    <t>101.1</t>
  </si>
  <si>
    <t>Stůl vyšetřovací 1500/750/900</t>
  </si>
  <si>
    <t>10101-001</t>
  </si>
  <si>
    <t>Deska pracovní - nerez AISI 304, celková tl. pracovní desky 30 mm</t>
  </si>
  <si>
    <t>-112698829</t>
  </si>
  <si>
    <t>10101-002</t>
  </si>
  <si>
    <t>Konstrukce ocelová z profilu 30 x 30 mm</t>
  </si>
  <si>
    <t>-115301941</t>
  </si>
  <si>
    <t>M902</t>
  </si>
  <si>
    <t>Místnost č. N2008a</t>
  </si>
  <si>
    <t>Policový stojan 1190/510/1600</t>
  </si>
  <si>
    <t>10200-001</t>
  </si>
  <si>
    <t>Stojan je konstruován k univerzálnímu uplatnění v zařízeních pro chov a držení malých laboratorních zvířat, v navazujících laboratořích a dalších pomocných prostorech, pojízdná úprava,  nerezový materiál, výška 1600 mm, 4 drátěné police, šířka police 510 mm, délka police 1190 mm</t>
  </si>
  <si>
    <t>-33541641</t>
  </si>
  <si>
    <t>Stůl laboratorní jednostranný pro práci ve stoje 1000/900/900</t>
  </si>
  <si>
    <t>10500-001</t>
  </si>
  <si>
    <t>Deska pacovní - dlažba keramická kyselinovzdorná formátu 300 x 300 mm 1000/900/30</t>
  </si>
  <si>
    <t>-553211478</t>
  </si>
  <si>
    <t>10500-002</t>
  </si>
  <si>
    <t>Konstrukce ocelová z profilu 30 x 30 mm PS-1000   1000X800X870mm</t>
  </si>
  <si>
    <t>1629576825</t>
  </si>
  <si>
    <t>10500-003</t>
  </si>
  <si>
    <t>Skříňka nástěnná, otevřená, výškově nastavitelná police 500/320/480mm</t>
  </si>
  <si>
    <t>-1614372732</t>
  </si>
  <si>
    <t>202</t>
  </si>
  <si>
    <t>Stůl jednostranný pro práci ve stoje 1500/750/900</t>
  </si>
  <si>
    <t>20200-001</t>
  </si>
  <si>
    <t>Deska pracovní - lamino soulep tl. 36 mm  1000/750/36</t>
  </si>
  <si>
    <t>-1619703411</t>
  </si>
  <si>
    <t>20200-002</t>
  </si>
  <si>
    <t>-829000808</t>
  </si>
  <si>
    <t>20200-003</t>
  </si>
  <si>
    <t>Konstrukce ocelová z profilu 30 x 30 mm PS-1500   1500/650/860</t>
  </si>
  <si>
    <t>875049630</t>
  </si>
  <si>
    <t>203</t>
  </si>
  <si>
    <t>Skřínová sestava</t>
  </si>
  <si>
    <t>20300-001</t>
  </si>
  <si>
    <t>Skříň úložná - 4x plné dveře s dotahem SKP 2-880   880/420/2000</t>
  </si>
  <si>
    <t>1722243668</t>
  </si>
  <si>
    <t>20300-002</t>
  </si>
  <si>
    <t>Skříň úložná - 2x plné dveře s dotahem SKP 2-450 P   880/420/2000</t>
  </si>
  <si>
    <t>1800453514</t>
  </si>
  <si>
    <t>20300-003</t>
  </si>
  <si>
    <t>Skříň vestavná do výklenku + úprava zadní části představné skříně (levá část celé skříňové sestavy)  1330</t>
  </si>
  <si>
    <t>-1648657478</t>
  </si>
  <si>
    <t>20300-004</t>
  </si>
  <si>
    <t>Skříňový nástavec - 2x plné dveře s dotahem SKN -880 880/420/600</t>
  </si>
  <si>
    <t>-4544707</t>
  </si>
  <si>
    <t>20300-005</t>
  </si>
  <si>
    <t>Skříňový nástavec - 1x plné dveře s dotahem SKN 1-450 P 450/420/600</t>
  </si>
  <si>
    <t>-671018392</t>
  </si>
  <si>
    <t>204</t>
  </si>
  <si>
    <t>Stůl jednostranný pro práci v sedě 1700/750/750</t>
  </si>
  <si>
    <t>20400-001</t>
  </si>
  <si>
    <t>Deska pracovní - lamino soulep tl. 36 mm 1000/700/36</t>
  </si>
  <si>
    <t>382833902</t>
  </si>
  <si>
    <t>20400-002</t>
  </si>
  <si>
    <t>-969925761</t>
  </si>
  <si>
    <t>20400-003</t>
  </si>
  <si>
    <t>Konstrukce ocelová z profilu 30 x 30 mm PS-1700   1700/650/710</t>
  </si>
  <si>
    <t>-2080571039</t>
  </si>
  <si>
    <t>205</t>
  </si>
  <si>
    <t>Stůl jednostranný pro práci v sedě 1000/750/750</t>
  </si>
  <si>
    <t>20500-001</t>
  </si>
  <si>
    <t>-1714410092</t>
  </si>
  <si>
    <t>20500-002</t>
  </si>
  <si>
    <t>Konstrukce ocelová z profilu 30 x 30 mm PS-1000   1000/650/710</t>
  </si>
  <si>
    <t>-877235004</t>
  </si>
  <si>
    <t>206</t>
  </si>
  <si>
    <t>Stůl jednostranný pro práci v sedě 1600/700/750</t>
  </si>
  <si>
    <t>20600-001</t>
  </si>
  <si>
    <t>2078322278</t>
  </si>
  <si>
    <t>20600-002</t>
  </si>
  <si>
    <t>Konstrukce ocelová z profilu 30 x 30 mm  PS-1600  1600/600/710</t>
  </si>
  <si>
    <t>-1146172757</t>
  </si>
  <si>
    <t>207</t>
  </si>
  <si>
    <t>Stůl jednostranný pro práci v sedě 1200/700/750</t>
  </si>
  <si>
    <t>20700-001</t>
  </si>
  <si>
    <t>521820367</t>
  </si>
  <si>
    <t>20700-002</t>
  </si>
  <si>
    <t>Konstrukce ocelová z profilu 30 x 30 mm PS-120  1200/600/710</t>
  </si>
  <si>
    <t>-101347760</t>
  </si>
  <si>
    <t>208</t>
  </si>
  <si>
    <t>Stůl jednostranný pro práci v sedě 3600/750/750</t>
  </si>
  <si>
    <t>20800-001</t>
  </si>
  <si>
    <t>1649304805</t>
  </si>
  <si>
    <t>20800-002</t>
  </si>
  <si>
    <t>Konstrukce ocelová z profilu 30 x 30 mm PS-1500 1500/650/710</t>
  </si>
  <si>
    <t>-389568290</t>
  </si>
  <si>
    <t>210</t>
  </si>
  <si>
    <t>Skříňky a kontejnery</t>
  </si>
  <si>
    <t>21000-001</t>
  </si>
  <si>
    <t>Skříňka vestavná - do výklenku, otevřené provedení, výškově nastavitelné police, nutné doměření na místě realizace - vysoké provedení - ledá pozice</t>
  </si>
  <si>
    <t>1886192241</t>
  </si>
  <si>
    <t>21000-002</t>
  </si>
  <si>
    <t>Skříňka vestavná - do výklenku, otevřené provedení, výškově nastavitelné police, nutné doměření na místě realizace - nízké provedení - pravá pozice</t>
  </si>
  <si>
    <t>-478538130</t>
  </si>
  <si>
    <t>21000-003</t>
  </si>
  <si>
    <t>Kontejner pojízdný, zásuvkový - 4x zásuvka s plnovýsuvem, 4x kolečka, 2 ks s brzdou  450/500/620</t>
  </si>
  <si>
    <t>-706610504</t>
  </si>
  <si>
    <t>-121111548</t>
  </si>
  <si>
    <t>622564294</t>
  </si>
  <si>
    <t>-1390109594</t>
  </si>
  <si>
    <t>234597703</t>
  </si>
  <si>
    <t>Název</t>
  </si>
  <si>
    <t>Hodnota</t>
  </si>
  <si>
    <t>Nadpis rekapitulace</t>
  </si>
  <si>
    <t>Seznam prací a dodávek elektrotechnických zařízení</t>
  </si>
  <si>
    <t>Akce</t>
  </si>
  <si>
    <t>STAVEBNÍ ÚPRAVY LABORATOŘÍ VE 2.NP
BUDOVY D (N2007, N2008, N2012, N2018)</t>
  </si>
  <si>
    <t>Projekt</t>
  </si>
  <si>
    <t>REVIZE 1
D.1.4.b ELEKTROINSTALACE</t>
  </si>
  <si>
    <t>Investor</t>
  </si>
  <si>
    <t>Mendelova univerzita v Brně, Zemědělská 1665/1, Brno</t>
  </si>
  <si>
    <t>Z. č.</t>
  </si>
  <si>
    <t>13/19</t>
  </si>
  <si>
    <t>A. č.</t>
  </si>
  <si>
    <t>E369/13/19</t>
  </si>
  <si>
    <t>Smlouva</t>
  </si>
  <si>
    <t>Vypracoval</t>
  </si>
  <si>
    <t>Ing. Jiří Kozlovský, Projekce ELEKTRO, Purkyňova 95a, Brno</t>
  </si>
  <si>
    <t>Kontroloval</t>
  </si>
  <si>
    <t>ING. KOZLOVSKÝ</t>
  </si>
  <si>
    <t>Datum</t>
  </si>
  <si>
    <t>1.7.2019</t>
  </si>
  <si>
    <t>CÚ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</si>
  <si>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</si>
  <si>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</si>
  <si>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</si>
  <si>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</si>
  <si>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</si>
  <si>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</si>
  <si>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3,00</t>
  </si>
  <si>
    <t>PPV stavebních prací, nátěrů  (1) %</t>
  </si>
  <si>
    <t>4,00</t>
  </si>
  <si>
    <t>Dokumentace skut.prov. (1 - 1,5) %</t>
  </si>
  <si>
    <t>0,00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</si>
  <si>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</si>
  <si>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</si>
  <si>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</si>
  <si>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</si>
  <si>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</si>
  <si>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</si>
  <si>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</si>
  <si>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</si>
  <si>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</si>
  <si>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</si>
  <si>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</si>
  <si>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</si>
  <si>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2. sazba DPH %</t>
  </si>
  <si>
    <t>Procento PM % 1</t>
  </si>
  <si>
    <t>Procento PM % 2</t>
  </si>
  <si>
    <t>Procento PM % 3</t>
  </si>
  <si>
    <t>Procento PM % 4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</si>
  <si>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</si>
  <si>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</si>
  <si>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</si>
  <si>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</si>
  <si>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</si>
  <si>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</si>
  <si>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</si>
  <si>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</si>
  <si>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3,00% z montáže: materiál + práce</t>
  </si>
  <si>
    <t>Nátěry</t>
  </si>
  <si>
    <t>Stavební práce pro elektromontáže</t>
  </si>
  <si>
    <t>PPV 4,00% z nátěrů a stavebních prací</t>
  </si>
  <si>
    <t>Mezisoučet 2</t>
  </si>
  <si>
    <t>Rizika a pojištění 0,00% z mezisoučtu 2</t>
  </si>
  <si>
    <t>Opravy v záruce 0,00% z mezisoučtu 1</t>
  </si>
  <si>
    <t>Základní náklady celkem</t>
  </si>
  <si>
    <t>Vedlejší a ostatní náklady (VRN)</t>
  </si>
  <si>
    <t>Dokumentace skut.prov. 0,00% z mezisoučtu 2</t>
  </si>
  <si>
    <t>GZS 0,00% z pravé strany mezisoučtu 2</t>
  </si>
  <si>
    <t>Provozní vlivy 0,00% z pravé strany mezisoučtu 2</t>
  </si>
  <si>
    <t>Vedlejší a ostatní náklady (VRN)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</si>
  <si>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</si>
  <si>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</si>
  <si>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</si>
  <si>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</si>
  <si>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</si>
  <si>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</si>
  <si>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>Materiál</t>
  </si>
  <si>
    <t>Dodávky</t>
  </si>
  <si>
    <t>Elektromontáže</t>
  </si>
  <si>
    <t>Pozice</t>
  </si>
  <si>
    <t>Mj</t>
  </si>
  <si>
    <t>Počet</t>
  </si>
  <si>
    <t>Materiál celkem</t>
  </si>
  <si>
    <t>Montáž celkem</t>
  </si>
  <si>
    <t>Cena celkem</t>
  </si>
  <si>
    <t>Při vyplňování výkazu výměr je nutné respektovat dále uvedené pokyny:</t>
  </si>
  <si>
    <t>1) Při zpracování nabídky je nutné využít všech částí (dílů) projektu pro provádění stavby, tj. technické zprávy vč. příloh a knihy výrobků, všechny výkresy, tabulky a specifikace materiálů.</t>
  </si>
  <si>
    <t>2) Součástí nabídkové ceny musí být veškeré náklady, aby cena byla konečná a zahrnovala celou dodávku a montáž</t>
  </si>
  <si>
    <t>3) Každá účastníkem zadávacího řízení vyplněná položka musí  cenově obsahovat veškeré technicky a logicky dovoditelné součásti dodávky a montáže (včetně údajů o podmínkách a úhradě licencí potřebných SW).</t>
  </si>
  <si>
    <t>4) Dodávky a montáže uvedené v nabídce musí být naceněny včetně veškerého souvisejícího doplňkového, podružného a montážního materiálu tak, aby celé zařízení bylo funkční a splňovalo všechny předpisy, které se na ně vztahují</t>
  </si>
  <si>
    <t xml:space="preserve">5) Ve dvou případech jsou uvedeny typy konkrétních výrobků a to v souladu se Standardy Mendelu. Jde o prvky jednotného managementu sítě, datového rozvaděče, které doplňují stávající instalace, kde je požadováno dodání výrobků 100% kompatibility od stejného výrobce Cisco. Ve druhém případě jde o elektronickou kontrolu vstupů EKV Mendelu, postavenou na systému DUHA </t>
  </si>
  <si>
    <t>Rozvodnice RZ2007, viz v.č. E9</t>
  </si>
  <si>
    <t>Rozvodnice R2007, viz v.č. E10</t>
  </si>
  <si>
    <t>Rozvodnice RZ2008, viz v.č. E11</t>
  </si>
  <si>
    <t>Rozvodnice RZ2018, viz v.č. E16</t>
  </si>
  <si>
    <t>Rozvodnice R2018, viz v.č. E17</t>
  </si>
  <si>
    <t>Dodávky - celkem</t>
  </si>
  <si>
    <t>DEMONTÁŽ INSTALAČNÍCH PRVKŮ A KABELÁŽE, LIKVIDACE</t>
  </si>
  <si>
    <t>Kabeláž, silno i slabo, úprava původních vývodů, ekol. likvidace</t>
  </si>
  <si>
    <t>Přístroje stávajících silových zásuvek a ovladačů</t>
  </si>
  <si>
    <t>DEMONTÁŽ A OPĚTOVNÁ MONTÁŽ</t>
  </si>
  <si>
    <t>Přístroje stávajících silových zásuvek zálohovaných okruhů</t>
  </si>
  <si>
    <t>Přístroje stávajících datových zásuvek do nachystaných přístr.krabic</t>
  </si>
  <si>
    <t>KABELOVÝ ŽLAB DRÁTĚNÝ - ŽÁROVÝ ZINEK</t>
  </si>
  <si>
    <t>Žlab 50/50 - vzdálenost podpěr cca.1,0m vč. závěsů do stropu a spojek</t>
  </si>
  <si>
    <t>Závitová tyč 10mm/1m vč. kov. hmoždinky, pár, zkrácení na míru</t>
  </si>
  <si>
    <t>TÁHLA A VÝLOŽNÍKY PRO ŽLABY</t>
  </si>
  <si>
    <t>Různé profily, fixace na ocel konstrukci</t>
  </si>
  <si>
    <t>U profil svislý, fixace na strop</t>
  </si>
  <si>
    <t>OCEL. NOSNÉ KONSTR. PRO PŘÍSTR., ZÁVĚSY  A  EL. PRVKY</t>
  </si>
  <si>
    <t xml:space="preserve">do 5kg </t>
  </si>
  <si>
    <t xml:space="preserve">do 10kg </t>
  </si>
  <si>
    <t>KABELOVÉ KANÁLY, LIŠTY A CHRÁNIČKY</t>
  </si>
  <si>
    <t>Lišta vkládací, dvojitý zámek  18x13</t>
  </si>
  <si>
    <t>Lišta vkládací, dvojitý zámek 25x20</t>
  </si>
  <si>
    <t>Lišta vkládací, dvojitý zámek 20x20</t>
  </si>
  <si>
    <t>Lišta vkládací, dvojitý zámek 30x25</t>
  </si>
  <si>
    <t>Lišta vkládací, dvojitý zámek 40x40</t>
  </si>
  <si>
    <t>Trubka tuhá 320 N PVC D 25/22,1 pevně</t>
  </si>
  <si>
    <t>Trubka tuhá 320 N PVC D 32/28,6 pevně</t>
  </si>
  <si>
    <t>Trubka ohebná 320 N PVC D 25/18,3 pod omítky / pevně</t>
  </si>
  <si>
    <t>Trubka ohebná 320 N PVC D 32/24,3 pod omítku / pevně</t>
  </si>
  <si>
    <t>Parapet. kanál 210x70, dutý, dvoukomorový, pro přístroje modulu 45x45</t>
  </si>
  <si>
    <t>Kryt parapet. kanálu 210x70 koncový</t>
  </si>
  <si>
    <t>Kryt parapet. kanálu 210x70 ohybový</t>
  </si>
  <si>
    <t>Kryt parapet. kanálu 210x70 spojovací</t>
  </si>
  <si>
    <t>Kryt parapet. kanálu 210x70 vnitří</t>
  </si>
  <si>
    <t xml:space="preserve">Přístrojová krabice pro kanály </t>
  </si>
  <si>
    <t>Stínící kanál 40x20 do parapetního kanálu</t>
  </si>
  <si>
    <t>Popisné štítky datových zásuvek</t>
  </si>
  <si>
    <t>BEZHALOGENOVÁ OHEBNÁ CHRÁNIČKA SVĚTLOST 24,3</t>
  </si>
  <si>
    <t>Teplotní rozsah -45°C až +150°C ∅32,  černá</t>
  </si>
  <si>
    <t>Fixace / příchytka trubky  ∅32,  černá</t>
  </si>
  <si>
    <t>Cementová podpěra s podložkou na ploché střechy pro příchytku kabelu</t>
  </si>
  <si>
    <t>INSTALAČNÍ KRABICE POD OMÍTKU</t>
  </si>
  <si>
    <t>Krabice přístrojová D68</t>
  </si>
  <si>
    <t>Krabice odbočná s víčkem D68</t>
  </si>
  <si>
    <t>Krabice se svorkovnicí D 68</t>
  </si>
  <si>
    <t>Krabice odbočná s víčkem 125x125</t>
  </si>
  <si>
    <t>Krabice se svorkovnicí a průchodkami 72x72, IP40</t>
  </si>
  <si>
    <t>ZÁSUVKA NN, VŘESOVÁ ČERVENÁ, SHODNÝ DESIGN SE STÁV.</t>
  </si>
  <si>
    <t>Dvojnásobná s ochr. kolíky, s natoč. dut., 2x(2P+PE)</t>
  </si>
  <si>
    <t>Jednonás., 2P+PE, přep.ochrana 3.st., akust.signalizace</t>
  </si>
  <si>
    <t>Dvojnás., natoč. dut., 2x(2P+PE), přep.ochrana 3.st., akust.signalizace</t>
  </si>
  <si>
    <t>KRYT SP. SHODNÝ DESIGN SE STÁV. ZÁLOH. ZÁSUVKAMI</t>
  </si>
  <si>
    <t>Kryt spínače kolébkového, dělený, b. bílá</t>
  </si>
  <si>
    <t>RÁMEČEK, SHODNÝ DESIGN SE STÁV. ZÁLOH. ZÁSUVKAMI</t>
  </si>
  <si>
    <t>jednonásobný; b. bílá</t>
  </si>
  <si>
    <t>trojnásobný, pro vodorovnou i svislou montáž; b. bílá</t>
  </si>
  <si>
    <t>PŘÍSTROJ SPÍNAČE, PŘEPÍNAČE</t>
  </si>
  <si>
    <t>Přístroj přepínače sériového; řazení 5</t>
  </si>
  <si>
    <t>PŘÍPLATEK ZA OSAZOVÁNÍ DO KERAMICKÉHO OBKLADU</t>
  </si>
  <si>
    <t>Krabice pro přístroje, krabice s víčkem</t>
  </si>
  <si>
    <t>ZÁSUVKA NN, S VÍČKEM,  ZAPUŠTĚNÁ IP44</t>
  </si>
  <si>
    <t>400V, 16A s krabicí, řazení 3P+N+PE 6h</t>
  </si>
  <si>
    <t>OVLADAČ MODUL 45x45 PRO PŘÍMÉ OSAZ.DO PARAP. KANÁLU</t>
  </si>
  <si>
    <t>Střídavý přepínač č. 6 podsvětlený, 2 moduly, 250V/10A</t>
  </si>
  <si>
    <t xml:space="preserve">Signálka zelená se signaliz. funkcí pro ovladač, 230V </t>
  </si>
  <si>
    <t>EKVIPOT. SVORKOVNICE PE DO PODHLEDU</t>
  </si>
  <si>
    <t>10 šroubů, s krytem</t>
  </si>
  <si>
    <t>Svorky a oka pro pospojování</t>
  </si>
  <si>
    <t>Svorky a oka pro pospojování nerez</t>
  </si>
  <si>
    <t>ZEMNÍCÍ SVORKA</t>
  </si>
  <si>
    <t>16 zemnicí svorka na potrubí</t>
  </si>
  <si>
    <t>Nerez pás.16mm, pásek uzemňovací 0.5m</t>
  </si>
  <si>
    <t>KABEL SILOVÝ,IZOLACE PVC</t>
  </si>
  <si>
    <t>CYKY-J 3x1,5 , pevně</t>
  </si>
  <si>
    <t>CYKY 2Ox1,5</t>
  </si>
  <si>
    <t>CYKY 3Dx1,5 (žíla černá, hnědá, modrá)</t>
  </si>
  <si>
    <t>CYKY-J 3x1.5, pevně</t>
  </si>
  <si>
    <t>CYKY-O 4x1.5, pevně</t>
  </si>
  <si>
    <t>CYKY-J 3x2.5 , pevně</t>
  </si>
  <si>
    <t>CYKY-J 3x 4 , pevně</t>
  </si>
  <si>
    <t>CYKY-J 5x1.5, pevně</t>
  </si>
  <si>
    <t>CYKY-J 5x2.5 , pevně</t>
  </si>
  <si>
    <t>CYKY-J 5x4 , pevně</t>
  </si>
  <si>
    <t>CYKY-J 5x6 , pevně</t>
  </si>
  <si>
    <t>CYKY-J 5x10 , pevně</t>
  </si>
  <si>
    <t>CYSY 2x0,75 (H05VV-F)</t>
  </si>
  <si>
    <t>CYSY 3x0,75 (H05VV-F)</t>
  </si>
  <si>
    <t>CYSY 5x0,75 (H05VV-F)</t>
  </si>
  <si>
    <t>CYSY 3x1,5 (H05VV-F)</t>
  </si>
  <si>
    <t>VODIČ JEDNOŽILOVÝ, IZOLACE PVC POSPOJ.</t>
  </si>
  <si>
    <t>CYA 4 zž (H07V-K)</t>
  </si>
  <si>
    <t>CYA 6 zž (H07V-K)</t>
  </si>
  <si>
    <t>CSA 4 zž (V07S-K)</t>
  </si>
  <si>
    <t>CSA 6 zž (V07S-K)</t>
  </si>
  <si>
    <t>UKONČENÍ KABELŮ DO</t>
  </si>
  <si>
    <t>4x6  mm2</t>
  </si>
  <si>
    <t>5x6  mm2</t>
  </si>
  <si>
    <t>5x10  mm2</t>
  </si>
  <si>
    <t>UKONČENÍ VODIČŮ NA SVORKOVNICI, ZEMNICÍM ŠROUBU</t>
  </si>
  <si>
    <t>Do  6 mm2</t>
  </si>
  <si>
    <t>SVÍTIDLA</t>
  </si>
  <si>
    <t>LED svítidlo označené A, popis viz  Kniha výrobků</t>
  </si>
  <si>
    <t>LED svítidlo označené B, popis viz Kniha výrobků</t>
  </si>
  <si>
    <t>Svítidlo nouzové označené NO, popis viz Kniha výrobků</t>
  </si>
  <si>
    <t>Svítidlo havarijního osvětlení označené HO, popis viz Kniha výrobků</t>
  </si>
  <si>
    <t>KOMPAKTNÍ DESKA DO PODHLEDU 600x600 PRO SVÍTIDLA</t>
  </si>
  <si>
    <t>Tl. 10 mm, barva rudá (bude upřesněno uživ.), otvor pro sv. HO, d 300</t>
  </si>
  <si>
    <t>Tl. 10 mm, barva bílá (bude upřesněno uživ.), otvor pro sv. A, d 400</t>
  </si>
  <si>
    <t>Tl. 10 mm, barva bílá (bude upřesněno uživ.), otvor pro sv. B, d 500</t>
  </si>
  <si>
    <t>MONTÁŽ ROZVODNIC</t>
  </si>
  <si>
    <t>Plastových do 20 kg  zapuštěných</t>
  </si>
  <si>
    <t>Plastových do 10 kg  částečně zapuštěná do niky 50mm</t>
  </si>
  <si>
    <t>Plastových do 10 kg  nástěnných</t>
  </si>
  <si>
    <t>DOPLNĚNÍ STÁVAJÍCÍHO ROZVADĚČE R2.1, viz v.č. E13</t>
  </si>
  <si>
    <t>jistič 3f, 32/C/3, 10kA,</t>
  </si>
  <si>
    <t>DOPLNĚNÍ STÁVAJÍCÍHO ROZVADĚČE RZ2.2, viz v.č. E14</t>
  </si>
  <si>
    <t>jistič 3f, 40/C/3, 10kA,</t>
  </si>
  <si>
    <t>jistič 1f, 16/C/1, 10kA,</t>
  </si>
  <si>
    <t>DOPLNĚNÍ STÁVAJÍCÍHO ROZVADĚČE R2.2, viz v.č. E15</t>
  </si>
  <si>
    <t>jistič 3f, 50/C/3, 10kA,</t>
  </si>
  <si>
    <t>DOPLNĚNÍ STÁVAJÍCÍ ROZVODNICE R2008</t>
  </si>
  <si>
    <t>jistič 1f, 10/B/1, 10kA,</t>
  </si>
  <si>
    <t>ÚPRAVY V ROZVADĚČÍCH</t>
  </si>
  <si>
    <t>Úpravy v rozvaděči, číslování, odpojení pův. okruhu</t>
  </si>
  <si>
    <t>Popisné štítky kabelů, popisy, bužírky</t>
  </si>
  <si>
    <t>Výstražné tabulky (samolep)</t>
  </si>
  <si>
    <t>SIGN.SLOUP S KONZOLOU PRO SIGNALIZACI N2007 a N2018</t>
  </si>
  <si>
    <t>signální sloup Ø 60 mm, LED,100-240V, bzučák, blikající, rudý</t>
  </si>
  <si>
    <t>UTĚSŇOVACÍ HMOTY, IZOLAČNÍ MATERIÁLY</t>
  </si>
  <si>
    <t>Silikonový tmel, kartuš 330ml</t>
  </si>
  <si>
    <t>Sádra štukatérská bílá</t>
  </si>
  <si>
    <t>PROTIPOŽÁRNÍ MATERIÁL ODOLNOST EI45</t>
  </si>
  <si>
    <t>Pěna cartouche 700 ml</t>
  </si>
  <si>
    <t>POMOCNÝ A KOTVÍCÍ MATERIÁL</t>
  </si>
  <si>
    <t>Hmoždinka 10 vč. vrutu</t>
  </si>
  <si>
    <t>Hmoždinka 8 vč. vrutu</t>
  </si>
  <si>
    <t>Hmoždinka 6 vč. vrutu</t>
  </si>
  <si>
    <t>25 STAHOVACÍ PÁSEK plast</t>
  </si>
  <si>
    <t>35 STAHOVACÍ PÁSEK plast</t>
  </si>
  <si>
    <t>DATOVÁ KABELÁŽ A OSTATNÍ</t>
  </si>
  <si>
    <t>Kabel stíněný F/FTP 4p Cat 6A (stínění párů a všech párů), zatažení</t>
  </si>
  <si>
    <t>Kabel optický, vnitřní použití, SM 12 vl.</t>
  </si>
  <si>
    <t>Kabel stíněný FTP -  měření (pár), protokol</t>
  </si>
  <si>
    <t>Optický kabel, 12 vláken -  měření, protokol</t>
  </si>
  <si>
    <t>Pigtail 9/125, vlastnosti: SXPI-LC-APC-OS1-1,5M (délku doměřit)</t>
  </si>
  <si>
    <t>Patch kabel 1m Cat 6a</t>
  </si>
  <si>
    <t>Ukončení párů kabelu F/FTP 4P na patch panelu racku</t>
  </si>
  <si>
    <t>INSTALACE LAN, ZAPOJENÍ</t>
  </si>
  <si>
    <t xml:space="preserve">Vysvazkování kabeláže </t>
  </si>
  <si>
    <t>Značení a popis</t>
  </si>
  <si>
    <t>Kompletace LAN</t>
  </si>
  <si>
    <t>ZÁSUVKA DATOVÁ KEYSTONE PROFIL 45 (KANÁL NA ZDI)</t>
  </si>
  <si>
    <t>Přístroj zásuvky datové s krytem a záclonkou, RJ 45-8, Cat.6a, označení</t>
  </si>
  <si>
    <t>ZÁSUVKA DATOVÁ KEYSTONE DO KRABICE VE ZDI</t>
  </si>
  <si>
    <t>Dvojnásobná s krytem a záclonkou, RJ 45-8, Cat.6a, označení</t>
  </si>
  <si>
    <t>DATOVÝ ROZVADĚČ RACK 9U</t>
  </si>
  <si>
    <t>Skříň rozvaděče nástěnná dvoudílná, popis viz Kniha výrobků</t>
  </si>
  <si>
    <t>Switch 10/100/1000 48port, specifikace viz TZ, Cisco WS-C2960X-48TD-L</t>
  </si>
  <si>
    <t>Uzem. patch panel 24 p. FTP 1U, CAT6a s vyvaz. lištou a keystone, Cisco</t>
  </si>
  <si>
    <t>SFP modul MM 1G, Cisco, originál (GLC-SX-MMD, 1000BASE-SX SFP)</t>
  </si>
  <si>
    <t>125</t>
  </si>
  <si>
    <t>Vyvazovací panel 19", 1U, RAL 7035, ocelový</t>
  </si>
  <si>
    <t>zásuvková lišta 230V/8z., panel 19", 1U</t>
  </si>
  <si>
    <t>127</t>
  </si>
  <si>
    <t>Práce v datovém rozvaděči (zapojení)</t>
  </si>
  <si>
    <t>ELEKTRONICKÁ KONTROLA VSTUPU - EKV</t>
  </si>
  <si>
    <t>Rozbočovací skříň 400 x 300 x 120</t>
  </si>
  <si>
    <t>129</t>
  </si>
  <si>
    <t>Řídící jednotka KEY do systému Mendelu Duha</t>
  </si>
  <si>
    <t>Čtečka proximity karet do systému Mendelu Duha</t>
  </si>
  <si>
    <t>131</t>
  </si>
  <si>
    <t>Kabel UTP cat 5e zatažení</t>
  </si>
  <si>
    <t>Kabel JY(St)Y1x2x0,8 zatažení</t>
  </si>
  <si>
    <t>133</t>
  </si>
  <si>
    <t>Kabel CYKY 2Ox1,5 pevně</t>
  </si>
  <si>
    <t>DETEKTOR ACETYLÉNU KALIBROVATELNÝ DVOUSTUPŇOVÝ</t>
  </si>
  <si>
    <t>Detektor acetylénu (C2H2), programovateľný čas prealarmu</t>
  </si>
  <si>
    <t>PRVKY EPS</t>
  </si>
  <si>
    <t>135</t>
  </si>
  <si>
    <t>Demontáž a montáž detektoru opticko kouřového</t>
  </si>
  <si>
    <t>Adresovatelný detektor opticko kouřový do systému IQ8 Control</t>
  </si>
  <si>
    <t>137</t>
  </si>
  <si>
    <t>Alarmový koppler 4 vstupy/2 výstupy, 10-28V DC do systému IQ8 Control</t>
  </si>
  <si>
    <t>Kabel PRAFLAGUARD 1x2x0,8 zatažení/pevně (doplnění stáv. smyčky)</t>
  </si>
  <si>
    <t>139</t>
  </si>
  <si>
    <t>Programování ústředny EPS</t>
  </si>
  <si>
    <t>DEMONTÁŽ A OPĚTOVNÁ MONTÁŽ KAZET PODHLEDŮ</t>
  </si>
  <si>
    <t>140</t>
  </si>
  <si>
    <t>Standardní kazety SDK 600x600</t>
  </si>
  <si>
    <t>141</t>
  </si>
  <si>
    <t>Náhradní kazeta SDK 600x600, položení</t>
  </si>
  <si>
    <t>HODINOVE ZUCTOVACI SAZBY - SILNOPROUD</t>
  </si>
  <si>
    <t>142</t>
  </si>
  <si>
    <t>Příprava ke komplexni zkoušce</t>
  </si>
  <si>
    <t>143</t>
  </si>
  <si>
    <t>Zapojení průtokového spínače, testování funce havarijního vypnutí el. en.</t>
  </si>
  <si>
    <t>144</t>
  </si>
  <si>
    <t>Napojeni na stavajici zarizení</t>
  </si>
  <si>
    <t>145</t>
  </si>
  <si>
    <t>Oživení a úprava stávajícího zařízení</t>
  </si>
  <si>
    <t>146</t>
  </si>
  <si>
    <t>Montáž mimo ceníkové položky při rekonstrukcích</t>
  </si>
  <si>
    <t>147</t>
  </si>
  <si>
    <t>Kordinační práce s ostatními profesemi a navazujícími pracemi</t>
  </si>
  <si>
    <t>HOD. ZÚČTOVACÍ SAZBY HLAVA XI - SLABOPROUD</t>
  </si>
  <si>
    <t>148</t>
  </si>
  <si>
    <t>Kompl. zkouš., výchozí revize, zkušební provoz</t>
  </si>
  <si>
    <t>PROVEDENI REVIZNICH ZKOUSEK - SILNOPROUD</t>
  </si>
  <si>
    <t>149</t>
  </si>
  <si>
    <t>Příprava před revizí</t>
  </si>
  <si>
    <t>150</t>
  </si>
  <si>
    <t>Revizni technik silnoproud</t>
  </si>
  <si>
    <t>151</t>
  </si>
  <si>
    <t>Podružný materiál 10%</t>
  </si>
  <si>
    <t>Elektromontáže - celkem</t>
  </si>
  <si>
    <t>ZEDNICKÁ VÝPOMOC PRO ELEKTROMONTÁŽNÍ PRÁCE</t>
  </si>
  <si>
    <t>152</t>
  </si>
  <si>
    <t>pro elektromontáže</t>
  </si>
  <si>
    <t>VYSEKANI NIKY VE ZDIVU CIHELNEM PRO ROZVADĚČE</t>
  </si>
  <si>
    <t>153</t>
  </si>
  <si>
    <t>900x500x150 mm</t>
  </si>
  <si>
    <t>154</t>
  </si>
  <si>
    <t>700x500x60 mm</t>
  </si>
  <si>
    <t>155</t>
  </si>
  <si>
    <t>500x500x60 mm</t>
  </si>
  <si>
    <t>VYSEKANI KAPES VE ZDIVU CIHELNEM PRO KRABICE</t>
  </si>
  <si>
    <t>156</t>
  </si>
  <si>
    <t xml:space="preserve"> 70x70x50 mm</t>
  </si>
  <si>
    <t>157</t>
  </si>
  <si>
    <t xml:space="preserve"> 100x100x100 mm</t>
  </si>
  <si>
    <t xml:space="preserve"> 125x125x100 mm</t>
  </si>
  <si>
    <t>VYSEKANI RYH VE ZDIVU CIHELNEM</t>
  </si>
  <si>
    <t>159</t>
  </si>
  <si>
    <t>Drážka v cihelné stěně do 30x30</t>
  </si>
  <si>
    <t>Drážka v cihelné stěně do 50x50</t>
  </si>
  <si>
    <t>161</t>
  </si>
  <si>
    <t>Drážka v cihelné stěně do 70x50</t>
  </si>
  <si>
    <t>Montážní otvory do stropu/podlahy pro chráničky D32, následné zapravení</t>
  </si>
  <si>
    <t>VRTÁNÍ CIHELNÉ ZDI DO TL. 20 cm</t>
  </si>
  <si>
    <t>163</t>
  </si>
  <si>
    <t>do D25 s odsáváním prachu</t>
  </si>
  <si>
    <t>do D40 s odsáváním prachu</t>
  </si>
  <si>
    <t>PRŮSTUP CIHELNOU ZDÍ DO TL. 80 cm</t>
  </si>
  <si>
    <t>165</t>
  </si>
  <si>
    <t>do D35 s odsáváním prachu</t>
  </si>
  <si>
    <t>166</t>
  </si>
  <si>
    <t>do 50x50 mm s odsáváním prachu</t>
  </si>
  <si>
    <t>PRŮSTUP DVEŘNÍ STĚNOU DO TL. 80 mm</t>
  </si>
  <si>
    <t>167</t>
  </si>
  <si>
    <t>do D35</t>
  </si>
  <si>
    <t>ZAPRAVENÍ DRÁŽEK, PRŮSTUPŮ</t>
  </si>
  <si>
    <t>168</t>
  </si>
  <si>
    <t>Malta fajnová</t>
  </si>
  <si>
    <t>169</t>
  </si>
  <si>
    <t>Zapravení drážek, úklid</t>
  </si>
  <si>
    <t>ČIŠTĚNÍ BUDOV ZAMETÁNÍM</t>
  </si>
  <si>
    <t>170</t>
  </si>
  <si>
    <t>Suchý a mokrý proces vč. oken, 65m2</t>
  </si>
  <si>
    <t>PŘESUN SUTI A VYBOURANÉHO MAT.</t>
  </si>
  <si>
    <t>171</t>
  </si>
  <si>
    <t>do kontejneru</t>
  </si>
  <si>
    <t>Stavební práce pro elektromontáže - celkem</t>
  </si>
  <si>
    <t>01.6.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</si>
</sst>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  <family val="1"/>
      <charset val="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3">
    <xf numFmtId="0" fontId="0" fillId="0" borderId="0"/>
    <xf numFmtId="0" fontId="38" fillId="0" borderId="0" applyNumberFormat="0" applyFill="0" applyBorder="0" applyAlignment="0" applyProtection="0"/>
    <xf numFmtId="0" fontId="1" fillId="0" borderId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5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5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" fontId="2" fillId="0" borderId="14" xfId="0" applyNumberFormat="1" applyFont="1" applyBorder="1" applyAlignment="1">
      <alignment vertical="center"/>
    </xf>
    <xf numFmtId="4" fontId="2" fillId="0" borderId="0" xfId="0" applyNumberFormat="1" applyFont="1" applyBorder="1" applyAlignment="1">
      <alignment vertical="center"/>
    </xf>
    <xf numFmtId="166" fontId="2" fillId="0" borderId="0" xfId="0" applyNumberFormat="1" applyFont="1" applyBorder="1" applyAlignment="1">
      <alignment vertical="center"/>
    </xf>
    <xf numFmtId="4" fontId="2" fillId="0" borderId="15" xfId="0" applyNumberFormat="1" applyFont="1" applyBorder="1" applyAlignment="1">
      <alignment vertical="center"/>
    </xf>
    <xf numFmtId="0" fontId="30" fillId="0" borderId="0" xfId="1" applyFont="1" applyAlignment="1">
      <alignment horizontal="center" vertical="center"/>
    </xf>
    <xf numFmtId="4" fontId="2" fillId="0" borderId="19" xfId="0" applyNumberFormat="1" applyFont="1" applyBorder="1" applyAlignment="1">
      <alignment vertical="center"/>
    </xf>
    <xf numFmtId="4" fontId="2" fillId="0" borderId="20" xfId="0" applyNumberFormat="1" applyFont="1" applyBorder="1" applyAlignment="1">
      <alignment vertical="center"/>
    </xf>
    <xf numFmtId="166" fontId="2" fillId="0" borderId="20" xfId="0" applyNumberFormat="1" applyFont="1" applyBorder="1" applyAlignment="1">
      <alignment vertical="center"/>
    </xf>
    <xf numFmtId="4" fontId="2" fillId="0" borderId="21" xfId="0" applyNumberFormat="1" applyFont="1" applyBorder="1" applyAlignment="1">
      <alignment vertical="center"/>
    </xf>
    <xf numFmtId="0" fontId="0" fillId="0" borderId="0" xfId="0" applyProtection="1"/>
    <xf numFmtId="0" fontId="3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5" fillId="4" borderId="6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9" fillId="0" borderId="3" xfId="0" applyFont="1" applyBorder="1" applyAlignment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9" fillId="0" borderId="14" xfId="0" applyFont="1" applyBorder="1" applyAlignme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166" fontId="9" fillId="0" borderId="15" xfId="0" applyNumberFormat="1" applyFont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14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3" fillId="0" borderId="19" xfId="0" applyFont="1" applyBorder="1" applyAlignment="1">
      <alignment horizontal="left" vertical="center"/>
    </xf>
    <xf numFmtId="0" fontId="23" fillId="0" borderId="20" xfId="0" applyFont="1" applyBorder="1" applyAlignment="1">
      <alignment horizontal="center"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9" fontId="39" fillId="5" borderId="23" xfId="2" applyNumberFormat="1" applyFont="1" applyFill="1" applyBorder="1" applyAlignment="1">
      <alignment horizontal="left"/>
    </xf>
    <xf numFmtId="0" fontId="1" fillId="0" borderId="23" xfId="2" applyBorder="1"/>
    <xf numFmtId="0" fontId="1" fillId="0" borderId="0" xfId="2"/>
    <xf numFmtId="49" fontId="40" fillId="6" borderId="23" xfId="2" applyNumberFormat="1" applyFont="1" applyFill="1" applyBorder="1" applyAlignment="1">
      <alignment horizontal="left"/>
    </xf>
    <xf numFmtId="49" fontId="41" fillId="7" borderId="23" xfId="2" applyNumberFormat="1" applyFont="1" applyFill="1" applyBorder="1" applyAlignment="1">
      <alignment horizontal="left" wrapText="1"/>
    </xf>
    <xf numFmtId="49" fontId="41" fillId="7" borderId="23" xfId="2" applyNumberFormat="1" applyFont="1" applyFill="1" applyBorder="1" applyAlignment="1">
      <alignment horizontal="left"/>
    </xf>
    <xf numFmtId="49" fontId="39" fillId="8" borderId="23" xfId="2" applyNumberFormat="1" applyFont="1" applyFill="1" applyBorder="1" applyAlignment="1">
      <alignment horizontal="left"/>
    </xf>
    <xf numFmtId="49" fontId="42" fillId="9" borderId="23" xfId="2" applyNumberFormat="1" applyFont="1" applyFill="1" applyBorder="1" applyAlignment="1" applyProtection="1">
      <alignment horizontal="left"/>
      <protection locked="0"/>
    </xf>
    <xf numFmtId="49" fontId="39" fillId="5" borderId="23" xfId="2" applyNumberFormat="1" applyFont="1" applyFill="1" applyBorder="1" applyAlignment="1">
      <alignment horizontal="left" wrapText="1"/>
    </xf>
    <xf numFmtId="49" fontId="1" fillId="0" borderId="0" xfId="2" applyNumberFormat="1"/>
    <xf numFmtId="49" fontId="1" fillId="0" borderId="0" xfId="2" applyNumberFormat="1" applyProtection="1">
      <protection locked="0"/>
    </xf>
    <xf numFmtId="4" fontId="39" fillId="5" borderId="23" xfId="2" applyNumberFormat="1" applyFont="1" applyFill="1" applyBorder="1" applyAlignment="1">
      <alignment horizontal="left"/>
    </xf>
    <xf numFmtId="4" fontId="1" fillId="0" borderId="0" xfId="2" applyNumberFormat="1"/>
    <xf numFmtId="4" fontId="41" fillId="7" borderId="23" xfId="2" applyNumberFormat="1" applyFont="1" applyFill="1" applyBorder="1" applyAlignment="1">
      <alignment horizontal="right"/>
    </xf>
    <xf numFmtId="4" fontId="39" fillId="8" borderId="23" xfId="2" applyNumberFormat="1" applyFont="1" applyFill="1" applyBorder="1" applyAlignment="1">
      <alignment horizontal="right"/>
    </xf>
    <xf numFmtId="49" fontId="42" fillId="9" borderId="23" xfId="2" applyNumberFormat="1" applyFont="1" applyFill="1" applyBorder="1" applyAlignment="1">
      <alignment horizontal="left"/>
    </xf>
    <xf numFmtId="4" fontId="42" fillId="9" borderId="23" xfId="2" applyNumberFormat="1" applyFont="1" applyFill="1" applyBorder="1" applyAlignment="1">
      <alignment horizontal="right"/>
    </xf>
    <xf numFmtId="4" fontId="40" fillId="6" borderId="23" xfId="2" applyNumberFormat="1" applyFont="1" applyFill="1" applyBorder="1" applyAlignment="1">
      <alignment horizontal="right"/>
    </xf>
    <xf numFmtId="49" fontId="41" fillId="7" borderId="23" xfId="2" applyNumberFormat="1" applyFont="1" applyFill="1" applyBorder="1" applyAlignment="1">
      <alignment horizontal="center"/>
    </xf>
    <xf numFmtId="49" fontId="43" fillId="10" borderId="23" xfId="2" applyNumberFormat="1" applyFont="1" applyFill="1" applyBorder="1" applyAlignment="1">
      <alignment horizontal="left"/>
    </xf>
    <xf numFmtId="49" fontId="43" fillId="10" borderId="23" xfId="2" applyNumberFormat="1" applyFont="1" applyFill="1" applyBorder="1" applyAlignment="1">
      <alignment horizontal="left" wrapText="1"/>
    </xf>
    <xf numFmtId="4" fontId="43" fillId="10" borderId="23" xfId="2" applyNumberFormat="1" applyFont="1" applyFill="1" applyBorder="1" applyAlignment="1">
      <alignment horizontal="right"/>
    </xf>
    <xf numFmtId="0" fontId="43" fillId="10" borderId="23" xfId="2" applyNumberFormat="1" applyFont="1" applyFill="1" applyBorder="1" applyAlignment="1">
      <alignment horizontal="left" wrapText="1"/>
    </xf>
    <xf numFmtId="4" fontId="39" fillId="8" borderId="23" xfId="2" applyNumberFormat="1" applyFont="1" applyFill="1" applyBorder="1" applyAlignment="1" applyProtection="1">
      <alignment horizontal="right"/>
      <protection locked="0"/>
    </xf>
    <xf numFmtId="4" fontId="40" fillId="6" borderId="23" xfId="2" applyNumberFormat="1" applyFont="1" applyFill="1" applyBorder="1" applyAlignment="1" applyProtection="1">
      <alignment horizontal="right"/>
      <protection locked="0"/>
    </xf>
    <xf numFmtId="4" fontId="43" fillId="10" borderId="23" xfId="2" applyNumberFormat="1" applyFont="1" applyFill="1" applyBorder="1" applyAlignment="1" applyProtection="1">
      <alignment horizontal="right"/>
      <protection locked="0"/>
    </xf>
    <xf numFmtId="49" fontId="44" fillId="10" borderId="23" xfId="2" applyNumberFormat="1" applyFont="1" applyFill="1" applyBorder="1" applyAlignment="1">
      <alignment horizontal="left"/>
    </xf>
    <xf numFmtId="4" fontId="44" fillId="10" borderId="23" xfId="2" applyNumberFormat="1" applyFont="1" applyFill="1" applyBorder="1" applyAlignment="1">
      <alignment horizontal="right"/>
    </xf>
    <xf numFmtId="4" fontId="44" fillId="10" borderId="23" xfId="2" applyNumberFormat="1" applyFont="1" applyFill="1" applyBorder="1" applyAlignment="1" applyProtection="1">
      <alignment horizontal="right"/>
      <protection locked="0"/>
    </xf>
    <xf numFmtId="4" fontId="22" fillId="11" borderId="22" xfId="0" applyNumberFormat="1" applyFont="1" applyFill="1" applyBorder="1" applyAlignment="1" applyProtection="1">
      <alignment vertical="center"/>
      <protection locked="0"/>
    </xf>
    <xf numFmtId="4" fontId="36" fillId="11" borderId="22" xfId="0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0" fontId="15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4" fontId="5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9" fillId="0" borderId="0" xfId="0" applyFont="1" applyAlignment="1">
      <alignment horizontal="left" vertical="center" wrapText="1"/>
    </xf>
    <xf numFmtId="0" fontId="22" fillId="4" borderId="6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8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0" fontId="22" fillId="4" borderId="7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9" fillId="0" borderId="0" xfId="0" applyFont="1" applyAlignment="1" applyProtection="1"/>
    <xf numFmtId="0" fontId="9" fillId="0" borderId="3" xfId="0" applyFont="1" applyBorder="1" applyAlignment="1" applyProtection="1"/>
    <xf numFmtId="0" fontId="9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0" fontId="13" fillId="0" borderId="3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167" fontId="13" fillId="0" borderId="0" xfId="0" applyNumberFormat="1" applyFont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22" fillId="4" borderId="18" xfId="0" applyFont="1" applyFill="1" applyBorder="1" applyAlignment="1" applyProtection="1">
      <alignment horizontal="center" vertical="center" wrapText="1"/>
    </xf>
    <xf numFmtId="4" fontId="24" fillId="0" borderId="0" xfId="0" applyNumberFormat="1" applyFont="1" applyAlignment="1" applyProtection="1"/>
    <xf numFmtId="4" fontId="7" fillId="0" borderId="0" xfId="0" applyNumberFormat="1" applyFont="1" applyAlignment="1" applyProtection="1"/>
    <xf numFmtId="4" fontId="8" fillId="0" borderId="0" xfId="0" applyNumberFormat="1" applyFont="1" applyAlignment="1" applyProtection="1"/>
    <xf numFmtId="4" fontId="22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7"/>
  <sheetViews>
    <sheetView showGridLines="0" tabSelected="1" topLeftCell="A85" workbookViewId="0">
      <selection activeCell="A94" sqref="A94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33" width="2.33203125" style="1" customWidth="1"/>
    <col min="34" max="34" width="2.83203125" style="1" customWidth="1"/>
    <col min="35" max="35" width="27.1640625" style="1" customWidth="1"/>
    <col min="36" max="37" width="2.1640625" style="1" customWidth="1"/>
    <col min="38" max="38" width="7.1640625" style="1" customWidth="1"/>
    <col min="39" max="39" width="2.83203125" style="1" customWidth="1"/>
    <col min="40" max="40" width="11.5" style="1" customWidth="1"/>
    <col min="41" max="41" width="6.5" style="1" customWidth="1"/>
    <col min="42" max="42" width="3.5" style="1" customWidth="1"/>
    <col min="43" max="43" width="13.5" style="1" hidden="1" customWidth="1"/>
    <col min="44" max="44" width="11.6640625" style="1" customWidth="1"/>
    <col min="45" max="47" width="22.1640625" style="1" hidden="1" customWidth="1"/>
    <col min="48" max="49" width="18.5" style="1" hidden="1" customWidth="1"/>
    <col min="50" max="51" width="21.5" style="1" hidden="1" customWidth="1"/>
    <col min="52" max="52" width="18.5" style="1" hidden="1" customWidth="1"/>
    <col min="53" max="53" width="16.5" style="1" hidden="1" customWidth="1"/>
    <col min="54" max="54" width="21.5" style="1" hidden="1" customWidth="1"/>
    <col min="55" max="55" width="18.5" style="1" hidden="1" customWidth="1"/>
    <col min="56" max="56" width="16.5" style="1" hidden="1" customWidth="1"/>
    <col min="57" max="57" width="57" style="1" customWidth="1"/>
    <col min="71" max="91" width="9.16406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24" t="s">
        <v>5</v>
      </c>
      <c r="AS2" s="222"/>
      <c r="AT2" s="222"/>
      <c r="AU2" s="222"/>
      <c r="AV2" s="222"/>
      <c r="AW2" s="222"/>
      <c r="AX2" s="222"/>
      <c r="AY2" s="222"/>
      <c r="AZ2" s="222"/>
      <c r="BA2" s="222"/>
      <c r="BB2" s="222"/>
      <c r="BC2" s="222"/>
      <c r="BD2" s="222"/>
      <c r="BE2" s="222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21" t="s">
        <v>13</v>
      </c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23" t="s">
        <v>15</v>
      </c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19</v>
      </c>
      <c r="AK11" s="27" t="s">
        <v>24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25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19</v>
      </c>
      <c r="AK14" s="27" t="s">
        <v>24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26</v>
      </c>
      <c r="AK16" s="27" t="s">
        <v>23</v>
      </c>
      <c r="AN16" s="25" t="s">
        <v>1</v>
      </c>
      <c r="AR16" s="21"/>
      <c r="BS16" s="18" t="s">
        <v>3</v>
      </c>
    </row>
    <row r="17" spans="1:71" s="1" customFormat="1" ht="18.399999999999999" customHeight="1">
      <c r="B17" s="21"/>
      <c r="E17" s="25" t="s">
        <v>19</v>
      </c>
      <c r="AK17" s="27" t="s">
        <v>24</v>
      </c>
      <c r="AN17" s="25" t="s">
        <v>1</v>
      </c>
      <c r="AR17" s="21"/>
      <c r="BS17" s="18" t="s">
        <v>27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28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19</v>
      </c>
      <c r="AK20" s="27" t="s">
        <v>24</v>
      </c>
      <c r="AN20" s="25" t="s">
        <v>1</v>
      </c>
      <c r="AR20" s="21"/>
      <c r="BS20" s="18" t="s">
        <v>3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29</v>
      </c>
      <c r="AR22" s="21"/>
    </row>
    <row r="23" spans="1:71" s="1" customFormat="1" ht="14.45" customHeight="1">
      <c r="B23" s="21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6">
        <f>ROUND(AG94,2)</f>
        <v>0</v>
      </c>
      <c r="AL26" s="227"/>
      <c r="AM26" s="227"/>
      <c r="AN26" s="227"/>
      <c r="AO26" s="227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28" t="s">
        <v>31</v>
      </c>
      <c r="M28" s="228"/>
      <c r="N28" s="228"/>
      <c r="O28" s="228"/>
      <c r="P28" s="228"/>
      <c r="Q28" s="30"/>
      <c r="R28" s="30"/>
      <c r="S28" s="30"/>
      <c r="T28" s="30"/>
      <c r="U28" s="30"/>
      <c r="V28" s="30"/>
      <c r="W28" s="228" t="s">
        <v>32</v>
      </c>
      <c r="X28" s="228"/>
      <c r="Y28" s="228"/>
      <c r="Z28" s="228"/>
      <c r="AA28" s="228"/>
      <c r="AB28" s="228"/>
      <c r="AC28" s="228"/>
      <c r="AD28" s="228"/>
      <c r="AE28" s="228"/>
      <c r="AF28" s="30"/>
      <c r="AG28" s="30"/>
      <c r="AH28" s="30"/>
      <c r="AI28" s="30"/>
      <c r="AJ28" s="30"/>
      <c r="AK28" s="228" t="s">
        <v>33</v>
      </c>
      <c r="AL28" s="228"/>
      <c r="AM28" s="228"/>
      <c r="AN28" s="228"/>
      <c r="AO28" s="228"/>
      <c r="AP28" s="30"/>
      <c r="AQ28" s="30"/>
      <c r="AR28" s="31"/>
      <c r="BE28" s="30"/>
    </row>
    <row r="29" spans="1:71" s="3" customFormat="1" ht="14.45" customHeight="1">
      <c r="B29" s="35"/>
      <c r="D29" s="27" t="s">
        <v>34</v>
      </c>
      <c r="F29" s="27" t="s">
        <v>35</v>
      </c>
      <c r="L29" s="231">
        <v>0.21</v>
      </c>
      <c r="M29" s="230"/>
      <c r="N29" s="230"/>
      <c r="O29" s="230"/>
      <c r="P29" s="230"/>
      <c r="W29" s="229">
        <f>ROUND(AZ94, 2)</f>
        <v>0</v>
      </c>
      <c r="X29" s="230"/>
      <c r="Y29" s="230"/>
      <c r="Z29" s="230"/>
      <c r="AA29" s="230"/>
      <c r="AB29" s="230"/>
      <c r="AC29" s="230"/>
      <c r="AD29" s="230"/>
      <c r="AE29" s="230"/>
      <c r="AK29" s="229">
        <f>ROUND(AV94, 2)</f>
        <v>0</v>
      </c>
      <c r="AL29" s="230"/>
      <c r="AM29" s="230"/>
      <c r="AN29" s="230"/>
      <c r="AO29" s="230"/>
      <c r="AR29" s="35"/>
    </row>
    <row r="30" spans="1:71" s="3" customFormat="1" ht="14.45" customHeight="1">
      <c r="B30" s="35"/>
      <c r="F30" s="27" t="s">
        <v>36</v>
      </c>
      <c r="L30" s="231">
        <v>0.15</v>
      </c>
      <c r="M30" s="230"/>
      <c r="N30" s="230"/>
      <c r="O30" s="230"/>
      <c r="P30" s="230"/>
      <c r="W30" s="229">
        <f>ROUND(BA94, 2)</f>
        <v>0</v>
      </c>
      <c r="X30" s="230"/>
      <c r="Y30" s="230"/>
      <c r="Z30" s="230"/>
      <c r="AA30" s="230"/>
      <c r="AB30" s="230"/>
      <c r="AC30" s="230"/>
      <c r="AD30" s="230"/>
      <c r="AE30" s="230"/>
      <c r="AK30" s="229">
        <f>ROUND(AW94, 2)</f>
        <v>0</v>
      </c>
      <c r="AL30" s="230"/>
      <c r="AM30" s="230"/>
      <c r="AN30" s="230"/>
      <c r="AO30" s="230"/>
      <c r="AR30" s="35"/>
    </row>
    <row r="31" spans="1:71" s="3" customFormat="1" ht="14.45" hidden="1" customHeight="1">
      <c r="B31" s="35"/>
      <c r="F31" s="27" t="s">
        <v>37</v>
      </c>
      <c r="L31" s="231">
        <v>0.21</v>
      </c>
      <c r="M31" s="230"/>
      <c r="N31" s="230"/>
      <c r="O31" s="230"/>
      <c r="P31" s="230"/>
      <c r="W31" s="229">
        <f>ROUND(BB94, 2)</f>
        <v>0</v>
      </c>
      <c r="X31" s="230"/>
      <c r="Y31" s="230"/>
      <c r="Z31" s="230"/>
      <c r="AA31" s="230"/>
      <c r="AB31" s="230"/>
      <c r="AC31" s="230"/>
      <c r="AD31" s="230"/>
      <c r="AE31" s="230"/>
      <c r="AK31" s="229">
        <v>0</v>
      </c>
      <c r="AL31" s="230"/>
      <c r="AM31" s="230"/>
      <c r="AN31" s="230"/>
      <c r="AO31" s="230"/>
      <c r="AR31" s="35"/>
    </row>
    <row r="32" spans="1:71" s="3" customFormat="1" ht="14.45" hidden="1" customHeight="1">
      <c r="B32" s="35"/>
      <c r="F32" s="27" t="s">
        <v>38</v>
      </c>
      <c r="L32" s="231">
        <v>0.15</v>
      </c>
      <c r="M32" s="230"/>
      <c r="N32" s="230"/>
      <c r="O32" s="230"/>
      <c r="P32" s="230"/>
      <c r="W32" s="229">
        <f>ROUND(BC94, 2)</f>
        <v>0</v>
      </c>
      <c r="X32" s="230"/>
      <c r="Y32" s="230"/>
      <c r="Z32" s="230"/>
      <c r="AA32" s="230"/>
      <c r="AB32" s="230"/>
      <c r="AC32" s="230"/>
      <c r="AD32" s="230"/>
      <c r="AE32" s="230"/>
      <c r="AK32" s="229">
        <v>0</v>
      </c>
      <c r="AL32" s="230"/>
      <c r="AM32" s="230"/>
      <c r="AN32" s="230"/>
      <c r="AO32" s="230"/>
      <c r="AR32" s="35"/>
    </row>
    <row r="33" spans="1:57" s="3" customFormat="1" ht="14.45" hidden="1" customHeight="1">
      <c r="B33" s="35"/>
      <c r="F33" s="27" t="s">
        <v>39</v>
      </c>
      <c r="L33" s="231">
        <v>0</v>
      </c>
      <c r="M33" s="230"/>
      <c r="N33" s="230"/>
      <c r="O33" s="230"/>
      <c r="P33" s="230"/>
      <c r="W33" s="229">
        <f>ROUND(BD94, 2)</f>
        <v>0</v>
      </c>
      <c r="X33" s="230"/>
      <c r="Y33" s="230"/>
      <c r="Z33" s="230"/>
      <c r="AA33" s="230"/>
      <c r="AB33" s="230"/>
      <c r="AC33" s="230"/>
      <c r="AD33" s="230"/>
      <c r="AE33" s="230"/>
      <c r="AK33" s="229">
        <v>0</v>
      </c>
      <c r="AL33" s="230"/>
      <c r="AM33" s="230"/>
      <c r="AN33" s="230"/>
      <c r="AO33" s="230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41</v>
      </c>
      <c r="U35" s="38"/>
      <c r="V35" s="38"/>
      <c r="W35" s="38"/>
      <c r="X35" s="241" t="s">
        <v>42</v>
      </c>
      <c r="Y35" s="233"/>
      <c r="Z35" s="233"/>
      <c r="AA35" s="233"/>
      <c r="AB35" s="233"/>
      <c r="AC35" s="38"/>
      <c r="AD35" s="38"/>
      <c r="AE35" s="38"/>
      <c r="AF35" s="38"/>
      <c r="AG35" s="38"/>
      <c r="AH35" s="38"/>
      <c r="AI35" s="38"/>
      <c r="AJ35" s="38"/>
      <c r="AK35" s="232">
        <f>SUM(AK26:AK33)</f>
        <v>0</v>
      </c>
      <c r="AL35" s="233"/>
      <c r="AM35" s="233"/>
      <c r="AN35" s="233"/>
      <c r="AO35" s="234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43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44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0"/>
      <c r="B60" s="31"/>
      <c r="C60" s="30"/>
      <c r="D60" s="43" t="s">
        <v>45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45</v>
      </c>
      <c r="AI60" s="33"/>
      <c r="AJ60" s="33"/>
      <c r="AK60" s="33"/>
      <c r="AL60" s="33"/>
      <c r="AM60" s="43" t="s">
        <v>46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0"/>
      <c r="B64" s="31"/>
      <c r="C64" s="30"/>
      <c r="D64" s="41" t="s">
        <v>47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48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0"/>
      <c r="B75" s="31"/>
      <c r="C75" s="30"/>
      <c r="D75" s="43" t="s">
        <v>45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45</v>
      </c>
      <c r="AI75" s="33"/>
      <c r="AJ75" s="33"/>
      <c r="AK75" s="33"/>
      <c r="AL75" s="33"/>
      <c r="AM75" s="43" t="s">
        <v>46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49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Cifkova031</v>
      </c>
      <c r="AR84" s="49"/>
    </row>
    <row r="85" spans="1:91" s="5" customFormat="1" ht="36.950000000000003" customHeight="1">
      <c r="B85" s="50"/>
      <c r="C85" s="51" t="s">
        <v>14</v>
      </c>
      <c r="L85" s="238" t="str">
        <f>K6</f>
        <v>Mendelova unizerzita v Brně, budova D, Zemědělská 1665/1, Brno</v>
      </c>
      <c r="M85" s="239"/>
      <c r="N85" s="239"/>
      <c r="O85" s="239"/>
      <c r="P85" s="239"/>
      <c r="Q85" s="239"/>
      <c r="R85" s="239"/>
      <c r="S85" s="239"/>
      <c r="T85" s="239"/>
      <c r="U85" s="239"/>
      <c r="V85" s="239"/>
      <c r="W85" s="239"/>
      <c r="X85" s="239"/>
      <c r="Y85" s="239"/>
      <c r="Z85" s="239"/>
      <c r="AA85" s="239"/>
      <c r="AB85" s="239"/>
      <c r="AC85" s="239"/>
      <c r="AD85" s="239"/>
      <c r="AE85" s="239"/>
      <c r="AF85" s="239"/>
      <c r="AG85" s="239"/>
      <c r="AH85" s="239"/>
      <c r="AI85" s="239"/>
      <c r="AJ85" s="239"/>
      <c r="AK85" s="239"/>
      <c r="AL85" s="239"/>
      <c r="AM85" s="239"/>
      <c r="AN85" s="239"/>
      <c r="AO85" s="239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40" t="str">
        <f>IF(AN8= "","",AN8)</f>
        <v>5. 8. 2019</v>
      </c>
      <c r="AN87" s="240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6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26</v>
      </c>
      <c r="AJ89" s="30"/>
      <c r="AK89" s="30"/>
      <c r="AL89" s="30"/>
      <c r="AM89" s="246" t="str">
        <f>IF(E17="","",E17)</f>
        <v xml:space="preserve"> </v>
      </c>
      <c r="AN89" s="247"/>
      <c r="AO89" s="247"/>
      <c r="AP89" s="247"/>
      <c r="AQ89" s="30"/>
      <c r="AR89" s="31"/>
      <c r="AS89" s="242" t="s">
        <v>50</v>
      </c>
      <c r="AT89" s="243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6" customHeight="1">
      <c r="A90" s="30"/>
      <c r="B90" s="31"/>
      <c r="C90" s="27" t="s">
        <v>25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28</v>
      </c>
      <c r="AJ90" s="30"/>
      <c r="AK90" s="30"/>
      <c r="AL90" s="30"/>
      <c r="AM90" s="246" t="str">
        <f>IF(E20="","",E20)</f>
        <v xml:space="preserve"> </v>
      </c>
      <c r="AN90" s="247"/>
      <c r="AO90" s="247"/>
      <c r="AP90" s="247"/>
      <c r="AQ90" s="30"/>
      <c r="AR90" s="31"/>
      <c r="AS90" s="244"/>
      <c r="AT90" s="245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44"/>
      <c r="AT91" s="245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36" t="s">
        <v>51</v>
      </c>
      <c r="D92" s="218"/>
      <c r="E92" s="218"/>
      <c r="F92" s="218"/>
      <c r="G92" s="218"/>
      <c r="H92" s="58"/>
      <c r="I92" s="217" t="s">
        <v>52</v>
      </c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51" t="s">
        <v>53</v>
      </c>
      <c r="AH92" s="218"/>
      <c r="AI92" s="218"/>
      <c r="AJ92" s="218"/>
      <c r="AK92" s="218"/>
      <c r="AL92" s="218"/>
      <c r="AM92" s="218"/>
      <c r="AN92" s="217" t="s">
        <v>54</v>
      </c>
      <c r="AO92" s="218"/>
      <c r="AP92" s="219"/>
      <c r="AQ92" s="59" t="s">
        <v>55</v>
      </c>
      <c r="AR92" s="31"/>
      <c r="AS92" s="60" t="s">
        <v>56</v>
      </c>
      <c r="AT92" s="61" t="s">
        <v>57</v>
      </c>
      <c r="AU92" s="61" t="s">
        <v>58</v>
      </c>
      <c r="AV92" s="61" t="s">
        <v>59</v>
      </c>
      <c r="AW92" s="61" t="s">
        <v>60</v>
      </c>
      <c r="AX92" s="61" t="s">
        <v>61</v>
      </c>
      <c r="AY92" s="61" t="s">
        <v>62</v>
      </c>
      <c r="AZ92" s="61" t="s">
        <v>63</v>
      </c>
      <c r="BA92" s="61" t="s">
        <v>64</v>
      </c>
      <c r="BB92" s="61" t="s">
        <v>65</v>
      </c>
      <c r="BC92" s="61" t="s">
        <v>66</v>
      </c>
      <c r="BD92" s="62" t="s">
        <v>67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68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50">
        <f>ROUND(AG95+AG104,2)</f>
        <v>0</v>
      </c>
      <c r="AH94" s="250"/>
      <c r="AI94" s="250"/>
      <c r="AJ94" s="250"/>
      <c r="AK94" s="250"/>
      <c r="AL94" s="250"/>
      <c r="AM94" s="250"/>
      <c r="AN94" s="216">
        <f>ROUND(AN95+AN104,2)</f>
        <v>0</v>
      </c>
      <c r="AO94" s="216"/>
      <c r="AP94" s="216"/>
      <c r="AQ94" s="70" t="s">
        <v>1</v>
      </c>
      <c r="AR94" s="66"/>
      <c r="AS94" s="71">
        <f>ROUND(AS95+AS104,2)</f>
        <v>0</v>
      </c>
      <c r="AT94" s="72">
        <f t="shared" ref="AT94:AT105" si="0">ROUND(SUM(AV94:AW94),2)</f>
        <v>0</v>
      </c>
      <c r="AU94" s="73">
        <f>ROUND(AU95+AU104,5)</f>
        <v>814.69826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ROUND(AZ95+AZ104,2)</f>
        <v>0</v>
      </c>
      <c r="BA94" s="72">
        <f>ROUND(BA95+BA104,2)</f>
        <v>0</v>
      </c>
      <c r="BB94" s="72">
        <f>ROUND(BB95+BB104,2)</f>
        <v>0</v>
      </c>
      <c r="BC94" s="72">
        <f>ROUND(BC95+BC104,2)</f>
        <v>0</v>
      </c>
      <c r="BD94" s="74">
        <f>ROUND(BD95+BD104,2)</f>
        <v>0</v>
      </c>
      <c r="BS94" s="75" t="s">
        <v>69</v>
      </c>
      <c r="BT94" s="75" t="s">
        <v>70</v>
      </c>
      <c r="BU94" s="76" t="s">
        <v>71</v>
      </c>
      <c r="BV94" s="75" t="s">
        <v>72</v>
      </c>
      <c r="BW94" s="75" t="s">
        <v>4</v>
      </c>
      <c r="BX94" s="75" t="s">
        <v>73</v>
      </c>
      <c r="CL94" s="75" t="s">
        <v>1</v>
      </c>
    </row>
    <row r="95" spans="1:91" s="7" customFormat="1" ht="14.45" customHeight="1">
      <c r="B95" s="77"/>
      <c r="C95" s="78"/>
      <c r="D95" s="237" t="s">
        <v>74</v>
      </c>
      <c r="E95" s="237"/>
      <c r="F95" s="237"/>
      <c r="G95" s="237"/>
      <c r="H95" s="237"/>
      <c r="I95" s="79"/>
      <c r="J95" s="237" t="s">
        <v>75</v>
      </c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48">
        <f>ROUND(AG96+AG103,2)</f>
        <v>0</v>
      </c>
      <c r="AH95" s="248"/>
      <c r="AI95" s="248"/>
      <c r="AJ95" s="248"/>
      <c r="AK95" s="248"/>
      <c r="AL95" s="248"/>
      <c r="AM95" s="248"/>
      <c r="AN95" s="220">
        <f>ROUND(AN96+AN103,2)</f>
        <v>0</v>
      </c>
      <c r="AO95" s="220"/>
      <c r="AP95" s="220"/>
      <c r="AQ95" s="80" t="s">
        <v>76</v>
      </c>
      <c r="AR95" s="77"/>
      <c r="AS95" s="81">
        <f>ROUND(AS96+AS103,2)</f>
        <v>0</v>
      </c>
      <c r="AT95" s="82">
        <f t="shared" si="0"/>
        <v>0</v>
      </c>
      <c r="AU95" s="83">
        <f>ROUND(AU96+AU103,5)</f>
        <v>814.69826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ROUND(AZ96+AZ103,2)</f>
        <v>0</v>
      </c>
      <c r="BA95" s="82">
        <f>ROUND(BA96+BA103,2)</f>
        <v>0</v>
      </c>
      <c r="BB95" s="82">
        <f>ROUND(BB96+BB103,2)</f>
        <v>0</v>
      </c>
      <c r="BC95" s="82">
        <f>ROUND(BC96+BC103,2)</f>
        <v>0</v>
      </c>
      <c r="BD95" s="84">
        <f>ROUND(BD96+BD103,2)</f>
        <v>0</v>
      </c>
      <c r="BS95" s="85" t="s">
        <v>69</v>
      </c>
      <c r="BT95" s="85" t="s">
        <v>74</v>
      </c>
      <c r="BU95" s="85" t="s">
        <v>71</v>
      </c>
      <c r="BV95" s="85" t="s">
        <v>72</v>
      </c>
      <c r="BW95" s="85" t="s">
        <v>77</v>
      </c>
      <c r="BX95" s="85" t="s">
        <v>4</v>
      </c>
      <c r="CL95" s="85" t="s">
        <v>1</v>
      </c>
      <c r="CM95" s="85" t="s">
        <v>78</v>
      </c>
    </row>
    <row r="96" spans="1:91" s="4" customFormat="1" ht="36" customHeight="1">
      <c r="B96" s="49"/>
      <c r="C96" s="10"/>
      <c r="D96" s="10"/>
      <c r="E96" s="235" t="s">
        <v>79</v>
      </c>
      <c r="F96" s="235"/>
      <c r="G96" s="235"/>
      <c r="H96" s="235"/>
      <c r="I96" s="235"/>
      <c r="J96" s="10"/>
      <c r="K96" s="235" t="s">
        <v>80</v>
      </c>
      <c r="L96" s="235"/>
      <c r="M96" s="235"/>
      <c r="N96" s="235"/>
      <c r="O96" s="235"/>
      <c r="P96" s="235"/>
      <c r="Q96" s="235"/>
      <c r="R96" s="235"/>
      <c r="S96" s="235"/>
      <c r="T96" s="235"/>
      <c r="U96" s="235"/>
      <c r="V96" s="235"/>
      <c r="W96" s="235"/>
      <c r="X96" s="235"/>
      <c r="Y96" s="235"/>
      <c r="Z96" s="235"/>
      <c r="AA96" s="235"/>
      <c r="AB96" s="235"/>
      <c r="AC96" s="235"/>
      <c r="AD96" s="235"/>
      <c r="AE96" s="235"/>
      <c r="AF96" s="235"/>
      <c r="AG96" s="249">
        <f>ROUND(SUM(AG97:AG102),2)</f>
        <v>0</v>
      </c>
      <c r="AH96" s="249"/>
      <c r="AI96" s="249"/>
      <c r="AJ96" s="249"/>
      <c r="AK96" s="249"/>
      <c r="AL96" s="249"/>
      <c r="AM96" s="249"/>
      <c r="AN96" s="215">
        <f>SUM(AN97:AN102)</f>
        <v>0</v>
      </c>
      <c r="AO96" s="215"/>
      <c r="AP96" s="215"/>
      <c r="AQ96" s="86" t="s">
        <v>81</v>
      </c>
      <c r="AR96" s="49"/>
      <c r="AS96" s="87">
        <f>ROUND(SUM(AS97:AS101),2)</f>
        <v>0</v>
      </c>
      <c r="AT96" s="88">
        <f t="shared" si="0"/>
        <v>0</v>
      </c>
      <c r="AU96" s="89">
        <f>ROUND(SUM(AU97:AU101),5)</f>
        <v>814.69826</v>
      </c>
      <c r="AV96" s="88">
        <f>ROUND(AZ96*L29,2)</f>
        <v>0</v>
      </c>
      <c r="AW96" s="88">
        <f>ROUND(BA96*L30,2)</f>
        <v>0</v>
      </c>
      <c r="AX96" s="88">
        <f>ROUND(BB96*L29,2)</f>
        <v>0</v>
      </c>
      <c r="AY96" s="88">
        <f>ROUND(BC96*L30,2)</f>
        <v>0</v>
      </c>
      <c r="AZ96" s="88">
        <f>ROUND(SUM(AZ97:AZ101),2)</f>
        <v>0</v>
      </c>
      <c r="BA96" s="88">
        <f>ROUND(SUM(BA97:BA101),2)</f>
        <v>0</v>
      </c>
      <c r="BB96" s="88">
        <f>ROUND(SUM(BB97:BB101),2)</f>
        <v>0</v>
      </c>
      <c r="BC96" s="88">
        <f>ROUND(SUM(BC97:BC101),2)</f>
        <v>0</v>
      </c>
      <c r="BD96" s="90">
        <f>ROUND(SUM(BD97:BD101),2)</f>
        <v>0</v>
      </c>
      <c r="BS96" s="25" t="s">
        <v>69</v>
      </c>
      <c r="BT96" s="25" t="s">
        <v>78</v>
      </c>
      <c r="BU96" s="25" t="s">
        <v>71</v>
      </c>
      <c r="BV96" s="25" t="s">
        <v>72</v>
      </c>
      <c r="BW96" s="25" t="s">
        <v>82</v>
      </c>
      <c r="BX96" s="25" t="s">
        <v>77</v>
      </c>
      <c r="CL96" s="25" t="s">
        <v>1</v>
      </c>
    </row>
    <row r="97" spans="1:91" s="4" customFormat="1" ht="14.45" customHeight="1">
      <c r="A97" s="91" t="s">
        <v>83</v>
      </c>
      <c r="B97" s="49"/>
      <c r="C97" s="10"/>
      <c r="D97" s="10"/>
      <c r="E97" s="10"/>
      <c r="F97" s="235" t="s">
        <v>84</v>
      </c>
      <c r="G97" s="235"/>
      <c r="H97" s="235"/>
      <c r="I97" s="235"/>
      <c r="J97" s="235"/>
      <c r="K97" s="10"/>
      <c r="L97" s="235" t="s">
        <v>85</v>
      </c>
      <c r="M97" s="235"/>
      <c r="N97" s="235"/>
      <c r="O97" s="235"/>
      <c r="P97" s="235"/>
      <c r="Q97" s="235"/>
      <c r="R97" s="235"/>
      <c r="S97" s="235"/>
      <c r="T97" s="235"/>
      <c r="U97" s="235"/>
      <c r="V97" s="235"/>
      <c r="W97" s="235"/>
      <c r="X97" s="235"/>
      <c r="Y97" s="235"/>
      <c r="Z97" s="235"/>
      <c r="AA97" s="235"/>
      <c r="AB97" s="235"/>
      <c r="AC97" s="235"/>
      <c r="AD97" s="235"/>
      <c r="AE97" s="235"/>
      <c r="AF97" s="235"/>
      <c r="AG97" s="215">
        <f>'01.1 - Stavební část'!J34</f>
        <v>0</v>
      </c>
      <c r="AH97" s="215"/>
      <c r="AI97" s="215"/>
      <c r="AJ97" s="215"/>
      <c r="AK97" s="215"/>
      <c r="AL97" s="215"/>
      <c r="AM97" s="215"/>
      <c r="AN97" s="215">
        <f t="shared" ref="AN97:AN101" si="1">SUM(AG97,AT97)</f>
        <v>0</v>
      </c>
      <c r="AO97" s="215"/>
      <c r="AP97" s="215"/>
      <c r="AQ97" s="86" t="s">
        <v>81</v>
      </c>
      <c r="AR97" s="49"/>
      <c r="AS97" s="87">
        <v>0</v>
      </c>
      <c r="AT97" s="88">
        <f t="shared" si="0"/>
        <v>0</v>
      </c>
      <c r="AU97" s="89">
        <f>'01.1 - Stavební část'!P147</f>
        <v>814.69825500000002</v>
      </c>
      <c r="AV97" s="88">
        <f>'01.1 - Stavební část'!J37</f>
        <v>0</v>
      </c>
      <c r="AW97" s="88">
        <f>'01.1 - Stavební část'!J38</f>
        <v>0</v>
      </c>
      <c r="AX97" s="88">
        <f>'01.1 - Stavební část'!J39</f>
        <v>0</v>
      </c>
      <c r="AY97" s="88">
        <f>'01.1 - Stavební část'!J40</f>
        <v>0</v>
      </c>
      <c r="AZ97" s="88">
        <f>'01.1 - Stavební část'!F37</f>
        <v>0</v>
      </c>
      <c r="BA97" s="88">
        <f>'01.1 - Stavební část'!F38</f>
        <v>0</v>
      </c>
      <c r="BB97" s="88">
        <f>'01.1 - Stavební část'!F39</f>
        <v>0</v>
      </c>
      <c r="BC97" s="88">
        <f>'01.1 - Stavební část'!F40</f>
        <v>0</v>
      </c>
      <c r="BD97" s="90">
        <f>'01.1 - Stavební část'!F41</f>
        <v>0</v>
      </c>
      <c r="BT97" s="25" t="s">
        <v>86</v>
      </c>
      <c r="BV97" s="25" t="s">
        <v>72</v>
      </c>
      <c r="BW97" s="25" t="s">
        <v>87</v>
      </c>
      <c r="BX97" s="25" t="s">
        <v>82</v>
      </c>
      <c r="CL97" s="25" t="s">
        <v>1</v>
      </c>
    </row>
    <row r="98" spans="1:91" s="4" customFormat="1" ht="14.45" customHeight="1">
      <c r="A98" s="91" t="s">
        <v>83</v>
      </c>
      <c r="B98" s="49"/>
      <c r="C98" s="10"/>
      <c r="D98" s="10"/>
      <c r="E98" s="10"/>
      <c r="F98" s="235" t="s">
        <v>88</v>
      </c>
      <c r="G98" s="235"/>
      <c r="H98" s="235"/>
      <c r="I98" s="235"/>
      <c r="J98" s="235"/>
      <c r="K98" s="10"/>
      <c r="L98" s="235" t="s">
        <v>89</v>
      </c>
      <c r="M98" s="235"/>
      <c r="N98" s="235"/>
      <c r="O98" s="235"/>
      <c r="P98" s="235"/>
      <c r="Q98" s="235"/>
      <c r="R98" s="235"/>
      <c r="S98" s="235"/>
      <c r="T98" s="235"/>
      <c r="U98" s="235"/>
      <c r="V98" s="235"/>
      <c r="W98" s="235"/>
      <c r="X98" s="235"/>
      <c r="Y98" s="235"/>
      <c r="Z98" s="235"/>
      <c r="AA98" s="235"/>
      <c r="AB98" s="235"/>
      <c r="AC98" s="235"/>
      <c r="AD98" s="235"/>
      <c r="AE98" s="235"/>
      <c r="AF98" s="235"/>
      <c r="AG98" s="215">
        <f>'01.2 - Zařízení ZTI'!J34</f>
        <v>0</v>
      </c>
      <c r="AH98" s="215"/>
      <c r="AI98" s="215"/>
      <c r="AJ98" s="215"/>
      <c r="AK98" s="215"/>
      <c r="AL98" s="215"/>
      <c r="AM98" s="215"/>
      <c r="AN98" s="215">
        <f t="shared" si="1"/>
        <v>0</v>
      </c>
      <c r="AO98" s="215"/>
      <c r="AP98" s="215"/>
      <c r="AQ98" s="86" t="s">
        <v>81</v>
      </c>
      <c r="AR98" s="49"/>
      <c r="AS98" s="87">
        <v>0</v>
      </c>
      <c r="AT98" s="88">
        <f t="shared" si="0"/>
        <v>0</v>
      </c>
      <c r="AU98" s="89">
        <f>'01.2 - Zařízení ZTI'!P130</f>
        <v>0</v>
      </c>
      <c r="AV98" s="88">
        <f>'01.2 - Zařízení ZTI'!J37</f>
        <v>0</v>
      </c>
      <c r="AW98" s="88">
        <f>'01.2 - Zařízení ZTI'!J38</f>
        <v>0</v>
      </c>
      <c r="AX98" s="88">
        <f>'01.2 - Zařízení ZTI'!J39</f>
        <v>0</v>
      </c>
      <c r="AY98" s="88">
        <f>'01.2 - Zařízení ZTI'!J40</f>
        <v>0</v>
      </c>
      <c r="AZ98" s="88">
        <f>'01.2 - Zařízení ZTI'!F37</f>
        <v>0</v>
      </c>
      <c r="BA98" s="88">
        <f>'01.2 - Zařízení ZTI'!F38</f>
        <v>0</v>
      </c>
      <c r="BB98" s="88">
        <f>'01.2 - Zařízení ZTI'!F39</f>
        <v>0</v>
      </c>
      <c r="BC98" s="88">
        <f>'01.2 - Zařízení ZTI'!F40</f>
        <v>0</v>
      </c>
      <c r="BD98" s="90">
        <f>'01.2 - Zařízení ZTI'!F41</f>
        <v>0</v>
      </c>
      <c r="BT98" s="25" t="s">
        <v>86</v>
      </c>
      <c r="BV98" s="25" t="s">
        <v>72</v>
      </c>
      <c r="BW98" s="25" t="s">
        <v>90</v>
      </c>
      <c r="BX98" s="25" t="s">
        <v>82</v>
      </c>
      <c r="CL98" s="25" t="s">
        <v>1</v>
      </c>
    </row>
    <row r="99" spans="1:91" s="4" customFormat="1" ht="14.45" customHeight="1">
      <c r="A99" s="91" t="s">
        <v>83</v>
      </c>
      <c r="B99" s="49"/>
      <c r="C99" s="10"/>
      <c r="D99" s="10"/>
      <c r="E99" s="10"/>
      <c r="F99" s="235" t="s">
        <v>91</v>
      </c>
      <c r="G99" s="235"/>
      <c r="H99" s="235"/>
      <c r="I99" s="235"/>
      <c r="J99" s="235"/>
      <c r="K99" s="10"/>
      <c r="L99" s="235" t="s">
        <v>92</v>
      </c>
      <c r="M99" s="235"/>
      <c r="N99" s="235"/>
      <c r="O99" s="235"/>
      <c r="P99" s="235"/>
      <c r="Q99" s="235"/>
      <c r="R99" s="235"/>
      <c r="S99" s="235"/>
      <c r="T99" s="235"/>
      <c r="U99" s="235"/>
      <c r="V99" s="235"/>
      <c r="W99" s="235"/>
      <c r="X99" s="235"/>
      <c r="Y99" s="235"/>
      <c r="Z99" s="235"/>
      <c r="AA99" s="235"/>
      <c r="AB99" s="235"/>
      <c r="AC99" s="235"/>
      <c r="AD99" s="235"/>
      <c r="AE99" s="235"/>
      <c r="AF99" s="235"/>
      <c r="AG99" s="215">
        <f>'01.3 - Rozvod technických...'!J34</f>
        <v>0</v>
      </c>
      <c r="AH99" s="215"/>
      <c r="AI99" s="215"/>
      <c r="AJ99" s="215"/>
      <c r="AK99" s="215"/>
      <c r="AL99" s="215"/>
      <c r="AM99" s="215"/>
      <c r="AN99" s="215">
        <f t="shared" si="1"/>
        <v>0</v>
      </c>
      <c r="AO99" s="215"/>
      <c r="AP99" s="215"/>
      <c r="AQ99" s="86" t="s">
        <v>81</v>
      </c>
      <c r="AR99" s="49"/>
      <c r="AS99" s="87">
        <v>0</v>
      </c>
      <c r="AT99" s="88">
        <f t="shared" si="0"/>
        <v>0</v>
      </c>
      <c r="AU99" s="89">
        <f>'01.3 - Rozvod technických...'!P126</f>
        <v>0</v>
      </c>
      <c r="AV99" s="88">
        <f>'01.3 - Rozvod technických...'!J37</f>
        <v>0</v>
      </c>
      <c r="AW99" s="88">
        <f>'01.3 - Rozvod technických...'!J38</f>
        <v>0</v>
      </c>
      <c r="AX99" s="88">
        <f>'01.3 - Rozvod technických...'!J39</f>
        <v>0</v>
      </c>
      <c r="AY99" s="88">
        <f>'01.3 - Rozvod technických...'!J40</f>
        <v>0</v>
      </c>
      <c r="AZ99" s="88">
        <f>'01.3 - Rozvod technických...'!F37</f>
        <v>0</v>
      </c>
      <c r="BA99" s="88">
        <f>'01.3 - Rozvod technických...'!F38</f>
        <v>0</v>
      </c>
      <c r="BB99" s="88">
        <f>'01.3 - Rozvod technických...'!F39</f>
        <v>0</v>
      </c>
      <c r="BC99" s="88">
        <f>'01.3 - Rozvod technických...'!F40</f>
        <v>0</v>
      </c>
      <c r="BD99" s="90">
        <f>'01.3 - Rozvod technických...'!F41</f>
        <v>0</v>
      </c>
      <c r="BT99" s="25" t="s">
        <v>86</v>
      </c>
      <c r="BV99" s="25" t="s">
        <v>72</v>
      </c>
      <c r="BW99" s="25" t="s">
        <v>93</v>
      </c>
      <c r="BX99" s="25" t="s">
        <v>82</v>
      </c>
      <c r="CL99" s="25" t="s">
        <v>1</v>
      </c>
    </row>
    <row r="100" spans="1:91" s="4" customFormat="1" ht="14.45" customHeight="1">
      <c r="A100" s="91" t="s">
        <v>83</v>
      </c>
      <c r="B100" s="49"/>
      <c r="C100" s="10"/>
      <c r="D100" s="10"/>
      <c r="E100" s="10"/>
      <c r="F100" s="235" t="s">
        <v>94</v>
      </c>
      <c r="G100" s="235"/>
      <c r="H100" s="235"/>
      <c r="I100" s="235"/>
      <c r="J100" s="235"/>
      <c r="K100" s="10"/>
      <c r="L100" s="235" t="s">
        <v>95</v>
      </c>
      <c r="M100" s="235"/>
      <c r="N100" s="235"/>
      <c r="O100" s="235"/>
      <c r="P100" s="235"/>
      <c r="Q100" s="235"/>
      <c r="R100" s="235"/>
      <c r="S100" s="235"/>
      <c r="T100" s="235"/>
      <c r="U100" s="235"/>
      <c r="V100" s="235"/>
      <c r="W100" s="235"/>
      <c r="X100" s="235"/>
      <c r="Y100" s="235"/>
      <c r="Z100" s="235"/>
      <c r="AA100" s="235"/>
      <c r="AB100" s="235"/>
      <c r="AC100" s="235"/>
      <c r="AD100" s="235"/>
      <c r="AE100" s="235"/>
      <c r="AF100" s="235"/>
      <c r="AG100" s="215">
        <f>'01.4 - Vzduchotechnika'!J34</f>
        <v>0</v>
      </c>
      <c r="AH100" s="215"/>
      <c r="AI100" s="215"/>
      <c r="AJ100" s="215"/>
      <c r="AK100" s="215"/>
      <c r="AL100" s="215"/>
      <c r="AM100" s="215"/>
      <c r="AN100" s="215">
        <f t="shared" si="1"/>
        <v>0</v>
      </c>
      <c r="AO100" s="215"/>
      <c r="AP100" s="215"/>
      <c r="AQ100" s="86" t="s">
        <v>81</v>
      </c>
      <c r="AR100" s="49"/>
      <c r="AS100" s="87">
        <v>0</v>
      </c>
      <c r="AT100" s="88">
        <f t="shared" si="0"/>
        <v>0</v>
      </c>
      <c r="AU100" s="89">
        <f>'01.4 - Vzduchotechnika'!P130</f>
        <v>0</v>
      </c>
      <c r="AV100" s="88">
        <f>'01.4 - Vzduchotechnika'!J37</f>
        <v>0</v>
      </c>
      <c r="AW100" s="88">
        <f>'01.4 - Vzduchotechnika'!J38</f>
        <v>0</v>
      </c>
      <c r="AX100" s="88">
        <f>'01.4 - Vzduchotechnika'!J39</f>
        <v>0</v>
      </c>
      <c r="AY100" s="88">
        <f>'01.4 - Vzduchotechnika'!J40</f>
        <v>0</v>
      </c>
      <c r="AZ100" s="88">
        <f>'01.4 - Vzduchotechnika'!F37</f>
        <v>0</v>
      </c>
      <c r="BA100" s="88">
        <f>'01.4 - Vzduchotechnika'!F38</f>
        <v>0</v>
      </c>
      <c r="BB100" s="88">
        <f>'01.4 - Vzduchotechnika'!F39</f>
        <v>0</v>
      </c>
      <c r="BC100" s="88">
        <f>'01.4 - Vzduchotechnika'!F40</f>
        <v>0</v>
      </c>
      <c r="BD100" s="90">
        <f>'01.4 - Vzduchotechnika'!F41</f>
        <v>0</v>
      </c>
      <c r="BT100" s="25" t="s">
        <v>86</v>
      </c>
      <c r="BV100" s="25" t="s">
        <v>72</v>
      </c>
      <c r="BW100" s="25" t="s">
        <v>96</v>
      </c>
      <c r="BX100" s="25" t="s">
        <v>82</v>
      </c>
      <c r="CL100" s="25" t="s">
        <v>1</v>
      </c>
    </row>
    <row r="101" spans="1:91" s="4" customFormat="1" ht="14.45" customHeight="1">
      <c r="A101" s="91" t="s">
        <v>83</v>
      </c>
      <c r="B101" s="49"/>
      <c r="C101" s="10"/>
      <c r="D101" s="10"/>
      <c r="E101" s="10"/>
      <c r="F101" s="235" t="s">
        <v>97</v>
      </c>
      <c r="G101" s="235"/>
      <c r="H101" s="235"/>
      <c r="I101" s="235"/>
      <c r="J101" s="235"/>
      <c r="K101" s="10"/>
      <c r="L101" s="235" t="s">
        <v>98</v>
      </c>
      <c r="M101" s="235"/>
      <c r="N101" s="235"/>
      <c r="O101" s="235"/>
      <c r="P101" s="235"/>
      <c r="Q101" s="235"/>
      <c r="R101" s="235"/>
      <c r="S101" s="235"/>
      <c r="T101" s="235"/>
      <c r="U101" s="235"/>
      <c r="V101" s="235"/>
      <c r="W101" s="235"/>
      <c r="X101" s="235"/>
      <c r="Y101" s="235"/>
      <c r="Z101" s="235"/>
      <c r="AA101" s="235"/>
      <c r="AB101" s="235"/>
      <c r="AC101" s="235"/>
      <c r="AD101" s="235"/>
      <c r="AE101" s="235"/>
      <c r="AF101" s="235"/>
      <c r="AG101" s="215">
        <f>'01.5 - Mobiliář'!J34</f>
        <v>0</v>
      </c>
      <c r="AH101" s="215"/>
      <c r="AI101" s="215"/>
      <c r="AJ101" s="215"/>
      <c r="AK101" s="215"/>
      <c r="AL101" s="215"/>
      <c r="AM101" s="215"/>
      <c r="AN101" s="215">
        <f t="shared" si="1"/>
        <v>0</v>
      </c>
      <c r="AO101" s="215"/>
      <c r="AP101" s="215"/>
      <c r="AQ101" s="86" t="s">
        <v>81</v>
      </c>
      <c r="AR101" s="49"/>
      <c r="AS101" s="87">
        <v>0</v>
      </c>
      <c r="AT101" s="88">
        <f t="shared" si="0"/>
        <v>0</v>
      </c>
      <c r="AU101" s="89">
        <f>'01.5 - Mobiliář'!P134</f>
        <v>0</v>
      </c>
      <c r="AV101" s="88">
        <f>'01.5 - Mobiliář'!J37</f>
        <v>0</v>
      </c>
      <c r="AW101" s="88">
        <f>'01.5 - Mobiliář'!J38</f>
        <v>0</v>
      </c>
      <c r="AX101" s="88">
        <f>'01.5 - Mobiliář'!J39</f>
        <v>0</v>
      </c>
      <c r="AY101" s="88">
        <f>'01.5 - Mobiliář'!J40</f>
        <v>0</v>
      </c>
      <c r="AZ101" s="88">
        <f>'01.5 - Mobiliář'!F37</f>
        <v>0</v>
      </c>
      <c r="BA101" s="88">
        <f>'01.5 - Mobiliář'!F38</f>
        <v>0</v>
      </c>
      <c r="BB101" s="88">
        <f>'01.5 - Mobiliář'!F39</f>
        <v>0</v>
      </c>
      <c r="BC101" s="88">
        <f>'01.5 - Mobiliář'!F40</f>
        <v>0</v>
      </c>
      <c r="BD101" s="90">
        <f>'01.5 - Mobiliář'!F41</f>
        <v>0</v>
      </c>
      <c r="BT101" s="25" t="s">
        <v>86</v>
      </c>
      <c r="BV101" s="25" t="s">
        <v>72</v>
      </c>
      <c r="BW101" s="25" t="s">
        <v>99</v>
      </c>
      <c r="BX101" s="25" t="s">
        <v>82</v>
      </c>
      <c r="CL101" s="25" t="s">
        <v>1</v>
      </c>
    </row>
    <row r="102" spans="1:91" s="4" customFormat="1" ht="14.45" customHeight="1">
      <c r="A102" s="91"/>
      <c r="B102" s="49"/>
      <c r="C102" s="10"/>
      <c r="D102" s="10"/>
      <c r="E102" s="10"/>
      <c r="F102" s="235" t="s">
        <v>1732</v>
      </c>
      <c r="G102" s="235"/>
      <c r="H102" s="235"/>
      <c r="I102" s="235"/>
      <c r="J102" s="235"/>
      <c r="K102" s="10"/>
      <c r="L102" s="235" t="s">
        <v>1256</v>
      </c>
      <c r="M102" s="235"/>
      <c r="N102" s="235"/>
      <c r="O102" s="235"/>
      <c r="P102" s="235"/>
      <c r="Q102" s="235"/>
      <c r="R102" s="235"/>
      <c r="S102" s="235"/>
      <c r="T102" s="235"/>
      <c r="U102" s="235"/>
      <c r="V102" s="235"/>
      <c r="W102" s="235"/>
      <c r="X102" s="235"/>
      <c r="Y102" s="235"/>
      <c r="Z102" s="235"/>
      <c r="AA102" s="235"/>
      <c r="AB102" s="235"/>
      <c r="AC102" s="235"/>
      <c r="AD102" s="235"/>
      <c r="AE102" s="235"/>
      <c r="AF102" s="235"/>
      <c r="AG102" s="215">
        <f>'01.6-EL-Rekapitulace'!C24</f>
        <v>0</v>
      </c>
      <c r="AH102" s="252"/>
      <c r="AI102" s="252"/>
      <c r="AJ102" s="252"/>
      <c r="AK102" s="252"/>
      <c r="AL102" s="252"/>
      <c r="AM102" s="252"/>
      <c r="AN102" s="215">
        <f>'01.6-EL-Rekapitulace'!C27</f>
        <v>0</v>
      </c>
      <c r="AO102" s="252"/>
      <c r="AP102" s="252"/>
      <c r="AQ102" s="86"/>
      <c r="AR102" s="49"/>
      <c r="AS102" s="87"/>
      <c r="AT102" s="88"/>
      <c r="AU102" s="89"/>
      <c r="AV102" s="88"/>
      <c r="AW102" s="88"/>
      <c r="AX102" s="88"/>
      <c r="AY102" s="88"/>
      <c r="AZ102" s="88"/>
      <c r="BA102" s="88"/>
      <c r="BB102" s="88"/>
      <c r="BC102" s="88"/>
      <c r="BD102" s="90"/>
      <c r="BT102" s="25"/>
      <c r="BV102" s="25"/>
      <c r="BW102" s="25"/>
      <c r="BX102" s="25"/>
      <c r="CL102" s="25"/>
    </row>
    <row r="103" spans="1:91" s="4" customFormat="1" ht="14.45" customHeight="1">
      <c r="A103" s="91" t="s">
        <v>83</v>
      </c>
      <c r="B103" s="49"/>
      <c r="C103" s="10"/>
      <c r="D103" s="10"/>
      <c r="E103" s="235" t="s">
        <v>100</v>
      </c>
      <c r="F103" s="235"/>
      <c r="G103" s="235"/>
      <c r="H103" s="235"/>
      <c r="I103" s="235"/>
      <c r="J103" s="10"/>
      <c r="K103" s="235" t="s">
        <v>101</v>
      </c>
      <c r="L103" s="235"/>
      <c r="M103" s="235"/>
      <c r="N103" s="235"/>
      <c r="O103" s="235"/>
      <c r="P103" s="235"/>
      <c r="Q103" s="235"/>
      <c r="R103" s="235"/>
      <c r="S103" s="235"/>
      <c r="T103" s="235"/>
      <c r="U103" s="235"/>
      <c r="V103" s="235"/>
      <c r="W103" s="235"/>
      <c r="X103" s="235"/>
      <c r="Y103" s="235"/>
      <c r="Z103" s="235"/>
      <c r="AA103" s="235"/>
      <c r="AB103" s="235"/>
      <c r="AC103" s="235"/>
      <c r="AD103" s="235"/>
      <c r="AE103" s="235"/>
      <c r="AF103" s="235"/>
      <c r="AG103" s="215">
        <f>'02 - Vedlejší rozpočtové ...'!J32</f>
        <v>0</v>
      </c>
      <c r="AH103" s="215"/>
      <c r="AI103" s="215"/>
      <c r="AJ103" s="215"/>
      <c r="AK103" s="215"/>
      <c r="AL103" s="215"/>
      <c r="AM103" s="215"/>
      <c r="AN103" s="215">
        <f>SUM(AG103,AT103)</f>
        <v>0</v>
      </c>
      <c r="AO103" s="215"/>
      <c r="AP103" s="215"/>
      <c r="AQ103" s="86" t="s">
        <v>81</v>
      </c>
      <c r="AR103" s="49"/>
      <c r="AS103" s="87">
        <v>0</v>
      </c>
      <c r="AT103" s="88">
        <f t="shared" si="0"/>
        <v>0</v>
      </c>
      <c r="AU103" s="89">
        <f>'02 - Vedlejší rozpočtové ...'!P123</f>
        <v>0</v>
      </c>
      <c r="AV103" s="88">
        <f>'02 - Vedlejší rozpočtové ...'!J35</f>
        <v>0</v>
      </c>
      <c r="AW103" s="88">
        <f>'02 - Vedlejší rozpočtové ...'!J36</f>
        <v>0</v>
      </c>
      <c r="AX103" s="88">
        <f>'02 - Vedlejší rozpočtové ...'!J37</f>
        <v>0</v>
      </c>
      <c r="AY103" s="88">
        <f>'02 - Vedlejší rozpočtové ...'!J38</f>
        <v>0</v>
      </c>
      <c r="AZ103" s="88">
        <f>'02 - Vedlejší rozpočtové ...'!F35</f>
        <v>0</v>
      </c>
      <c r="BA103" s="88">
        <f>'02 - Vedlejší rozpočtové ...'!F36</f>
        <v>0</v>
      </c>
      <c r="BB103" s="88">
        <f>'02 - Vedlejší rozpočtové ...'!F37</f>
        <v>0</v>
      </c>
      <c r="BC103" s="88">
        <f>'02 - Vedlejší rozpočtové ...'!F38</f>
        <v>0</v>
      </c>
      <c r="BD103" s="90">
        <f>'02 - Vedlejší rozpočtové ...'!F39</f>
        <v>0</v>
      </c>
      <c r="BT103" s="25" t="s">
        <v>78</v>
      </c>
      <c r="BV103" s="25" t="s">
        <v>72</v>
      </c>
      <c r="BW103" s="25" t="s">
        <v>102</v>
      </c>
      <c r="BX103" s="25" t="s">
        <v>77</v>
      </c>
      <c r="CL103" s="25" t="s">
        <v>1</v>
      </c>
    </row>
    <row r="104" spans="1:91" s="7" customFormat="1" ht="14.45" customHeight="1">
      <c r="B104" s="77"/>
      <c r="C104" s="78"/>
      <c r="D104" s="237" t="s">
        <v>78</v>
      </c>
      <c r="E104" s="237"/>
      <c r="F104" s="237"/>
      <c r="G104" s="237"/>
      <c r="H104" s="237"/>
      <c r="I104" s="79"/>
      <c r="J104" s="237" t="s">
        <v>103</v>
      </c>
      <c r="K104" s="237"/>
      <c r="L104" s="237"/>
      <c r="M104" s="237"/>
      <c r="N104" s="237"/>
      <c r="O104" s="237"/>
      <c r="P104" s="237"/>
      <c r="Q104" s="237"/>
      <c r="R104" s="237"/>
      <c r="S104" s="237"/>
      <c r="T104" s="237"/>
      <c r="U104" s="237"/>
      <c r="V104" s="237"/>
      <c r="W104" s="237"/>
      <c r="X104" s="237"/>
      <c r="Y104" s="237"/>
      <c r="Z104" s="237"/>
      <c r="AA104" s="237"/>
      <c r="AB104" s="237"/>
      <c r="AC104" s="237"/>
      <c r="AD104" s="237"/>
      <c r="AE104" s="237"/>
      <c r="AF104" s="237"/>
      <c r="AG104" s="248">
        <f>ROUND(AG105,2)</f>
        <v>0</v>
      </c>
      <c r="AH104" s="248"/>
      <c r="AI104" s="248"/>
      <c r="AJ104" s="248"/>
      <c r="AK104" s="248"/>
      <c r="AL104" s="248"/>
      <c r="AM104" s="248"/>
      <c r="AN104" s="220">
        <f>SUM(AG104,AT104)</f>
        <v>0</v>
      </c>
      <c r="AO104" s="220"/>
      <c r="AP104" s="220"/>
      <c r="AQ104" s="80" t="s">
        <v>76</v>
      </c>
      <c r="AR104" s="77"/>
      <c r="AS104" s="81">
        <f>ROUND(AS105,2)</f>
        <v>0</v>
      </c>
      <c r="AT104" s="82">
        <f t="shared" si="0"/>
        <v>0</v>
      </c>
      <c r="AU104" s="83">
        <f>ROUND(AU105,5)</f>
        <v>0</v>
      </c>
      <c r="AV104" s="82">
        <f>ROUND(AZ104*L29,2)</f>
        <v>0</v>
      </c>
      <c r="AW104" s="82">
        <f>ROUND(BA104*L30,2)</f>
        <v>0</v>
      </c>
      <c r="AX104" s="82">
        <f>ROUND(BB104*L29,2)</f>
        <v>0</v>
      </c>
      <c r="AY104" s="82">
        <f>ROUND(BC104*L30,2)</f>
        <v>0</v>
      </c>
      <c r="AZ104" s="82">
        <f>ROUND(AZ105,2)</f>
        <v>0</v>
      </c>
      <c r="BA104" s="82">
        <f>ROUND(BA105,2)</f>
        <v>0</v>
      </c>
      <c r="BB104" s="82">
        <f>ROUND(BB105,2)</f>
        <v>0</v>
      </c>
      <c r="BC104" s="82">
        <f>ROUND(BC105,2)</f>
        <v>0</v>
      </c>
      <c r="BD104" s="84">
        <f>ROUND(BD105,2)</f>
        <v>0</v>
      </c>
      <c r="BS104" s="85" t="s">
        <v>69</v>
      </c>
      <c r="BT104" s="85" t="s">
        <v>74</v>
      </c>
      <c r="BU104" s="85" t="s">
        <v>71</v>
      </c>
      <c r="BV104" s="85" t="s">
        <v>72</v>
      </c>
      <c r="BW104" s="85" t="s">
        <v>104</v>
      </c>
      <c r="BX104" s="85" t="s">
        <v>4</v>
      </c>
      <c r="CL104" s="85" t="s">
        <v>1</v>
      </c>
      <c r="CM104" s="85" t="s">
        <v>78</v>
      </c>
    </row>
    <row r="105" spans="1:91" s="4" customFormat="1" ht="14.45" customHeight="1">
      <c r="A105" s="91" t="s">
        <v>83</v>
      </c>
      <c r="B105" s="49"/>
      <c r="C105" s="10"/>
      <c r="D105" s="10"/>
      <c r="E105" s="235" t="s">
        <v>105</v>
      </c>
      <c r="F105" s="235"/>
      <c r="G105" s="235"/>
      <c r="H105" s="235"/>
      <c r="I105" s="235"/>
      <c r="J105" s="10"/>
      <c r="K105" s="235" t="s">
        <v>98</v>
      </c>
      <c r="L105" s="235"/>
      <c r="M105" s="235"/>
      <c r="N105" s="235"/>
      <c r="O105" s="235"/>
      <c r="P105" s="235"/>
      <c r="Q105" s="235"/>
      <c r="R105" s="235"/>
      <c r="S105" s="235"/>
      <c r="T105" s="235"/>
      <c r="U105" s="235"/>
      <c r="V105" s="235"/>
      <c r="W105" s="235"/>
      <c r="X105" s="235"/>
      <c r="Y105" s="235"/>
      <c r="Z105" s="235"/>
      <c r="AA105" s="235"/>
      <c r="AB105" s="235"/>
      <c r="AC105" s="235"/>
      <c r="AD105" s="235"/>
      <c r="AE105" s="235"/>
      <c r="AF105" s="235"/>
      <c r="AG105" s="215">
        <f>'02.1 - Mobiliář'!J32</f>
        <v>0</v>
      </c>
      <c r="AH105" s="215"/>
      <c r="AI105" s="215"/>
      <c r="AJ105" s="215"/>
      <c r="AK105" s="215"/>
      <c r="AL105" s="215"/>
      <c r="AM105" s="215"/>
      <c r="AN105" s="215">
        <f>SUM(AG105,AT105)</f>
        <v>0</v>
      </c>
      <c r="AO105" s="215"/>
      <c r="AP105" s="215"/>
      <c r="AQ105" s="86" t="s">
        <v>81</v>
      </c>
      <c r="AR105" s="49"/>
      <c r="AS105" s="92">
        <v>0</v>
      </c>
      <c r="AT105" s="93">
        <f t="shared" si="0"/>
        <v>0</v>
      </c>
      <c r="AU105" s="94">
        <f>'02.1 - Mobiliář'!P137</f>
        <v>0</v>
      </c>
      <c r="AV105" s="93">
        <f>'02.1 - Mobiliář'!J35</f>
        <v>0</v>
      </c>
      <c r="AW105" s="93">
        <f>'02.1 - Mobiliář'!J36</f>
        <v>0</v>
      </c>
      <c r="AX105" s="93">
        <f>'02.1 - Mobiliář'!J37</f>
        <v>0</v>
      </c>
      <c r="AY105" s="93">
        <f>'02.1 - Mobiliář'!J38</f>
        <v>0</v>
      </c>
      <c r="AZ105" s="93">
        <f>'02.1 - Mobiliář'!F35</f>
        <v>0</v>
      </c>
      <c r="BA105" s="93">
        <f>'02.1 - Mobiliář'!F36</f>
        <v>0</v>
      </c>
      <c r="BB105" s="93">
        <f>'02.1 - Mobiliář'!F37</f>
        <v>0</v>
      </c>
      <c r="BC105" s="93">
        <f>'02.1 - Mobiliář'!F38</f>
        <v>0</v>
      </c>
      <c r="BD105" s="95">
        <f>'02.1 - Mobiliář'!F39</f>
        <v>0</v>
      </c>
      <c r="BT105" s="25" t="s">
        <v>78</v>
      </c>
      <c r="BV105" s="25" t="s">
        <v>72</v>
      </c>
      <c r="BW105" s="25" t="s">
        <v>106</v>
      </c>
      <c r="BX105" s="25" t="s">
        <v>104</v>
      </c>
      <c r="CL105" s="25" t="s">
        <v>1</v>
      </c>
    </row>
    <row r="106" spans="1:91" s="2" customFormat="1" ht="30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30"/>
      <c r="AG106" s="30"/>
      <c r="AH106" s="30"/>
      <c r="AI106" s="30"/>
      <c r="AJ106" s="30"/>
      <c r="AK106" s="30"/>
      <c r="AL106" s="30"/>
      <c r="AM106" s="30"/>
      <c r="AN106" s="30"/>
      <c r="AO106" s="30"/>
      <c r="AP106" s="30"/>
      <c r="AQ106" s="30"/>
      <c r="AR106" s="31"/>
      <c r="AS106" s="30"/>
      <c r="AT106" s="30"/>
      <c r="AU106" s="30"/>
      <c r="AV106" s="30"/>
      <c r="AW106" s="30"/>
      <c r="AX106" s="30"/>
      <c r="AY106" s="30"/>
      <c r="AZ106" s="30"/>
      <c r="BA106" s="30"/>
      <c r="BB106" s="30"/>
      <c r="BC106" s="30"/>
      <c r="BD106" s="30"/>
      <c r="BE106" s="30"/>
    </row>
    <row r="107" spans="1:91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31"/>
      <c r="AS107" s="30"/>
      <c r="AT107" s="30"/>
      <c r="AU107" s="30"/>
      <c r="AV107" s="30"/>
      <c r="AW107" s="30"/>
      <c r="AX107" s="30"/>
      <c r="AY107" s="30"/>
      <c r="AZ107" s="30"/>
      <c r="BA107" s="30"/>
      <c r="BB107" s="30"/>
      <c r="BC107" s="30"/>
      <c r="BD107" s="30"/>
      <c r="BE107" s="30"/>
    </row>
  </sheetData>
  <sheetProtection password="EDFD" sheet="1" objects="1" scenarios="1"/>
  <mergeCells count="80">
    <mergeCell ref="AN105:AP105"/>
    <mergeCell ref="AN104:AP104"/>
    <mergeCell ref="AN103:AP103"/>
    <mergeCell ref="AG102:AM102"/>
    <mergeCell ref="AN102:AP102"/>
    <mergeCell ref="AG104:AM104"/>
    <mergeCell ref="AG105:AM105"/>
    <mergeCell ref="L101:AF101"/>
    <mergeCell ref="K103:AF103"/>
    <mergeCell ref="J104:AF104"/>
    <mergeCell ref="K105:AF105"/>
    <mergeCell ref="F102:J102"/>
    <mergeCell ref="L102:AF102"/>
    <mergeCell ref="F101:J101"/>
    <mergeCell ref="E103:I103"/>
    <mergeCell ref="D104:H104"/>
    <mergeCell ref="E105:I105"/>
    <mergeCell ref="AG101:AM101"/>
    <mergeCell ref="AG103:AM103"/>
    <mergeCell ref="AS89:AT91"/>
    <mergeCell ref="AM90:AP90"/>
    <mergeCell ref="AG95:AM95"/>
    <mergeCell ref="AG96:AM96"/>
    <mergeCell ref="AG97:AM97"/>
    <mergeCell ref="AG94:AM94"/>
    <mergeCell ref="AG92:AM92"/>
    <mergeCell ref="AM89:AP89"/>
    <mergeCell ref="L97:AF97"/>
    <mergeCell ref="X35:AB35"/>
    <mergeCell ref="AG98:AM98"/>
    <mergeCell ref="AG99:AM99"/>
    <mergeCell ref="AG100:AM100"/>
    <mergeCell ref="AK35:AO35"/>
    <mergeCell ref="F100:J100"/>
    <mergeCell ref="C92:G92"/>
    <mergeCell ref="D95:H95"/>
    <mergeCell ref="E96:I96"/>
    <mergeCell ref="F97:J97"/>
    <mergeCell ref="F98:J98"/>
    <mergeCell ref="F99:J99"/>
    <mergeCell ref="L85:AO85"/>
    <mergeCell ref="AM87:AN87"/>
    <mergeCell ref="L98:AF98"/>
    <mergeCell ref="L99:AF99"/>
    <mergeCell ref="L100:AF100"/>
    <mergeCell ref="I92:AF92"/>
    <mergeCell ref="J95:AF95"/>
    <mergeCell ref="K96:AF96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AN101:AP101"/>
    <mergeCell ref="AN94:AP94"/>
    <mergeCell ref="AN100:AP100"/>
    <mergeCell ref="AN92:AP92"/>
    <mergeCell ref="AN95:AP95"/>
    <mergeCell ref="AN96:AP96"/>
    <mergeCell ref="AN97:AP97"/>
    <mergeCell ref="AN98:AP98"/>
    <mergeCell ref="AN99:AP99"/>
  </mergeCells>
  <hyperlinks>
    <hyperlink ref="A97" location="'01.1 - Stavební část'!C2" display="/"/>
    <hyperlink ref="A98" location="'01.2 - Zařízení ZTI'!C2" display="/"/>
    <hyperlink ref="A99" location="'01.3 - Rozvod technických...'!C2" display="/"/>
    <hyperlink ref="A100" location="'01.4 - Vzduchotechnika'!C2" display="/"/>
    <hyperlink ref="A101" location="'01.5 - Mobiliář'!C2" display="/"/>
    <hyperlink ref="A103" location="'02 - Vedlejší rozpočtové ...'!C2" display="/"/>
    <hyperlink ref="A105" location="'02.1 - Mobiliář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36"/>
  <sheetViews>
    <sheetView showGridLines="0" topLeftCell="A118" workbookViewId="0">
      <selection activeCell="A123" sqref="A123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1" spans="1:46">
      <c r="A1" s="96"/>
    </row>
    <row r="2" spans="1:46" s="1" customFormat="1" ht="36.950000000000003" customHeight="1">
      <c r="L2" s="224" t="s">
        <v>5</v>
      </c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8" t="s">
        <v>102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1:46" s="1" customFormat="1" ht="24.95" customHeight="1">
      <c r="B4" s="21"/>
      <c r="D4" s="22" t="s">
        <v>107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24" customHeight="1">
      <c r="B7" s="21"/>
      <c r="E7" s="253" t="str">
        <f>'Rekapitulace stavby'!K6</f>
        <v>Mendelova unizerzita v Brně, budova D, Zemědělská 1665/1, Brno</v>
      </c>
      <c r="F7" s="254"/>
      <c r="G7" s="254"/>
      <c r="H7" s="254"/>
      <c r="L7" s="21"/>
    </row>
    <row r="8" spans="1:46" s="1" customFormat="1" ht="12" customHeight="1">
      <c r="B8" s="21"/>
      <c r="D8" s="27" t="s">
        <v>108</v>
      </c>
      <c r="L8" s="21"/>
    </row>
    <row r="9" spans="1:46" s="2" customFormat="1" ht="14.45" customHeight="1">
      <c r="A9" s="30"/>
      <c r="B9" s="31"/>
      <c r="C9" s="30"/>
      <c r="D9" s="30"/>
      <c r="E9" s="253" t="s">
        <v>109</v>
      </c>
      <c r="F9" s="256"/>
      <c r="G9" s="256"/>
      <c r="H9" s="256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110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4.45" customHeight="1">
      <c r="A11" s="30"/>
      <c r="B11" s="31"/>
      <c r="C11" s="30"/>
      <c r="D11" s="30"/>
      <c r="E11" s="238" t="s">
        <v>1222</v>
      </c>
      <c r="F11" s="256"/>
      <c r="G11" s="256"/>
      <c r="H11" s="256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5. 8. 2019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tr">
        <f>IF('Rekapitulace stavby'!AN10="","",'Rekapitulace stavby'!AN10)</f>
        <v/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tr">
        <f>IF('Rekapitulace stavby'!E11="","",'Rekapitulace stavby'!E11)</f>
        <v xml:space="preserve"> </v>
      </c>
      <c r="F17" s="30"/>
      <c r="G17" s="30"/>
      <c r="H17" s="30"/>
      <c r="I17" s="27" t="s">
        <v>24</v>
      </c>
      <c r="J17" s="25" t="str">
        <f>IF('Rekapitulace stavby'!AN11="","",'Rekapitulace stavby'!AN11)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25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1" t="str">
        <f>'Rekapitulace stavby'!E14</f>
        <v xml:space="preserve"> </v>
      </c>
      <c r="F20" s="221"/>
      <c r="G20" s="221"/>
      <c r="H20" s="221"/>
      <c r="I20" s="27" t="s">
        <v>24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26</v>
      </c>
      <c r="E22" s="30"/>
      <c r="F22" s="30"/>
      <c r="G22" s="30"/>
      <c r="H22" s="30"/>
      <c r="I22" s="27" t="s">
        <v>23</v>
      </c>
      <c r="J22" s="25" t="str">
        <f>IF('Rekapitulace stavby'!AN16="","",'Rekapitulace stavby'!AN16)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tr">
        <f>IF('Rekapitulace stavby'!E17="","",'Rekapitulace stavby'!E17)</f>
        <v xml:space="preserve"> </v>
      </c>
      <c r="F23" s="30"/>
      <c r="G23" s="30"/>
      <c r="H23" s="30"/>
      <c r="I23" s="27" t="s">
        <v>24</v>
      </c>
      <c r="J23" s="25" t="str">
        <f>IF('Rekapitulace stavby'!AN17="","",'Rekapitulace stavby'!AN17)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28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24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29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4.45" customHeight="1">
      <c r="A29" s="99"/>
      <c r="B29" s="100"/>
      <c r="C29" s="99"/>
      <c r="D29" s="99"/>
      <c r="E29" s="225" t="s">
        <v>1</v>
      </c>
      <c r="F29" s="225"/>
      <c r="G29" s="225"/>
      <c r="H29" s="225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2" t="s">
        <v>30</v>
      </c>
      <c r="E32" s="30"/>
      <c r="F32" s="30"/>
      <c r="G32" s="30"/>
      <c r="H32" s="30"/>
      <c r="I32" s="30"/>
      <c r="J32" s="69">
        <f>ROUND(J123,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32</v>
      </c>
      <c r="G34" s="30"/>
      <c r="H34" s="30"/>
      <c r="I34" s="34" t="s">
        <v>31</v>
      </c>
      <c r="J34" s="34" t="s">
        <v>33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98" t="s">
        <v>34</v>
      </c>
      <c r="E35" s="27" t="s">
        <v>35</v>
      </c>
      <c r="F35" s="103">
        <f>ROUND((SUM(BE123:BE135)),  2)</f>
        <v>0</v>
      </c>
      <c r="G35" s="30"/>
      <c r="H35" s="30"/>
      <c r="I35" s="104">
        <v>0.21</v>
      </c>
      <c r="J35" s="103">
        <f>ROUND(((SUM(BE123:BE135))*I35),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36</v>
      </c>
      <c r="F36" s="103">
        <f>ROUND((SUM(BF123:BF135)),  2)</f>
        <v>0</v>
      </c>
      <c r="G36" s="30"/>
      <c r="H36" s="30"/>
      <c r="I36" s="104">
        <v>0.15</v>
      </c>
      <c r="J36" s="103">
        <f>ROUND(((SUM(BF123:BF135))*I36),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37</v>
      </c>
      <c r="F37" s="103">
        <f>ROUND((SUM(BG123:BG135)),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38</v>
      </c>
      <c r="F38" s="103">
        <f>ROUND((SUM(BH123:BH135)),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39</v>
      </c>
      <c r="F39" s="103">
        <f>ROUND((SUM(BI123:BI135)),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40</v>
      </c>
      <c r="E41" s="58"/>
      <c r="F41" s="58"/>
      <c r="G41" s="107" t="s">
        <v>41</v>
      </c>
      <c r="H41" s="108" t="s">
        <v>42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45</v>
      </c>
      <c r="E61" s="33"/>
      <c r="F61" s="111" t="s">
        <v>46</v>
      </c>
      <c r="G61" s="43" t="s">
        <v>45</v>
      </c>
      <c r="H61" s="33"/>
      <c r="I61" s="33"/>
      <c r="J61" s="112" t="s">
        <v>46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45</v>
      </c>
      <c r="E76" s="33"/>
      <c r="F76" s="111" t="s">
        <v>46</v>
      </c>
      <c r="G76" s="43" t="s">
        <v>45</v>
      </c>
      <c r="H76" s="33"/>
      <c r="I76" s="33"/>
      <c r="J76" s="112" t="s">
        <v>46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114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24" customHeight="1">
      <c r="A85" s="30"/>
      <c r="B85" s="31"/>
      <c r="C85" s="30"/>
      <c r="D85" s="30"/>
      <c r="E85" s="253" t="str">
        <f>E7</f>
        <v>Mendelova unizerzita v Brně, budova D, Zemědělská 1665/1, Brno</v>
      </c>
      <c r="F85" s="254"/>
      <c r="G85" s="254"/>
      <c r="H85" s="254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108</v>
      </c>
      <c r="L86" s="21"/>
    </row>
    <row r="87" spans="1:31" s="2" customFormat="1" ht="14.45" customHeight="1">
      <c r="A87" s="30"/>
      <c r="B87" s="31"/>
      <c r="C87" s="30"/>
      <c r="D87" s="30"/>
      <c r="E87" s="253" t="s">
        <v>109</v>
      </c>
      <c r="F87" s="256"/>
      <c r="G87" s="256"/>
      <c r="H87" s="256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110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4.45" customHeight="1">
      <c r="A89" s="30"/>
      <c r="B89" s="31"/>
      <c r="C89" s="30"/>
      <c r="D89" s="30"/>
      <c r="E89" s="238" t="str">
        <f>E11</f>
        <v>02 - Vedlejší rozpočtové náklady</v>
      </c>
      <c r="F89" s="256"/>
      <c r="G89" s="256"/>
      <c r="H89" s="256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5. 8. 2019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6" customHeight="1">
      <c r="A93" s="30"/>
      <c r="B93" s="31"/>
      <c r="C93" s="27" t="s">
        <v>22</v>
      </c>
      <c r="D93" s="30"/>
      <c r="E93" s="30"/>
      <c r="F93" s="25" t="str">
        <f>E17</f>
        <v xml:space="preserve"> </v>
      </c>
      <c r="G93" s="30"/>
      <c r="H93" s="30"/>
      <c r="I93" s="27" t="s">
        <v>26</v>
      </c>
      <c r="J93" s="28" t="str">
        <f>E23</f>
        <v xml:space="preserve"> 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6" customHeight="1">
      <c r="A94" s="30"/>
      <c r="B94" s="31"/>
      <c r="C94" s="27" t="s">
        <v>25</v>
      </c>
      <c r="D94" s="30"/>
      <c r="E94" s="30"/>
      <c r="F94" s="25" t="str">
        <f>IF(E20="","",E20)</f>
        <v xml:space="preserve"> </v>
      </c>
      <c r="G94" s="30"/>
      <c r="H94" s="30"/>
      <c r="I94" s="27" t="s">
        <v>28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115</v>
      </c>
      <c r="D96" s="105"/>
      <c r="E96" s="105"/>
      <c r="F96" s="105"/>
      <c r="G96" s="105"/>
      <c r="H96" s="105"/>
      <c r="I96" s="105"/>
      <c r="J96" s="114" t="s">
        <v>116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117</v>
      </c>
      <c r="D98" s="30"/>
      <c r="E98" s="30"/>
      <c r="F98" s="30"/>
      <c r="G98" s="30"/>
      <c r="H98" s="30"/>
      <c r="I98" s="30"/>
      <c r="J98" s="69">
        <f>J123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118</v>
      </c>
    </row>
    <row r="99" spans="1:47" s="9" customFormat="1" ht="24.95" customHeight="1">
      <c r="B99" s="116"/>
      <c r="D99" s="117" t="s">
        <v>1223</v>
      </c>
      <c r="E99" s="118"/>
      <c r="F99" s="118"/>
      <c r="G99" s="118"/>
      <c r="H99" s="118"/>
      <c r="I99" s="118"/>
      <c r="J99" s="119">
        <f>J124</f>
        <v>0</v>
      </c>
      <c r="L99" s="116"/>
    </row>
    <row r="100" spans="1:47" s="10" customFormat="1" ht="19.899999999999999" customHeight="1">
      <c r="B100" s="120"/>
      <c r="D100" s="121" t="s">
        <v>1224</v>
      </c>
      <c r="E100" s="122"/>
      <c r="F100" s="122"/>
      <c r="G100" s="122"/>
      <c r="H100" s="122"/>
      <c r="I100" s="122"/>
      <c r="J100" s="123">
        <f>J125</f>
        <v>0</v>
      </c>
      <c r="L100" s="120"/>
    </row>
    <row r="101" spans="1:47" s="9" customFormat="1" ht="24.95" customHeight="1">
      <c r="B101" s="116"/>
      <c r="D101" s="117" t="s">
        <v>1225</v>
      </c>
      <c r="E101" s="118"/>
      <c r="F101" s="118"/>
      <c r="G101" s="118"/>
      <c r="H101" s="118"/>
      <c r="I101" s="118"/>
      <c r="J101" s="119">
        <f>J129</f>
        <v>0</v>
      </c>
      <c r="L101" s="116"/>
    </row>
    <row r="102" spans="1:47" s="2" customFormat="1" ht="21.75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47" s="2" customFormat="1" ht="6.95" customHeight="1">
      <c r="A103" s="30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47" s="2" customFormat="1" ht="6.95" customHeight="1">
      <c r="A107" s="30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24.95" customHeight="1">
      <c r="A108" s="30"/>
      <c r="B108" s="31"/>
      <c r="C108" s="22" t="s">
        <v>142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6.9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2" customHeight="1">
      <c r="A110" s="30"/>
      <c r="B110" s="31"/>
      <c r="C110" s="27" t="s">
        <v>14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24" customHeight="1">
      <c r="A111" s="30"/>
      <c r="B111" s="31"/>
      <c r="C111" s="30"/>
      <c r="D111" s="30"/>
      <c r="E111" s="253" t="str">
        <f>E7</f>
        <v>Mendelova unizerzita v Brně, budova D, Zemědělská 1665/1, Brno</v>
      </c>
      <c r="F111" s="254"/>
      <c r="G111" s="254"/>
      <c r="H111" s="254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1" customFormat="1" ht="12" customHeight="1">
      <c r="B112" s="21"/>
      <c r="C112" s="27" t="s">
        <v>108</v>
      </c>
      <c r="L112" s="21"/>
    </row>
    <row r="113" spans="1:65" s="2" customFormat="1" ht="14.45" customHeight="1">
      <c r="A113" s="30"/>
      <c r="B113" s="31"/>
      <c r="C113" s="30"/>
      <c r="D113" s="30"/>
      <c r="E113" s="253" t="s">
        <v>109</v>
      </c>
      <c r="F113" s="256"/>
      <c r="G113" s="256"/>
      <c r="H113" s="256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7" t="s">
        <v>110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4.45" customHeight="1">
      <c r="A115" s="30"/>
      <c r="B115" s="31"/>
      <c r="C115" s="30"/>
      <c r="D115" s="30"/>
      <c r="E115" s="238" t="str">
        <f>E11</f>
        <v>02 - Vedlejší rozpočtové náklady</v>
      </c>
      <c r="F115" s="256"/>
      <c r="G115" s="256"/>
      <c r="H115" s="256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>
      <c r="A117" s="30"/>
      <c r="B117" s="31"/>
      <c r="C117" s="27" t="s">
        <v>18</v>
      </c>
      <c r="D117" s="30"/>
      <c r="E117" s="30"/>
      <c r="F117" s="25" t="str">
        <f>F14</f>
        <v xml:space="preserve"> </v>
      </c>
      <c r="G117" s="30"/>
      <c r="H117" s="30"/>
      <c r="I117" s="27" t="s">
        <v>20</v>
      </c>
      <c r="J117" s="53" t="str">
        <f>IF(J14="","",J14)</f>
        <v>5. 8. 2019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6" customHeight="1">
      <c r="A119" s="30"/>
      <c r="B119" s="31"/>
      <c r="C119" s="27" t="s">
        <v>22</v>
      </c>
      <c r="D119" s="30"/>
      <c r="E119" s="30"/>
      <c r="F119" s="25" t="str">
        <f>E17</f>
        <v xml:space="preserve"> </v>
      </c>
      <c r="G119" s="30"/>
      <c r="H119" s="30"/>
      <c r="I119" s="27" t="s">
        <v>26</v>
      </c>
      <c r="J119" s="28" t="str">
        <f>E23</f>
        <v xml:space="preserve"> 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6" customHeight="1">
      <c r="A120" s="30"/>
      <c r="B120" s="31"/>
      <c r="C120" s="27" t="s">
        <v>25</v>
      </c>
      <c r="D120" s="30"/>
      <c r="E120" s="30"/>
      <c r="F120" s="25" t="str">
        <f>IF(E20="","",E20)</f>
        <v xml:space="preserve"> </v>
      </c>
      <c r="G120" s="30"/>
      <c r="H120" s="30"/>
      <c r="I120" s="27" t="s">
        <v>28</v>
      </c>
      <c r="J120" s="28" t="str">
        <f>E26</f>
        <v xml:space="preserve"> </v>
      </c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0.35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1" customFormat="1" ht="29.25" customHeight="1">
      <c r="A122" s="257"/>
      <c r="B122" s="258"/>
      <c r="C122" s="259" t="s">
        <v>143</v>
      </c>
      <c r="D122" s="260" t="s">
        <v>55</v>
      </c>
      <c r="E122" s="260" t="s">
        <v>51</v>
      </c>
      <c r="F122" s="260" t="s">
        <v>52</v>
      </c>
      <c r="G122" s="260" t="s">
        <v>144</v>
      </c>
      <c r="H122" s="260" t="s">
        <v>145</v>
      </c>
      <c r="I122" s="127" t="s">
        <v>146</v>
      </c>
      <c r="J122" s="260" t="s">
        <v>116</v>
      </c>
      <c r="K122" s="301" t="s">
        <v>147</v>
      </c>
      <c r="L122" s="129"/>
      <c r="M122" s="60" t="s">
        <v>1</v>
      </c>
      <c r="N122" s="61" t="s">
        <v>34</v>
      </c>
      <c r="O122" s="61" t="s">
        <v>148</v>
      </c>
      <c r="P122" s="61" t="s">
        <v>149</v>
      </c>
      <c r="Q122" s="61" t="s">
        <v>150</v>
      </c>
      <c r="R122" s="61" t="s">
        <v>151</v>
      </c>
      <c r="S122" s="61" t="s">
        <v>152</v>
      </c>
      <c r="T122" s="62" t="s">
        <v>153</v>
      </c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</row>
    <row r="123" spans="1:65" s="2" customFormat="1" ht="22.9" customHeight="1">
      <c r="A123" s="261"/>
      <c r="B123" s="262"/>
      <c r="C123" s="263" t="s">
        <v>154</v>
      </c>
      <c r="D123" s="261"/>
      <c r="E123" s="261"/>
      <c r="F123" s="261"/>
      <c r="G123" s="261"/>
      <c r="H123" s="261"/>
      <c r="I123" s="30"/>
      <c r="J123" s="302">
        <f>BK123</f>
        <v>0</v>
      </c>
      <c r="K123" s="261"/>
      <c r="L123" s="31"/>
      <c r="M123" s="63"/>
      <c r="N123" s="54"/>
      <c r="O123" s="64"/>
      <c r="P123" s="131">
        <f>P124+P129</f>
        <v>0</v>
      </c>
      <c r="Q123" s="64"/>
      <c r="R123" s="131">
        <f>R124+R129</f>
        <v>0</v>
      </c>
      <c r="S123" s="64"/>
      <c r="T123" s="132">
        <f>T124+T129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8" t="s">
        <v>69</v>
      </c>
      <c r="AU123" s="18" t="s">
        <v>118</v>
      </c>
      <c r="BK123" s="133">
        <f>BK124+BK129</f>
        <v>0</v>
      </c>
    </row>
    <row r="124" spans="1:65" s="12" customFormat="1" ht="25.9" customHeight="1">
      <c r="A124" s="264"/>
      <c r="B124" s="265"/>
      <c r="C124" s="264"/>
      <c r="D124" s="266" t="s">
        <v>69</v>
      </c>
      <c r="E124" s="267" t="s">
        <v>1226</v>
      </c>
      <c r="F124" s="267" t="s">
        <v>101</v>
      </c>
      <c r="G124" s="264"/>
      <c r="H124" s="264"/>
      <c r="J124" s="303">
        <f>BK124</f>
        <v>0</v>
      </c>
      <c r="K124" s="264"/>
      <c r="L124" s="134"/>
      <c r="M124" s="138"/>
      <c r="N124" s="139"/>
      <c r="O124" s="139"/>
      <c r="P124" s="140">
        <f>P125</f>
        <v>0</v>
      </c>
      <c r="Q124" s="139"/>
      <c r="R124" s="140">
        <f>R125</f>
        <v>0</v>
      </c>
      <c r="S124" s="139"/>
      <c r="T124" s="141">
        <f>T125</f>
        <v>0</v>
      </c>
      <c r="AR124" s="135" t="s">
        <v>181</v>
      </c>
      <c r="AT124" s="142" t="s">
        <v>69</v>
      </c>
      <c r="AU124" s="142" t="s">
        <v>70</v>
      </c>
      <c r="AY124" s="135" t="s">
        <v>157</v>
      </c>
      <c r="BK124" s="143">
        <f>BK125</f>
        <v>0</v>
      </c>
    </row>
    <row r="125" spans="1:65" s="12" customFormat="1" ht="22.9" customHeight="1">
      <c r="A125" s="264"/>
      <c r="B125" s="265"/>
      <c r="C125" s="264"/>
      <c r="D125" s="266" t="s">
        <v>69</v>
      </c>
      <c r="E125" s="268" t="s">
        <v>1227</v>
      </c>
      <c r="F125" s="268" t="s">
        <v>1228</v>
      </c>
      <c r="G125" s="264"/>
      <c r="H125" s="264"/>
      <c r="J125" s="304">
        <f>BK125</f>
        <v>0</v>
      </c>
      <c r="K125" s="264"/>
      <c r="L125" s="134"/>
      <c r="M125" s="138"/>
      <c r="N125" s="139"/>
      <c r="O125" s="139"/>
      <c r="P125" s="140">
        <f>SUM(P126:P128)</f>
        <v>0</v>
      </c>
      <c r="Q125" s="139"/>
      <c r="R125" s="140">
        <f>SUM(R126:R128)</f>
        <v>0</v>
      </c>
      <c r="S125" s="139"/>
      <c r="T125" s="141">
        <f>SUM(T126:T128)</f>
        <v>0</v>
      </c>
      <c r="AR125" s="135" t="s">
        <v>181</v>
      </c>
      <c r="AT125" s="142" t="s">
        <v>69</v>
      </c>
      <c r="AU125" s="142" t="s">
        <v>74</v>
      </c>
      <c r="AY125" s="135" t="s">
        <v>157</v>
      </c>
      <c r="BK125" s="143">
        <f>SUM(BK126:BK128)</f>
        <v>0</v>
      </c>
    </row>
    <row r="126" spans="1:65" s="2" customFormat="1" ht="14.45" customHeight="1">
      <c r="A126" s="261"/>
      <c r="B126" s="262"/>
      <c r="C126" s="269" t="s">
        <v>74</v>
      </c>
      <c r="D126" s="269" t="s">
        <v>160</v>
      </c>
      <c r="E126" s="270" t="s">
        <v>1229</v>
      </c>
      <c r="F126" s="271" t="s">
        <v>1230</v>
      </c>
      <c r="G126" s="272" t="s">
        <v>171</v>
      </c>
      <c r="H126" s="273">
        <v>1</v>
      </c>
      <c r="I126" s="213"/>
      <c r="J126" s="305">
        <f>ROUND(I126*H126,2)</f>
        <v>0</v>
      </c>
      <c r="K126" s="271" t="s">
        <v>1</v>
      </c>
      <c r="L126" s="31"/>
      <c r="M126" s="148" t="s">
        <v>1</v>
      </c>
      <c r="N126" s="149" t="s">
        <v>35</v>
      </c>
      <c r="O126" s="150">
        <v>0</v>
      </c>
      <c r="P126" s="150">
        <f>O126*H126</f>
        <v>0</v>
      </c>
      <c r="Q126" s="150">
        <v>0</v>
      </c>
      <c r="R126" s="150">
        <f>Q126*H126</f>
        <v>0</v>
      </c>
      <c r="S126" s="150">
        <v>0</v>
      </c>
      <c r="T126" s="151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2" t="s">
        <v>1231</v>
      </c>
      <c r="AT126" s="152" t="s">
        <v>160</v>
      </c>
      <c r="AU126" s="152" t="s">
        <v>78</v>
      </c>
      <c r="AY126" s="18" t="s">
        <v>157</v>
      </c>
      <c r="BE126" s="153">
        <f>IF(N126="základní",J126,0)</f>
        <v>0</v>
      </c>
      <c r="BF126" s="153">
        <f>IF(N126="snížená",J126,0)</f>
        <v>0</v>
      </c>
      <c r="BG126" s="153">
        <f>IF(N126="zákl. přenesená",J126,0)</f>
        <v>0</v>
      </c>
      <c r="BH126" s="153">
        <f>IF(N126="sníž. přenesená",J126,0)</f>
        <v>0</v>
      </c>
      <c r="BI126" s="153">
        <f>IF(N126="nulová",J126,0)</f>
        <v>0</v>
      </c>
      <c r="BJ126" s="18" t="s">
        <v>74</v>
      </c>
      <c r="BK126" s="153">
        <f>ROUND(I126*H126,2)</f>
        <v>0</v>
      </c>
      <c r="BL126" s="18" t="s">
        <v>1231</v>
      </c>
      <c r="BM126" s="152" t="s">
        <v>1232</v>
      </c>
    </row>
    <row r="127" spans="1:65" s="2" customFormat="1" ht="21.6" customHeight="1">
      <c r="A127" s="261"/>
      <c r="B127" s="262"/>
      <c r="C127" s="269" t="s">
        <v>78</v>
      </c>
      <c r="D127" s="269" t="s">
        <v>160</v>
      </c>
      <c r="E127" s="270" t="s">
        <v>1233</v>
      </c>
      <c r="F127" s="271" t="s">
        <v>1234</v>
      </c>
      <c r="G127" s="272" t="s">
        <v>171</v>
      </c>
      <c r="H127" s="273">
        <v>1</v>
      </c>
      <c r="I127" s="213"/>
      <c r="J127" s="305">
        <f>ROUND(I127*H127,2)</f>
        <v>0</v>
      </c>
      <c r="K127" s="271" t="s">
        <v>1</v>
      </c>
      <c r="L127" s="31"/>
      <c r="M127" s="148" t="s">
        <v>1</v>
      </c>
      <c r="N127" s="149" t="s">
        <v>35</v>
      </c>
      <c r="O127" s="150">
        <v>0</v>
      </c>
      <c r="P127" s="150">
        <f>O127*H127</f>
        <v>0</v>
      </c>
      <c r="Q127" s="150">
        <v>0</v>
      </c>
      <c r="R127" s="150">
        <f>Q127*H127</f>
        <v>0</v>
      </c>
      <c r="S127" s="150">
        <v>0</v>
      </c>
      <c r="T127" s="151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2" t="s">
        <v>1231</v>
      </c>
      <c r="AT127" s="152" t="s">
        <v>160</v>
      </c>
      <c r="AU127" s="152" t="s">
        <v>78</v>
      </c>
      <c r="AY127" s="18" t="s">
        <v>157</v>
      </c>
      <c r="BE127" s="153">
        <f>IF(N127="základní",J127,0)</f>
        <v>0</v>
      </c>
      <c r="BF127" s="153">
        <f>IF(N127="snížená",J127,0)</f>
        <v>0</v>
      </c>
      <c r="BG127" s="153">
        <f>IF(N127="zákl. přenesená",J127,0)</f>
        <v>0</v>
      </c>
      <c r="BH127" s="153">
        <f>IF(N127="sníž. přenesená",J127,0)</f>
        <v>0</v>
      </c>
      <c r="BI127" s="153">
        <f>IF(N127="nulová",J127,0)</f>
        <v>0</v>
      </c>
      <c r="BJ127" s="18" t="s">
        <v>74</v>
      </c>
      <c r="BK127" s="153">
        <f>ROUND(I127*H127,2)</f>
        <v>0</v>
      </c>
      <c r="BL127" s="18" t="s">
        <v>1231</v>
      </c>
      <c r="BM127" s="152" t="s">
        <v>1235</v>
      </c>
    </row>
    <row r="128" spans="1:65" s="2" customFormat="1" ht="14.45" customHeight="1">
      <c r="A128" s="261"/>
      <c r="B128" s="262"/>
      <c r="C128" s="269" t="s">
        <v>86</v>
      </c>
      <c r="D128" s="269" t="s">
        <v>160</v>
      </c>
      <c r="E128" s="270" t="s">
        <v>1236</v>
      </c>
      <c r="F128" s="271" t="s">
        <v>1237</v>
      </c>
      <c r="G128" s="272" t="s">
        <v>927</v>
      </c>
      <c r="H128" s="273">
        <v>1</v>
      </c>
      <c r="I128" s="213"/>
      <c r="J128" s="305">
        <f>ROUND(I128*H128,2)</f>
        <v>0</v>
      </c>
      <c r="K128" s="271" t="s">
        <v>1</v>
      </c>
      <c r="L128" s="31"/>
      <c r="M128" s="148" t="s">
        <v>1</v>
      </c>
      <c r="N128" s="149" t="s">
        <v>35</v>
      </c>
      <c r="O128" s="150">
        <v>0</v>
      </c>
      <c r="P128" s="150">
        <f>O128*H128</f>
        <v>0</v>
      </c>
      <c r="Q128" s="150">
        <v>0</v>
      </c>
      <c r="R128" s="150">
        <f>Q128*H128</f>
        <v>0</v>
      </c>
      <c r="S128" s="150">
        <v>0</v>
      </c>
      <c r="T128" s="151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2" t="s">
        <v>913</v>
      </c>
      <c r="AT128" s="152" t="s">
        <v>160</v>
      </c>
      <c r="AU128" s="152" t="s">
        <v>78</v>
      </c>
      <c r="AY128" s="18" t="s">
        <v>157</v>
      </c>
      <c r="BE128" s="153">
        <f>IF(N128="základní",J128,0)</f>
        <v>0</v>
      </c>
      <c r="BF128" s="153">
        <f>IF(N128="snížená",J128,0)</f>
        <v>0</v>
      </c>
      <c r="BG128" s="153">
        <f>IF(N128="zákl. přenesená",J128,0)</f>
        <v>0</v>
      </c>
      <c r="BH128" s="153">
        <f>IF(N128="sníž. přenesená",J128,0)</f>
        <v>0</v>
      </c>
      <c r="BI128" s="153">
        <f>IF(N128="nulová",J128,0)</f>
        <v>0</v>
      </c>
      <c r="BJ128" s="18" t="s">
        <v>74</v>
      </c>
      <c r="BK128" s="153">
        <f>ROUND(I128*H128,2)</f>
        <v>0</v>
      </c>
      <c r="BL128" s="18" t="s">
        <v>913</v>
      </c>
      <c r="BM128" s="152" t="s">
        <v>1238</v>
      </c>
    </row>
    <row r="129" spans="1:65" s="12" customFormat="1" ht="25.9" customHeight="1">
      <c r="A129" s="264"/>
      <c r="B129" s="265"/>
      <c r="C129" s="264"/>
      <c r="D129" s="266" t="s">
        <v>69</v>
      </c>
      <c r="E129" s="267" t="s">
        <v>1239</v>
      </c>
      <c r="F129" s="267" t="s">
        <v>1240</v>
      </c>
      <c r="G129" s="264"/>
      <c r="H129" s="264"/>
      <c r="I129" s="307"/>
      <c r="J129" s="303">
        <f>BK129</f>
        <v>0</v>
      </c>
      <c r="K129" s="264"/>
      <c r="L129" s="134"/>
      <c r="M129" s="138"/>
      <c r="N129" s="139"/>
      <c r="O129" s="139"/>
      <c r="P129" s="140">
        <f>SUM(P130:P135)</f>
        <v>0</v>
      </c>
      <c r="Q129" s="139"/>
      <c r="R129" s="140">
        <f>SUM(R130:R135)</f>
        <v>0</v>
      </c>
      <c r="S129" s="139"/>
      <c r="T129" s="141">
        <f>SUM(T130:T135)</f>
        <v>0</v>
      </c>
      <c r="AR129" s="135" t="s">
        <v>163</v>
      </c>
      <c r="AT129" s="142" t="s">
        <v>69</v>
      </c>
      <c r="AU129" s="142" t="s">
        <v>70</v>
      </c>
      <c r="AY129" s="135" t="s">
        <v>157</v>
      </c>
      <c r="BK129" s="143">
        <f>SUM(BK130:BK135)</f>
        <v>0</v>
      </c>
    </row>
    <row r="130" spans="1:65" s="2" customFormat="1" ht="14.45" customHeight="1">
      <c r="A130" s="261"/>
      <c r="B130" s="262"/>
      <c r="C130" s="269" t="s">
        <v>163</v>
      </c>
      <c r="D130" s="269" t="s">
        <v>160</v>
      </c>
      <c r="E130" s="270" t="s">
        <v>1241</v>
      </c>
      <c r="F130" s="271" t="s">
        <v>85</v>
      </c>
      <c r="G130" s="272" t="s">
        <v>796</v>
      </c>
      <c r="H130" s="273">
        <v>40</v>
      </c>
      <c r="I130" s="213"/>
      <c r="J130" s="305">
        <f t="shared" ref="J130:J135" si="0">ROUND(I130*H130,2)</f>
        <v>0</v>
      </c>
      <c r="K130" s="271" t="s">
        <v>1</v>
      </c>
      <c r="L130" s="31"/>
      <c r="M130" s="148" t="s">
        <v>1</v>
      </c>
      <c r="N130" s="149" t="s">
        <v>35</v>
      </c>
      <c r="O130" s="150">
        <v>0</v>
      </c>
      <c r="P130" s="150">
        <f t="shared" ref="P130:P135" si="1">O130*H130</f>
        <v>0</v>
      </c>
      <c r="Q130" s="150">
        <v>0</v>
      </c>
      <c r="R130" s="150">
        <f t="shared" ref="R130:R135" si="2">Q130*H130</f>
        <v>0</v>
      </c>
      <c r="S130" s="150">
        <v>0</v>
      </c>
      <c r="T130" s="151">
        <f t="shared" ref="T130:T135" si="3"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2" t="s">
        <v>913</v>
      </c>
      <c r="AT130" s="152" t="s">
        <v>160</v>
      </c>
      <c r="AU130" s="152" t="s">
        <v>74</v>
      </c>
      <c r="AY130" s="18" t="s">
        <v>157</v>
      </c>
      <c r="BE130" s="153">
        <f t="shared" ref="BE130:BE135" si="4">IF(N130="základní",J130,0)</f>
        <v>0</v>
      </c>
      <c r="BF130" s="153">
        <f t="shared" ref="BF130:BF135" si="5">IF(N130="snížená",J130,0)</f>
        <v>0</v>
      </c>
      <c r="BG130" s="153">
        <f t="shared" ref="BG130:BG135" si="6">IF(N130="zákl. přenesená",J130,0)</f>
        <v>0</v>
      </c>
      <c r="BH130" s="153">
        <f t="shared" ref="BH130:BH135" si="7">IF(N130="sníž. přenesená",J130,0)</f>
        <v>0</v>
      </c>
      <c r="BI130" s="153">
        <f t="shared" ref="BI130:BI135" si="8">IF(N130="nulová",J130,0)</f>
        <v>0</v>
      </c>
      <c r="BJ130" s="18" t="s">
        <v>74</v>
      </c>
      <c r="BK130" s="153">
        <f t="shared" ref="BK130:BK135" si="9">ROUND(I130*H130,2)</f>
        <v>0</v>
      </c>
      <c r="BL130" s="18" t="s">
        <v>913</v>
      </c>
      <c r="BM130" s="152" t="s">
        <v>1242</v>
      </c>
    </row>
    <row r="131" spans="1:65" s="2" customFormat="1" ht="14.45" customHeight="1">
      <c r="A131" s="261"/>
      <c r="B131" s="262"/>
      <c r="C131" s="269" t="s">
        <v>181</v>
      </c>
      <c r="D131" s="269" t="s">
        <v>160</v>
      </c>
      <c r="E131" s="270" t="s">
        <v>1243</v>
      </c>
      <c r="F131" s="271" t="s">
        <v>1244</v>
      </c>
      <c r="G131" s="272" t="s">
        <v>796</v>
      </c>
      <c r="H131" s="273">
        <v>10</v>
      </c>
      <c r="I131" s="213"/>
      <c r="J131" s="305">
        <f t="shared" si="0"/>
        <v>0</v>
      </c>
      <c r="K131" s="271" t="s">
        <v>1</v>
      </c>
      <c r="L131" s="31"/>
      <c r="M131" s="148" t="s">
        <v>1</v>
      </c>
      <c r="N131" s="149" t="s">
        <v>35</v>
      </c>
      <c r="O131" s="150">
        <v>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2" t="s">
        <v>913</v>
      </c>
      <c r="AT131" s="152" t="s">
        <v>160</v>
      </c>
      <c r="AU131" s="152" t="s">
        <v>74</v>
      </c>
      <c r="AY131" s="18" t="s">
        <v>157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8" t="s">
        <v>74</v>
      </c>
      <c r="BK131" s="153">
        <f t="shared" si="9"/>
        <v>0</v>
      </c>
      <c r="BL131" s="18" t="s">
        <v>913</v>
      </c>
      <c r="BM131" s="152" t="s">
        <v>1245</v>
      </c>
    </row>
    <row r="132" spans="1:65" s="2" customFormat="1" ht="14.45" customHeight="1">
      <c r="A132" s="261"/>
      <c r="B132" s="262"/>
      <c r="C132" s="269" t="s">
        <v>186</v>
      </c>
      <c r="D132" s="269" t="s">
        <v>160</v>
      </c>
      <c r="E132" s="270" t="s">
        <v>1246</v>
      </c>
      <c r="F132" s="271" t="s">
        <v>1247</v>
      </c>
      <c r="G132" s="272" t="s">
        <v>796</v>
      </c>
      <c r="H132" s="273">
        <v>10</v>
      </c>
      <c r="I132" s="213"/>
      <c r="J132" s="305">
        <f t="shared" si="0"/>
        <v>0</v>
      </c>
      <c r="K132" s="271" t="s">
        <v>1</v>
      </c>
      <c r="L132" s="31"/>
      <c r="M132" s="148" t="s">
        <v>1</v>
      </c>
      <c r="N132" s="149" t="s">
        <v>35</v>
      </c>
      <c r="O132" s="150">
        <v>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2" t="s">
        <v>913</v>
      </c>
      <c r="AT132" s="152" t="s">
        <v>160</v>
      </c>
      <c r="AU132" s="152" t="s">
        <v>74</v>
      </c>
      <c r="AY132" s="18" t="s">
        <v>157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8" t="s">
        <v>74</v>
      </c>
      <c r="BK132" s="153">
        <f t="shared" si="9"/>
        <v>0</v>
      </c>
      <c r="BL132" s="18" t="s">
        <v>913</v>
      </c>
      <c r="BM132" s="152" t="s">
        <v>1248</v>
      </c>
    </row>
    <row r="133" spans="1:65" s="2" customFormat="1" ht="14.45" customHeight="1">
      <c r="A133" s="261"/>
      <c r="B133" s="262"/>
      <c r="C133" s="269" t="s">
        <v>194</v>
      </c>
      <c r="D133" s="269" t="s">
        <v>160</v>
      </c>
      <c r="E133" s="270" t="s">
        <v>1249</v>
      </c>
      <c r="F133" s="271" t="s">
        <v>1250</v>
      </c>
      <c r="G133" s="272" t="s">
        <v>796</v>
      </c>
      <c r="H133" s="273">
        <v>20</v>
      </c>
      <c r="I133" s="213"/>
      <c r="J133" s="305">
        <f t="shared" si="0"/>
        <v>0</v>
      </c>
      <c r="K133" s="271" t="s">
        <v>1</v>
      </c>
      <c r="L133" s="31"/>
      <c r="M133" s="148" t="s">
        <v>1</v>
      </c>
      <c r="N133" s="149" t="s">
        <v>35</v>
      </c>
      <c r="O133" s="150">
        <v>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2" t="s">
        <v>913</v>
      </c>
      <c r="AT133" s="152" t="s">
        <v>160</v>
      </c>
      <c r="AU133" s="152" t="s">
        <v>74</v>
      </c>
      <c r="AY133" s="18" t="s">
        <v>157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8" t="s">
        <v>74</v>
      </c>
      <c r="BK133" s="153">
        <f t="shared" si="9"/>
        <v>0</v>
      </c>
      <c r="BL133" s="18" t="s">
        <v>913</v>
      </c>
      <c r="BM133" s="152" t="s">
        <v>1251</v>
      </c>
    </row>
    <row r="134" spans="1:65" s="2" customFormat="1" ht="14.45" customHeight="1">
      <c r="A134" s="261"/>
      <c r="B134" s="262"/>
      <c r="C134" s="269" t="s">
        <v>198</v>
      </c>
      <c r="D134" s="269" t="s">
        <v>160</v>
      </c>
      <c r="E134" s="270" t="s">
        <v>1252</v>
      </c>
      <c r="F134" s="271" t="s">
        <v>1253</v>
      </c>
      <c r="G134" s="272" t="s">
        <v>796</v>
      </c>
      <c r="H134" s="273">
        <v>10</v>
      </c>
      <c r="I134" s="213"/>
      <c r="J134" s="305">
        <f t="shared" si="0"/>
        <v>0</v>
      </c>
      <c r="K134" s="271" t="s">
        <v>1</v>
      </c>
      <c r="L134" s="31"/>
      <c r="M134" s="148" t="s">
        <v>1</v>
      </c>
      <c r="N134" s="149" t="s">
        <v>35</v>
      </c>
      <c r="O134" s="150">
        <v>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2" t="s">
        <v>913</v>
      </c>
      <c r="AT134" s="152" t="s">
        <v>160</v>
      </c>
      <c r="AU134" s="152" t="s">
        <v>74</v>
      </c>
      <c r="AY134" s="18" t="s">
        <v>157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8" t="s">
        <v>74</v>
      </c>
      <c r="BK134" s="153">
        <f t="shared" si="9"/>
        <v>0</v>
      </c>
      <c r="BL134" s="18" t="s">
        <v>913</v>
      </c>
      <c r="BM134" s="152" t="s">
        <v>1254</v>
      </c>
    </row>
    <row r="135" spans="1:65" s="2" customFormat="1" ht="14.45" customHeight="1">
      <c r="A135" s="261"/>
      <c r="B135" s="262"/>
      <c r="C135" s="269" t="s">
        <v>205</v>
      </c>
      <c r="D135" s="269" t="s">
        <v>160</v>
      </c>
      <c r="E135" s="270" t="s">
        <v>1255</v>
      </c>
      <c r="F135" s="271" t="s">
        <v>1256</v>
      </c>
      <c r="G135" s="272" t="s">
        <v>796</v>
      </c>
      <c r="H135" s="273">
        <v>40</v>
      </c>
      <c r="I135" s="213"/>
      <c r="J135" s="305">
        <f t="shared" si="0"/>
        <v>0</v>
      </c>
      <c r="K135" s="271" t="s">
        <v>1</v>
      </c>
      <c r="L135" s="31"/>
      <c r="M135" s="180" t="s">
        <v>1</v>
      </c>
      <c r="N135" s="181" t="s">
        <v>35</v>
      </c>
      <c r="O135" s="182">
        <v>0</v>
      </c>
      <c r="P135" s="182">
        <f t="shared" si="1"/>
        <v>0</v>
      </c>
      <c r="Q135" s="182">
        <v>0</v>
      </c>
      <c r="R135" s="182">
        <f t="shared" si="2"/>
        <v>0</v>
      </c>
      <c r="S135" s="182">
        <v>0</v>
      </c>
      <c r="T135" s="183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2" t="s">
        <v>913</v>
      </c>
      <c r="AT135" s="152" t="s">
        <v>160</v>
      </c>
      <c r="AU135" s="152" t="s">
        <v>74</v>
      </c>
      <c r="AY135" s="18" t="s">
        <v>157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8" t="s">
        <v>74</v>
      </c>
      <c r="BK135" s="153">
        <f t="shared" si="9"/>
        <v>0</v>
      </c>
      <c r="BL135" s="18" t="s">
        <v>913</v>
      </c>
      <c r="BM135" s="152" t="s">
        <v>1257</v>
      </c>
    </row>
    <row r="136" spans="1:65" s="2" customFormat="1" ht="6.95" customHeight="1">
      <c r="A136" s="30"/>
      <c r="B136" s="45"/>
      <c r="C136" s="46"/>
      <c r="D136" s="46"/>
      <c r="E136" s="46"/>
      <c r="F136" s="46"/>
      <c r="G136" s="46"/>
      <c r="H136" s="46"/>
      <c r="I136" s="46"/>
      <c r="J136" s="46"/>
      <c r="K136" s="46"/>
      <c r="L136" s="31"/>
      <c r="M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</sheetData>
  <sheetProtection password="EDFD" sheet="1" objects="1" scenarios="1"/>
  <autoFilter ref="C122:K135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87"/>
  <sheetViews>
    <sheetView showGridLines="0" topLeftCell="A129" workbookViewId="0">
      <selection activeCell="A138" sqref="A138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1" spans="1:46">
      <c r="A1" s="96"/>
    </row>
    <row r="2" spans="1:46" s="1" customFormat="1" ht="36.950000000000003" customHeight="1">
      <c r="L2" s="224" t="s">
        <v>5</v>
      </c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8" t="s">
        <v>106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1:46" s="1" customFormat="1" ht="24.95" customHeight="1">
      <c r="B4" s="21"/>
      <c r="D4" s="22" t="s">
        <v>107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24" customHeight="1">
      <c r="B7" s="21"/>
      <c r="E7" s="253" t="str">
        <f>'Rekapitulace stavby'!K6</f>
        <v>Mendelova unizerzita v Brně, budova D, Zemědělská 1665/1, Brno</v>
      </c>
      <c r="F7" s="254"/>
      <c r="G7" s="254"/>
      <c r="H7" s="254"/>
      <c r="L7" s="21"/>
    </row>
    <row r="8" spans="1:46" s="1" customFormat="1" ht="12" customHeight="1">
      <c r="B8" s="21"/>
      <c r="D8" s="27" t="s">
        <v>108</v>
      </c>
      <c r="L8" s="21"/>
    </row>
    <row r="9" spans="1:46" s="2" customFormat="1" ht="14.45" customHeight="1">
      <c r="A9" s="30"/>
      <c r="B9" s="31"/>
      <c r="C9" s="30"/>
      <c r="D9" s="30"/>
      <c r="E9" s="253" t="s">
        <v>1258</v>
      </c>
      <c r="F9" s="256"/>
      <c r="G9" s="256"/>
      <c r="H9" s="256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110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4.45" customHeight="1">
      <c r="A11" s="30"/>
      <c r="B11" s="31"/>
      <c r="C11" s="30"/>
      <c r="D11" s="30"/>
      <c r="E11" s="238" t="s">
        <v>1259</v>
      </c>
      <c r="F11" s="256"/>
      <c r="G11" s="256"/>
      <c r="H11" s="256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5. 8. 2019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tr">
        <f>IF('Rekapitulace stavby'!AN10="","",'Rekapitulace stavby'!AN10)</f>
        <v/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tr">
        <f>IF('Rekapitulace stavby'!E11="","",'Rekapitulace stavby'!E11)</f>
        <v xml:space="preserve"> </v>
      </c>
      <c r="F17" s="30"/>
      <c r="G17" s="30"/>
      <c r="H17" s="30"/>
      <c r="I17" s="27" t="s">
        <v>24</v>
      </c>
      <c r="J17" s="25" t="str">
        <f>IF('Rekapitulace stavby'!AN11="","",'Rekapitulace stavby'!AN11)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25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1" t="str">
        <f>'Rekapitulace stavby'!E14</f>
        <v xml:space="preserve"> </v>
      </c>
      <c r="F20" s="221"/>
      <c r="G20" s="221"/>
      <c r="H20" s="221"/>
      <c r="I20" s="27" t="s">
        <v>24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26</v>
      </c>
      <c r="E22" s="30"/>
      <c r="F22" s="30"/>
      <c r="G22" s="30"/>
      <c r="H22" s="30"/>
      <c r="I22" s="27" t="s">
        <v>23</v>
      </c>
      <c r="J22" s="25" t="str">
        <f>IF('Rekapitulace stavby'!AN16="","",'Rekapitulace stavby'!AN16)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tr">
        <f>IF('Rekapitulace stavby'!E17="","",'Rekapitulace stavby'!E17)</f>
        <v xml:space="preserve"> </v>
      </c>
      <c r="F23" s="30"/>
      <c r="G23" s="30"/>
      <c r="H23" s="30"/>
      <c r="I23" s="27" t="s">
        <v>24</v>
      </c>
      <c r="J23" s="25" t="str">
        <f>IF('Rekapitulace stavby'!AN17="","",'Rekapitulace stavby'!AN17)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28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24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29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4.45" customHeight="1">
      <c r="A29" s="99"/>
      <c r="B29" s="100"/>
      <c r="C29" s="99"/>
      <c r="D29" s="99"/>
      <c r="E29" s="225" t="s">
        <v>1</v>
      </c>
      <c r="F29" s="225"/>
      <c r="G29" s="225"/>
      <c r="H29" s="225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2" t="s">
        <v>30</v>
      </c>
      <c r="E32" s="30"/>
      <c r="F32" s="30"/>
      <c r="G32" s="30"/>
      <c r="H32" s="30"/>
      <c r="I32" s="30"/>
      <c r="J32" s="69">
        <f>ROUND(J137,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32</v>
      </c>
      <c r="G34" s="30"/>
      <c r="H34" s="30"/>
      <c r="I34" s="34" t="s">
        <v>31</v>
      </c>
      <c r="J34" s="34" t="s">
        <v>33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98" t="s">
        <v>34</v>
      </c>
      <c r="E35" s="27" t="s">
        <v>35</v>
      </c>
      <c r="F35" s="103">
        <f>ROUND((SUM(BE137:BE186)),  2)</f>
        <v>0</v>
      </c>
      <c r="G35" s="30"/>
      <c r="H35" s="30"/>
      <c r="I35" s="104">
        <v>0.21</v>
      </c>
      <c r="J35" s="103">
        <f>ROUND(((SUM(BE137:BE186))*I35),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36</v>
      </c>
      <c r="F36" s="103">
        <f>ROUND((SUM(BF137:BF186)),  2)</f>
        <v>0</v>
      </c>
      <c r="G36" s="30"/>
      <c r="H36" s="30"/>
      <c r="I36" s="104">
        <v>0.15</v>
      </c>
      <c r="J36" s="103">
        <f>ROUND(((SUM(BF137:BF186))*I36),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37</v>
      </c>
      <c r="F37" s="103">
        <f>ROUND((SUM(BG137:BG186)),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38</v>
      </c>
      <c r="F38" s="103">
        <f>ROUND((SUM(BH137:BH186)),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39</v>
      </c>
      <c r="F39" s="103">
        <f>ROUND((SUM(BI137:BI186)),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40</v>
      </c>
      <c r="E41" s="58"/>
      <c r="F41" s="58"/>
      <c r="G41" s="107" t="s">
        <v>41</v>
      </c>
      <c r="H41" s="108" t="s">
        <v>42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45</v>
      </c>
      <c r="E61" s="33"/>
      <c r="F61" s="111" t="s">
        <v>46</v>
      </c>
      <c r="G61" s="43" t="s">
        <v>45</v>
      </c>
      <c r="H61" s="33"/>
      <c r="I61" s="33"/>
      <c r="J61" s="112" t="s">
        <v>46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45</v>
      </c>
      <c r="E76" s="33"/>
      <c r="F76" s="111" t="s">
        <v>46</v>
      </c>
      <c r="G76" s="43" t="s">
        <v>45</v>
      </c>
      <c r="H76" s="33"/>
      <c r="I76" s="33"/>
      <c r="J76" s="112" t="s">
        <v>46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114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24" customHeight="1">
      <c r="A85" s="30"/>
      <c r="B85" s="31"/>
      <c r="C85" s="30"/>
      <c r="D85" s="30"/>
      <c r="E85" s="253" t="str">
        <f>E7</f>
        <v>Mendelova unizerzita v Brně, budova D, Zemědělská 1665/1, Brno</v>
      </c>
      <c r="F85" s="254"/>
      <c r="G85" s="254"/>
      <c r="H85" s="254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108</v>
      </c>
      <c r="L86" s="21"/>
    </row>
    <row r="87" spans="1:31" s="2" customFormat="1" ht="14.45" customHeight="1">
      <c r="A87" s="30"/>
      <c r="B87" s="31"/>
      <c r="C87" s="30"/>
      <c r="D87" s="30"/>
      <c r="E87" s="253" t="s">
        <v>1258</v>
      </c>
      <c r="F87" s="256"/>
      <c r="G87" s="256"/>
      <c r="H87" s="256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110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4.45" customHeight="1">
      <c r="A89" s="30"/>
      <c r="B89" s="31"/>
      <c r="C89" s="30"/>
      <c r="D89" s="30"/>
      <c r="E89" s="238" t="str">
        <f>E11</f>
        <v>02.1 - Mobiliář</v>
      </c>
      <c r="F89" s="256"/>
      <c r="G89" s="256"/>
      <c r="H89" s="256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5. 8. 2019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6" customHeight="1">
      <c r="A93" s="30"/>
      <c r="B93" s="31"/>
      <c r="C93" s="27" t="s">
        <v>22</v>
      </c>
      <c r="D93" s="30"/>
      <c r="E93" s="30"/>
      <c r="F93" s="25" t="str">
        <f>E17</f>
        <v xml:space="preserve"> </v>
      </c>
      <c r="G93" s="30"/>
      <c r="H93" s="30"/>
      <c r="I93" s="27" t="s">
        <v>26</v>
      </c>
      <c r="J93" s="28" t="str">
        <f>E23</f>
        <v xml:space="preserve"> 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6" customHeight="1">
      <c r="A94" s="30"/>
      <c r="B94" s="31"/>
      <c r="C94" s="27" t="s">
        <v>25</v>
      </c>
      <c r="D94" s="30"/>
      <c r="E94" s="30"/>
      <c r="F94" s="25" t="str">
        <f>IF(E20="","",E20)</f>
        <v xml:space="preserve"> </v>
      </c>
      <c r="G94" s="30"/>
      <c r="H94" s="30"/>
      <c r="I94" s="27" t="s">
        <v>28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115</v>
      </c>
      <c r="D96" s="105"/>
      <c r="E96" s="105"/>
      <c r="F96" s="105"/>
      <c r="G96" s="105"/>
      <c r="H96" s="105"/>
      <c r="I96" s="105"/>
      <c r="J96" s="114" t="s">
        <v>116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117</v>
      </c>
      <c r="D98" s="30"/>
      <c r="E98" s="30"/>
      <c r="F98" s="30"/>
      <c r="G98" s="30"/>
      <c r="H98" s="30"/>
      <c r="I98" s="30"/>
      <c r="J98" s="69">
        <f>J137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118</v>
      </c>
    </row>
    <row r="99" spans="1:47" s="9" customFormat="1" ht="24.95" customHeight="1">
      <c r="B99" s="116"/>
      <c r="D99" s="117" t="s">
        <v>1088</v>
      </c>
      <c r="E99" s="118"/>
      <c r="F99" s="118"/>
      <c r="G99" s="118"/>
      <c r="H99" s="118"/>
      <c r="I99" s="118"/>
      <c r="J99" s="119">
        <f>J138</f>
        <v>0</v>
      </c>
      <c r="L99" s="116"/>
    </row>
    <row r="100" spans="1:47" s="10" customFormat="1" ht="19.899999999999999" customHeight="1">
      <c r="B100" s="120"/>
      <c r="D100" s="121" t="s">
        <v>1260</v>
      </c>
      <c r="E100" s="122"/>
      <c r="F100" s="122"/>
      <c r="G100" s="122"/>
      <c r="H100" s="122"/>
      <c r="I100" s="122"/>
      <c r="J100" s="123">
        <f>J139</f>
        <v>0</v>
      </c>
      <c r="L100" s="120"/>
    </row>
    <row r="101" spans="1:47" s="9" customFormat="1" ht="24.95" customHeight="1">
      <c r="B101" s="116"/>
      <c r="D101" s="117" t="s">
        <v>1261</v>
      </c>
      <c r="E101" s="118"/>
      <c r="F101" s="118"/>
      <c r="G101" s="118"/>
      <c r="H101" s="118"/>
      <c r="I101" s="118"/>
      <c r="J101" s="119">
        <f>J142</f>
        <v>0</v>
      </c>
      <c r="L101" s="116"/>
    </row>
    <row r="102" spans="1:47" s="10" customFormat="1" ht="19.899999999999999" customHeight="1">
      <c r="B102" s="120"/>
      <c r="D102" s="121" t="s">
        <v>1262</v>
      </c>
      <c r="E102" s="122"/>
      <c r="F102" s="122"/>
      <c r="G102" s="122"/>
      <c r="H102" s="122"/>
      <c r="I102" s="122"/>
      <c r="J102" s="123">
        <f>J143</f>
        <v>0</v>
      </c>
      <c r="L102" s="120"/>
    </row>
    <row r="103" spans="1:47" s="9" customFormat="1" ht="24.95" customHeight="1">
      <c r="B103" s="116"/>
      <c r="D103" s="117" t="s">
        <v>1090</v>
      </c>
      <c r="E103" s="118"/>
      <c r="F103" s="118"/>
      <c r="G103" s="118"/>
      <c r="H103" s="118"/>
      <c r="I103" s="118"/>
      <c r="J103" s="119">
        <f>J145</f>
        <v>0</v>
      </c>
      <c r="L103" s="116"/>
    </row>
    <row r="104" spans="1:47" s="10" customFormat="1" ht="19.899999999999999" customHeight="1">
      <c r="B104" s="120"/>
      <c r="D104" s="121" t="s">
        <v>1263</v>
      </c>
      <c r="E104" s="122"/>
      <c r="F104" s="122"/>
      <c r="G104" s="122"/>
      <c r="H104" s="122"/>
      <c r="I104" s="122"/>
      <c r="J104" s="123">
        <f>J146</f>
        <v>0</v>
      </c>
      <c r="L104" s="120"/>
    </row>
    <row r="105" spans="1:47" s="9" customFormat="1" ht="24.95" customHeight="1">
      <c r="B105" s="116"/>
      <c r="D105" s="117" t="s">
        <v>1094</v>
      </c>
      <c r="E105" s="118"/>
      <c r="F105" s="118"/>
      <c r="G105" s="118"/>
      <c r="H105" s="118"/>
      <c r="I105" s="118"/>
      <c r="J105" s="119">
        <f>J150</f>
        <v>0</v>
      </c>
      <c r="L105" s="116"/>
    </row>
    <row r="106" spans="1:47" s="10" customFormat="1" ht="19.899999999999999" customHeight="1">
      <c r="B106" s="120"/>
      <c r="D106" s="121" t="s">
        <v>1264</v>
      </c>
      <c r="E106" s="122"/>
      <c r="F106" s="122"/>
      <c r="G106" s="122"/>
      <c r="H106" s="122"/>
      <c r="I106" s="122"/>
      <c r="J106" s="123">
        <f>J151</f>
        <v>0</v>
      </c>
      <c r="L106" s="120"/>
    </row>
    <row r="107" spans="1:47" s="10" customFormat="1" ht="19.899999999999999" customHeight="1">
      <c r="B107" s="120"/>
      <c r="D107" s="121" t="s">
        <v>1265</v>
      </c>
      <c r="E107" s="122"/>
      <c r="F107" s="122"/>
      <c r="G107" s="122"/>
      <c r="H107" s="122"/>
      <c r="I107" s="122"/>
      <c r="J107" s="123">
        <f>J155</f>
        <v>0</v>
      </c>
      <c r="L107" s="120"/>
    </row>
    <row r="108" spans="1:47" s="10" customFormat="1" ht="19.899999999999999" customHeight="1">
      <c r="B108" s="120"/>
      <c r="D108" s="121" t="s">
        <v>1266</v>
      </c>
      <c r="E108" s="122"/>
      <c r="F108" s="122"/>
      <c r="G108" s="122"/>
      <c r="H108" s="122"/>
      <c r="I108" s="122"/>
      <c r="J108" s="123">
        <f>J161</f>
        <v>0</v>
      </c>
      <c r="L108" s="120"/>
    </row>
    <row r="109" spans="1:47" s="10" customFormat="1" ht="19.899999999999999" customHeight="1">
      <c r="B109" s="120"/>
      <c r="D109" s="121" t="s">
        <v>1267</v>
      </c>
      <c r="E109" s="122"/>
      <c r="F109" s="122"/>
      <c r="G109" s="122"/>
      <c r="H109" s="122"/>
      <c r="I109" s="122"/>
      <c r="J109" s="123">
        <f>J165</f>
        <v>0</v>
      </c>
      <c r="L109" s="120"/>
    </row>
    <row r="110" spans="1:47" s="10" customFormat="1" ht="19.899999999999999" customHeight="1">
      <c r="B110" s="120"/>
      <c r="D110" s="121" t="s">
        <v>1268</v>
      </c>
      <c r="E110" s="122"/>
      <c r="F110" s="122"/>
      <c r="G110" s="122"/>
      <c r="H110" s="122"/>
      <c r="I110" s="122"/>
      <c r="J110" s="123">
        <f>J168</f>
        <v>0</v>
      </c>
      <c r="L110" s="120"/>
    </row>
    <row r="111" spans="1:47" s="10" customFormat="1" ht="19.899999999999999" customHeight="1">
      <c r="B111" s="120"/>
      <c r="D111" s="121" t="s">
        <v>1269</v>
      </c>
      <c r="E111" s="122"/>
      <c r="F111" s="122"/>
      <c r="G111" s="122"/>
      <c r="H111" s="122"/>
      <c r="I111" s="122"/>
      <c r="J111" s="123">
        <f>J171</f>
        <v>0</v>
      </c>
      <c r="L111" s="120"/>
    </row>
    <row r="112" spans="1:47" s="10" customFormat="1" ht="19.899999999999999" customHeight="1">
      <c r="B112" s="120"/>
      <c r="D112" s="121" t="s">
        <v>1270</v>
      </c>
      <c r="E112" s="122"/>
      <c r="F112" s="122"/>
      <c r="G112" s="122"/>
      <c r="H112" s="122"/>
      <c r="I112" s="122"/>
      <c r="J112" s="123">
        <f>J174</f>
        <v>0</v>
      </c>
      <c r="L112" s="120"/>
    </row>
    <row r="113" spans="1:31" s="10" customFormat="1" ht="19.899999999999999" customHeight="1">
      <c r="B113" s="120"/>
      <c r="D113" s="121" t="s">
        <v>1271</v>
      </c>
      <c r="E113" s="122"/>
      <c r="F113" s="122"/>
      <c r="G113" s="122"/>
      <c r="H113" s="122"/>
      <c r="I113" s="122"/>
      <c r="J113" s="123">
        <f>J177</f>
        <v>0</v>
      </c>
      <c r="L113" s="120"/>
    </row>
    <row r="114" spans="1:31" s="9" customFormat="1" ht="24.95" customHeight="1">
      <c r="B114" s="116"/>
      <c r="D114" s="117" t="s">
        <v>1096</v>
      </c>
      <c r="E114" s="118"/>
      <c r="F114" s="118"/>
      <c r="G114" s="118"/>
      <c r="H114" s="118"/>
      <c r="I114" s="118"/>
      <c r="J114" s="119">
        <f>J181</f>
        <v>0</v>
      </c>
      <c r="L114" s="116"/>
    </row>
    <row r="115" spans="1:31" s="10" customFormat="1" ht="19.899999999999999" customHeight="1">
      <c r="B115" s="120"/>
      <c r="D115" s="121" t="s">
        <v>1097</v>
      </c>
      <c r="E115" s="122"/>
      <c r="F115" s="122"/>
      <c r="G115" s="122"/>
      <c r="H115" s="122"/>
      <c r="I115" s="122"/>
      <c r="J115" s="123">
        <f>J182</f>
        <v>0</v>
      </c>
      <c r="L115" s="120"/>
    </row>
    <row r="116" spans="1:31" s="2" customFormat="1" ht="21.7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6.95" customHeight="1">
      <c r="A117" s="30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21" spans="1:31" s="2" customFormat="1" ht="6.95" customHeight="1">
      <c r="A121" s="30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24.95" customHeight="1">
      <c r="A122" s="30"/>
      <c r="B122" s="31"/>
      <c r="C122" s="22" t="s">
        <v>142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14</v>
      </c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24" customHeight="1">
      <c r="A125" s="30"/>
      <c r="B125" s="31"/>
      <c r="C125" s="30"/>
      <c r="D125" s="30"/>
      <c r="E125" s="253" t="str">
        <f>E7</f>
        <v>Mendelova unizerzita v Brně, budova D, Zemědělská 1665/1, Brno</v>
      </c>
      <c r="F125" s="254"/>
      <c r="G125" s="254"/>
      <c r="H125" s="254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1" customFormat="1" ht="12" customHeight="1">
      <c r="B126" s="21"/>
      <c r="C126" s="27" t="s">
        <v>108</v>
      </c>
      <c r="L126" s="21"/>
    </row>
    <row r="127" spans="1:31" s="2" customFormat="1" ht="14.45" customHeight="1">
      <c r="A127" s="30"/>
      <c r="B127" s="31"/>
      <c r="C127" s="30"/>
      <c r="D127" s="30"/>
      <c r="E127" s="253" t="s">
        <v>1258</v>
      </c>
      <c r="F127" s="256"/>
      <c r="G127" s="256"/>
      <c r="H127" s="256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2" customHeight="1">
      <c r="A128" s="30"/>
      <c r="B128" s="31"/>
      <c r="C128" s="27" t="s">
        <v>110</v>
      </c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4.45" customHeight="1">
      <c r="A129" s="30"/>
      <c r="B129" s="31"/>
      <c r="C129" s="30"/>
      <c r="D129" s="30"/>
      <c r="E129" s="238" t="str">
        <f>E11</f>
        <v>02.1 - Mobiliář</v>
      </c>
      <c r="F129" s="256"/>
      <c r="G129" s="256"/>
      <c r="H129" s="256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6.9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2" customHeight="1">
      <c r="A131" s="30"/>
      <c r="B131" s="31"/>
      <c r="C131" s="27" t="s">
        <v>18</v>
      </c>
      <c r="D131" s="30"/>
      <c r="E131" s="30"/>
      <c r="F131" s="25" t="str">
        <f>F14</f>
        <v xml:space="preserve"> </v>
      </c>
      <c r="G131" s="30"/>
      <c r="H131" s="30"/>
      <c r="I131" s="27" t="s">
        <v>20</v>
      </c>
      <c r="J131" s="53" t="str">
        <f>IF(J14="","",J14)</f>
        <v>5. 8. 2019</v>
      </c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2" customFormat="1" ht="6.95" customHeight="1">
      <c r="A132" s="30"/>
      <c r="B132" s="31"/>
      <c r="C132" s="30"/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5" s="2" customFormat="1" ht="15.6" customHeight="1">
      <c r="A133" s="30"/>
      <c r="B133" s="31"/>
      <c r="C133" s="27" t="s">
        <v>22</v>
      </c>
      <c r="D133" s="30"/>
      <c r="E133" s="30"/>
      <c r="F133" s="25" t="str">
        <f>E17</f>
        <v xml:space="preserve"> </v>
      </c>
      <c r="G133" s="30"/>
      <c r="H133" s="30"/>
      <c r="I133" s="27" t="s">
        <v>26</v>
      </c>
      <c r="J133" s="28" t="str">
        <f>E23</f>
        <v xml:space="preserve"> </v>
      </c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5" s="2" customFormat="1" ht="15.6" customHeight="1">
      <c r="A134" s="30"/>
      <c r="B134" s="31"/>
      <c r="C134" s="27" t="s">
        <v>25</v>
      </c>
      <c r="D134" s="30"/>
      <c r="E134" s="30"/>
      <c r="F134" s="25" t="str">
        <f>IF(E20="","",E20)</f>
        <v xml:space="preserve"> </v>
      </c>
      <c r="G134" s="30"/>
      <c r="H134" s="30"/>
      <c r="I134" s="27" t="s">
        <v>28</v>
      </c>
      <c r="J134" s="28" t="str">
        <f>E26</f>
        <v xml:space="preserve"> </v>
      </c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5" s="2" customFormat="1" ht="10.35" customHeight="1">
      <c r="A135" s="30"/>
      <c r="B135" s="31"/>
      <c r="C135" s="30"/>
      <c r="D135" s="30"/>
      <c r="E135" s="30"/>
      <c r="F135" s="30"/>
      <c r="G135" s="30"/>
      <c r="H135" s="30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5" s="11" customFormat="1" ht="29.25" customHeight="1">
      <c r="A136" s="257"/>
      <c r="B136" s="258"/>
      <c r="C136" s="259" t="s">
        <v>143</v>
      </c>
      <c r="D136" s="260" t="s">
        <v>55</v>
      </c>
      <c r="E136" s="260" t="s">
        <v>51</v>
      </c>
      <c r="F136" s="260" t="s">
        <v>52</v>
      </c>
      <c r="G136" s="260" t="s">
        <v>144</v>
      </c>
      <c r="H136" s="260" t="s">
        <v>145</v>
      </c>
      <c r="I136" s="127" t="s">
        <v>146</v>
      </c>
      <c r="J136" s="260" t="s">
        <v>116</v>
      </c>
      <c r="K136" s="301" t="s">
        <v>147</v>
      </c>
      <c r="L136" s="129"/>
      <c r="M136" s="60" t="s">
        <v>1</v>
      </c>
      <c r="N136" s="61" t="s">
        <v>34</v>
      </c>
      <c r="O136" s="61" t="s">
        <v>148</v>
      </c>
      <c r="P136" s="61" t="s">
        <v>149</v>
      </c>
      <c r="Q136" s="61" t="s">
        <v>150</v>
      </c>
      <c r="R136" s="61" t="s">
        <v>151</v>
      </c>
      <c r="S136" s="61" t="s">
        <v>152</v>
      </c>
      <c r="T136" s="62" t="s">
        <v>153</v>
      </c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</row>
    <row r="137" spans="1:65" s="2" customFormat="1" ht="22.9" customHeight="1">
      <c r="A137" s="261"/>
      <c r="B137" s="262"/>
      <c r="C137" s="263" t="s">
        <v>154</v>
      </c>
      <c r="D137" s="261"/>
      <c r="E137" s="261"/>
      <c r="F137" s="261"/>
      <c r="G137" s="261"/>
      <c r="H137" s="261"/>
      <c r="I137" s="30"/>
      <c r="J137" s="302">
        <f>BK137</f>
        <v>0</v>
      </c>
      <c r="K137" s="261"/>
      <c r="L137" s="31"/>
      <c r="M137" s="63"/>
      <c r="N137" s="54"/>
      <c r="O137" s="64"/>
      <c r="P137" s="131">
        <f>P138+P142+P145+P150+P181</f>
        <v>0</v>
      </c>
      <c r="Q137" s="64"/>
      <c r="R137" s="131">
        <f>R138+R142+R145+R150+R181</f>
        <v>0</v>
      </c>
      <c r="S137" s="64"/>
      <c r="T137" s="132">
        <f>T138+T142+T145+T150+T181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8" t="s">
        <v>69</v>
      </c>
      <c r="AU137" s="18" t="s">
        <v>118</v>
      </c>
      <c r="BK137" s="133">
        <f>BK138+BK142+BK145+BK150+BK181</f>
        <v>0</v>
      </c>
    </row>
    <row r="138" spans="1:65" s="12" customFormat="1" ht="25.9" customHeight="1">
      <c r="A138" s="264"/>
      <c r="B138" s="265"/>
      <c r="C138" s="264"/>
      <c r="D138" s="266" t="s">
        <v>69</v>
      </c>
      <c r="E138" s="267" t="s">
        <v>1098</v>
      </c>
      <c r="F138" s="267" t="s">
        <v>1099</v>
      </c>
      <c r="G138" s="264"/>
      <c r="H138" s="264"/>
      <c r="J138" s="303">
        <f>BK138</f>
        <v>0</v>
      </c>
      <c r="K138" s="264"/>
      <c r="L138" s="134"/>
      <c r="M138" s="138"/>
      <c r="N138" s="139"/>
      <c r="O138" s="139"/>
      <c r="P138" s="140">
        <f>P139</f>
        <v>0</v>
      </c>
      <c r="Q138" s="139"/>
      <c r="R138" s="140">
        <f>R139</f>
        <v>0</v>
      </c>
      <c r="S138" s="139"/>
      <c r="T138" s="141">
        <f>T139</f>
        <v>0</v>
      </c>
      <c r="AR138" s="135" t="s">
        <v>74</v>
      </c>
      <c r="AT138" s="142" t="s">
        <v>69</v>
      </c>
      <c r="AU138" s="142" t="s">
        <v>70</v>
      </c>
      <c r="AY138" s="135" t="s">
        <v>157</v>
      </c>
      <c r="BK138" s="143">
        <f>BK139</f>
        <v>0</v>
      </c>
    </row>
    <row r="139" spans="1:65" s="12" customFormat="1" ht="22.9" customHeight="1">
      <c r="A139" s="264"/>
      <c r="B139" s="265"/>
      <c r="C139" s="264"/>
      <c r="D139" s="266" t="s">
        <v>69</v>
      </c>
      <c r="E139" s="268" t="s">
        <v>1272</v>
      </c>
      <c r="F139" s="268" t="s">
        <v>1273</v>
      </c>
      <c r="G139" s="264"/>
      <c r="H139" s="264"/>
      <c r="J139" s="304">
        <f>BK139</f>
        <v>0</v>
      </c>
      <c r="K139" s="264"/>
      <c r="L139" s="134"/>
      <c r="M139" s="138"/>
      <c r="N139" s="139"/>
      <c r="O139" s="139"/>
      <c r="P139" s="140">
        <f>SUM(P140:P141)</f>
        <v>0</v>
      </c>
      <c r="Q139" s="139"/>
      <c r="R139" s="140">
        <f>SUM(R140:R141)</f>
        <v>0</v>
      </c>
      <c r="S139" s="139"/>
      <c r="T139" s="141">
        <f>SUM(T140:T141)</f>
        <v>0</v>
      </c>
      <c r="AR139" s="135" t="s">
        <v>74</v>
      </c>
      <c r="AT139" s="142" t="s">
        <v>69</v>
      </c>
      <c r="AU139" s="142" t="s">
        <v>74</v>
      </c>
      <c r="AY139" s="135" t="s">
        <v>157</v>
      </c>
      <c r="BK139" s="143">
        <f>SUM(BK140:BK141)</f>
        <v>0</v>
      </c>
    </row>
    <row r="140" spans="1:65" s="2" customFormat="1" ht="21.6" customHeight="1">
      <c r="A140" s="261"/>
      <c r="B140" s="262"/>
      <c r="C140" s="269" t="s">
        <v>74</v>
      </c>
      <c r="D140" s="269" t="s">
        <v>160</v>
      </c>
      <c r="E140" s="270" t="s">
        <v>1274</v>
      </c>
      <c r="F140" s="271" t="s">
        <v>1275</v>
      </c>
      <c r="G140" s="272" t="s">
        <v>171</v>
      </c>
      <c r="H140" s="273">
        <v>1</v>
      </c>
      <c r="I140" s="213"/>
      <c r="J140" s="305">
        <f>ROUND(I140*H140,2)</f>
        <v>0</v>
      </c>
      <c r="K140" s="271" t="s">
        <v>1</v>
      </c>
      <c r="L140" s="31"/>
      <c r="M140" s="148" t="s">
        <v>1</v>
      </c>
      <c r="N140" s="149" t="s">
        <v>35</v>
      </c>
      <c r="O140" s="150">
        <v>0</v>
      </c>
      <c r="P140" s="150">
        <f>O140*H140</f>
        <v>0</v>
      </c>
      <c r="Q140" s="150">
        <v>0</v>
      </c>
      <c r="R140" s="150">
        <f>Q140*H140</f>
        <v>0</v>
      </c>
      <c r="S140" s="150">
        <v>0</v>
      </c>
      <c r="T140" s="151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2" t="s">
        <v>163</v>
      </c>
      <c r="AT140" s="152" t="s">
        <v>160</v>
      </c>
      <c r="AU140" s="152" t="s">
        <v>78</v>
      </c>
      <c r="AY140" s="18" t="s">
        <v>157</v>
      </c>
      <c r="BE140" s="153">
        <f>IF(N140="základní",J140,0)</f>
        <v>0</v>
      </c>
      <c r="BF140" s="153">
        <f>IF(N140="snížená",J140,0)</f>
        <v>0</v>
      </c>
      <c r="BG140" s="153">
        <f>IF(N140="zákl. přenesená",J140,0)</f>
        <v>0</v>
      </c>
      <c r="BH140" s="153">
        <f>IF(N140="sníž. přenesená",J140,0)</f>
        <v>0</v>
      </c>
      <c r="BI140" s="153">
        <f>IF(N140="nulová",J140,0)</f>
        <v>0</v>
      </c>
      <c r="BJ140" s="18" t="s">
        <v>74</v>
      </c>
      <c r="BK140" s="153">
        <f>ROUND(I140*H140,2)</f>
        <v>0</v>
      </c>
      <c r="BL140" s="18" t="s">
        <v>163</v>
      </c>
      <c r="BM140" s="152" t="s">
        <v>1276</v>
      </c>
    </row>
    <row r="141" spans="1:65" s="2" customFormat="1" ht="14.45" customHeight="1">
      <c r="A141" s="261"/>
      <c r="B141" s="262"/>
      <c r="C141" s="269" t="s">
        <v>78</v>
      </c>
      <c r="D141" s="269" t="s">
        <v>160</v>
      </c>
      <c r="E141" s="270" t="s">
        <v>1277</v>
      </c>
      <c r="F141" s="271" t="s">
        <v>1278</v>
      </c>
      <c r="G141" s="272" t="s">
        <v>171</v>
      </c>
      <c r="H141" s="273">
        <v>1</v>
      </c>
      <c r="I141" s="213"/>
      <c r="J141" s="305">
        <f>ROUND(I141*H141,2)</f>
        <v>0</v>
      </c>
      <c r="K141" s="271" t="s">
        <v>1</v>
      </c>
      <c r="L141" s="31"/>
      <c r="M141" s="148" t="s">
        <v>1</v>
      </c>
      <c r="N141" s="149" t="s">
        <v>35</v>
      </c>
      <c r="O141" s="150">
        <v>0</v>
      </c>
      <c r="P141" s="150">
        <f>O141*H141</f>
        <v>0</v>
      </c>
      <c r="Q141" s="150">
        <v>0</v>
      </c>
      <c r="R141" s="150">
        <f>Q141*H141</f>
        <v>0</v>
      </c>
      <c r="S141" s="150">
        <v>0</v>
      </c>
      <c r="T141" s="151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2" t="s">
        <v>163</v>
      </c>
      <c r="AT141" s="152" t="s">
        <v>160</v>
      </c>
      <c r="AU141" s="152" t="s">
        <v>78</v>
      </c>
      <c r="AY141" s="18" t="s">
        <v>157</v>
      </c>
      <c r="BE141" s="153">
        <f>IF(N141="základní",J141,0)</f>
        <v>0</v>
      </c>
      <c r="BF141" s="153">
        <f>IF(N141="snížená",J141,0)</f>
        <v>0</v>
      </c>
      <c r="BG141" s="153">
        <f>IF(N141="zákl. přenesená",J141,0)</f>
        <v>0</v>
      </c>
      <c r="BH141" s="153">
        <f>IF(N141="sníž. přenesená",J141,0)</f>
        <v>0</v>
      </c>
      <c r="BI141" s="153">
        <f>IF(N141="nulová",J141,0)</f>
        <v>0</v>
      </c>
      <c r="BJ141" s="18" t="s">
        <v>74</v>
      </c>
      <c r="BK141" s="153">
        <f>ROUND(I141*H141,2)</f>
        <v>0</v>
      </c>
      <c r="BL141" s="18" t="s">
        <v>163</v>
      </c>
      <c r="BM141" s="152" t="s">
        <v>1279</v>
      </c>
    </row>
    <row r="142" spans="1:65" s="12" customFormat="1" ht="25.9" customHeight="1">
      <c r="A142" s="264"/>
      <c r="B142" s="265"/>
      <c r="C142" s="264"/>
      <c r="D142" s="266" t="s">
        <v>69</v>
      </c>
      <c r="E142" s="267" t="s">
        <v>1280</v>
      </c>
      <c r="F142" s="267" t="s">
        <v>1281</v>
      </c>
      <c r="G142" s="264"/>
      <c r="H142" s="264"/>
      <c r="I142" s="307"/>
      <c r="J142" s="303">
        <f>BK142</f>
        <v>0</v>
      </c>
      <c r="K142" s="264"/>
      <c r="L142" s="134"/>
      <c r="M142" s="138"/>
      <c r="N142" s="139"/>
      <c r="O142" s="139"/>
      <c r="P142" s="140">
        <f>P143</f>
        <v>0</v>
      </c>
      <c r="Q142" s="139"/>
      <c r="R142" s="140">
        <f>R143</f>
        <v>0</v>
      </c>
      <c r="S142" s="139"/>
      <c r="T142" s="141">
        <f>T143</f>
        <v>0</v>
      </c>
      <c r="AR142" s="135" t="s">
        <v>74</v>
      </c>
      <c r="AT142" s="142" t="s">
        <v>69</v>
      </c>
      <c r="AU142" s="142" t="s">
        <v>70</v>
      </c>
      <c r="AY142" s="135" t="s">
        <v>157</v>
      </c>
      <c r="BK142" s="143">
        <f>BK143</f>
        <v>0</v>
      </c>
    </row>
    <row r="143" spans="1:65" s="12" customFormat="1" ht="22.9" customHeight="1">
      <c r="A143" s="264"/>
      <c r="B143" s="265"/>
      <c r="C143" s="264"/>
      <c r="D143" s="266" t="s">
        <v>69</v>
      </c>
      <c r="E143" s="268" t="s">
        <v>695</v>
      </c>
      <c r="F143" s="268" t="s">
        <v>1282</v>
      </c>
      <c r="G143" s="264"/>
      <c r="H143" s="264"/>
      <c r="I143" s="307"/>
      <c r="J143" s="304">
        <f>BK143</f>
        <v>0</v>
      </c>
      <c r="K143" s="264"/>
      <c r="L143" s="134"/>
      <c r="M143" s="138"/>
      <c r="N143" s="139"/>
      <c r="O143" s="139"/>
      <c r="P143" s="140">
        <f>P144</f>
        <v>0</v>
      </c>
      <c r="Q143" s="139"/>
      <c r="R143" s="140">
        <f>R144</f>
        <v>0</v>
      </c>
      <c r="S143" s="139"/>
      <c r="T143" s="141">
        <f>T144</f>
        <v>0</v>
      </c>
      <c r="AR143" s="135" t="s">
        <v>74</v>
      </c>
      <c r="AT143" s="142" t="s">
        <v>69</v>
      </c>
      <c r="AU143" s="142" t="s">
        <v>74</v>
      </c>
      <c r="AY143" s="135" t="s">
        <v>157</v>
      </c>
      <c r="BK143" s="143">
        <f>BK144</f>
        <v>0</v>
      </c>
    </row>
    <row r="144" spans="1:65" s="2" customFormat="1" ht="75.599999999999994" customHeight="1">
      <c r="A144" s="261"/>
      <c r="B144" s="262"/>
      <c r="C144" s="269" t="s">
        <v>86</v>
      </c>
      <c r="D144" s="269" t="s">
        <v>160</v>
      </c>
      <c r="E144" s="270" t="s">
        <v>1283</v>
      </c>
      <c r="F144" s="271" t="s">
        <v>1284</v>
      </c>
      <c r="G144" s="272" t="s">
        <v>171</v>
      </c>
      <c r="H144" s="273">
        <v>2</v>
      </c>
      <c r="I144" s="213"/>
      <c r="J144" s="305">
        <f>ROUND(I144*H144,2)</f>
        <v>0</v>
      </c>
      <c r="K144" s="271" t="s">
        <v>1</v>
      </c>
      <c r="L144" s="31"/>
      <c r="M144" s="148" t="s">
        <v>1</v>
      </c>
      <c r="N144" s="149" t="s">
        <v>35</v>
      </c>
      <c r="O144" s="150">
        <v>0</v>
      </c>
      <c r="P144" s="150">
        <f>O144*H144</f>
        <v>0</v>
      </c>
      <c r="Q144" s="150">
        <v>0</v>
      </c>
      <c r="R144" s="150">
        <f>Q144*H144</f>
        <v>0</v>
      </c>
      <c r="S144" s="150">
        <v>0</v>
      </c>
      <c r="T144" s="151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2" t="s">
        <v>163</v>
      </c>
      <c r="AT144" s="152" t="s">
        <v>160</v>
      </c>
      <c r="AU144" s="152" t="s">
        <v>78</v>
      </c>
      <c r="AY144" s="18" t="s">
        <v>157</v>
      </c>
      <c r="BE144" s="153">
        <f>IF(N144="základní",J144,0)</f>
        <v>0</v>
      </c>
      <c r="BF144" s="153">
        <f>IF(N144="snížená",J144,0)</f>
        <v>0</v>
      </c>
      <c r="BG144" s="153">
        <f>IF(N144="zákl. přenesená",J144,0)</f>
        <v>0</v>
      </c>
      <c r="BH144" s="153">
        <f>IF(N144="sníž. přenesená",J144,0)</f>
        <v>0</v>
      </c>
      <c r="BI144" s="153">
        <f>IF(N144="nulová",J144,0)</f>
        <v>0</v>
      </c>
      <c r="BJ144" s="18" t="s">
        <v>74</v>
      </c>
      <c r="BK144" s="153">
        <f>ROUND(I144*H144,2)</f>
        <v>0</v>
      </c>
      <c r="BL144" s="18" t="s">
        <v>163</v>
      </c>
      <c r="BM144" s="152" t="s">
        <v>1285</v>
      </c>
    </row>
    <row r="145" spans="1:65" s="12" customFormat="1" ht="25.9" customHeight="1">
      <c r="A145" s="264"/>
      <c r="B145" s="265"/>
      <c r="C145" s="264"/>
      <c r="D145" s="266" t="s">
        <v>69</v>
      </c>
      <c r="E145" s="267" t="s">
        <v>1111</v>
      </c>
      <c r="F145" s="267" t="s">
        <v>1112</v>
      </c>
      <c r="G145" s="264"/>
      <c r="H145" s="264"/>
      <c r="I145" s="307"/>
      <c r="J145" s="303">
        <f>BK145</f>
        <v>0</v>
      </c>
      <c r="K145" s="264"/>
      <c r="L145" s="134"/>
      <c r="M145" s="138"/>
      <c r="N145" s="139"/>
      <c r="O145" s="139"/>
      <c r="P145" s="140">
        <f>P146</f>
        <v>0</v>
      </c>
      <c r="Q145" s="139"/>
      <c r="R145" s="140">
        <f>R146</f>
        <v>0</v>
      </c>
      <c r="S145" s="139"/>
      <c r="T145" s="141">
        <f>T146</f>
        <v>0</v>
      </c>
      <c r="AR145" s="135" t="s">
        <v>74</v>
      </c>
      <c r="AT145" s="142" t="s">
        <v>69</v>
      </c>
      <c r="AU145" s="142" t="s">
        <v>70</v>
      </c>
      <c r="AY145" s="135" t="s">
        <v>157</v>
      </c>
      <c r="BK145" s="143">
        <f>BK146</f>
        <v>0</v>
      </c>
    </row>
    <row r="146" spans="1:65" s="12" customFormat="1" ht="22.9" customHeight="1">
      <c r="A146" s="264"/>
      <c r="B146" s="265"/>
      <c r="C146" s="264"/>
      <c r="D146" s="266" t="s">
        <v>69</v>
      </c>
      <c r="E146" s="268" t="s">
        <v>711</v>
      </c>
      <c r="F146" s="268" t="s">
        <v>1286</v>
      </c>
      <c r="G146" s="264"/>
      <c r="H146" s="264"/>
      <c r="I146" s="307"/>
      <c r="J146" s="304">
        <f>BK146</f>
        <v>0</v>
      </c>
      <c r="K146" s="264"/>
      <c r="L146" s="134"/>
      <c r="M146" s="138"/>
      <c r="N146" s="139"/>
      <c r="O146" s="139"/>
      <c r="P146" s="140">
        <f>SUM(P147:P149)</f>
        <v>0</v>
      </c>
      <c r="Q146" s="139"/>
      <c r="R146" s="140">
        <f>SUM(R147:R149)</f>
        <v>0</v>
      </c>
      <c r="S146" s="139"/>
      <c r="T146" s="141">
        <f>SUM(T147:T149)</f>
        <v>0</v>
      </c>
      <c r="AR146" s="135" t="s">
        <v>74</v>
      </c>
      <c r="AT146" s="142" t="s">
        <v>69</v>
      </c>
      <c r="AU146" s="142" t="s">
        <v>74</v>
      </c>
      <c r="AY146" s="135" t="s">
        <v>157</v>
      </c>
      <c r="BK146" s="143">
        <f>SUM(BK147:BK149)</f>
        <v>0</v>
      </c>
    </row>
    <row r="147" spans="1:65" s="2" customFormat="1" ht="32.450000000000003" customHeight="1">
      <c r="A147" s="261"/>
      <c r="B147" s="262"/>
      <c r="C147" s="269" t="s">
        <v>163</v>
      </c>
      <c r="D147" s="269" t="s">
        <v>160</v>
      </c>
      <c r="E147" s="270" t="s">
        <v>1287</v>
      </c>
      <c r="F147" s="271" t="s">
        <v>1288</v>
      </c>
      <c r="G147" s="272" t="s">
        <v>171</v>
      </c>
      <c r="H147" s="273">
        <v>1</v>
      </c>
      <c r="I147" s="213"/>
      <c r="J147" s="305">
        <f>ROUND(I147*H147,2)</f>
        <v>0</v>
      </c>
      <c r="K147" s="271" t="s">
        <v>1</v>
      </c>
      <c r="L147" s="31"/>
      <c r="M147" s="148" t="s">
        <v>1</v>
      </c>
      <c r="N147" s="149" t="s">
        <v>35</v>
      </c>
      <c r="O147" s="150">
        <v>0</v>
      </c>
      <c r="P147" s="150">
        <f>O147*H147</f>
        <v>0</v>
      </c>
      <c r="Q147" s="150">
        <v>0</v>
      </c>
      <c r="R147" s="150">
        <f>Q147*H147</f>
        <v>0</v>
      </c>
      <c r="S147" s="150">
        <v>0</v>
      </c>
      <c r="T147" s="151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2" t="s">
        <v>163</v>
      </c>
      <c r="AT147" s="152" t="s">
        <v>160</v>
      </c>
      <c r="AU147" s="152" t="s">
        <v>78</v>
      </c>
      <c r="AY147" s="18" t="s">
        <v>157</v>
      </c>
      <c r="BE147" s="153">
        <f>IF(N147="základní",J147,0)</f>
        <v>0</v>
      </c>
      <c r="BF147" s="153">
        <f>IF(N147="snížená",J147,0)</f>
        <v>0</v>
      </c>
      <c r="BG147" s="153">
        <f>IF(N147="zákl. přenesená",J147,0)</f>
        <v>0</v>
      </c>
      <c r="BH147" s="153">
        <f>IF(N147="sníž. přenesená",J147,0)</f>
        <v>0</v>
      </c>
      <c r="BI147" s="153">
        <f>IF(N147="nulová",J147,0)</f>
        <v>0</v>
      </c>
      <c r="BJ147" s="18" t="s">
        <v>74</v>
      </c>
      <c r="BK147" s="153">
        <f>ROUND(I147*H147,2)</f>
        <v>0</v>
      </c>
      <c r="BL147" s="18" t="s">
        <v>163</v>
      </c>
      <c r="BM147" s="152" t="s">
        <v>1289</v>
      </c>
    </row>
    <row r="148" spans="1:65" s="2" customFormat="1" ht="21.6" customHeight="1">
      <c r="A148" s="261"/>
      <c r="B148" s="262"/>
      <c r="C148" s="269" t="s">
        <v>181</v>
      </c>
      <c r="D148" s="269" t="s">
        <v>160</v>
      </c>
      <c r="E148" s="270" t="s">
        <v>1290</v>
      </c>
      <c r="F148" s="271" t="s">
        <v>1291</v>
      </c>
      <c r="G148" s="272" t="s">
        <v>171</v>
      </c>
      <c r="H148" s="273">
        <v>1</v>
      </c>
      <c r="I148" s="213"/>
      <c r="J148" s="305">
        <f>ROUND(I148*H148,2)</f>
        <v>0</v>
      </c>
      <c r="K148" s="271" t="s">
        <v>1</v>
      </c>
      <c r="L148" s="31"/>
      <c r="M148" s="148" t="s">
        <v>1</v>
      </c>
      <c r="N148" s="149" t="s">
        <v>35</v>
      </c>
      <c r="O148" s="150">
        <v>0</v>
      </c>
      <c r="P148" s="150">
        <f>O148*H148</f>
        <v>0</v>
      </c>
      <c r="Q148" s="150">
        <v>0</v>
      </c>
      <c r="R148" s="150">
        <f>Q148*H148</f>
        <v>0</v>
      </c>
      <c r="S148" s="150">
        <v>0</v>
      </c>
      <c r="T148" s="151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2" t="s">
        <v>163</v>
      </c>
      <c r="AT148" s="152" t="s">
        <v>160</v>
      </c>
      <c r="AU148" s="152" t="s">
        <v>78</v>
      </c>
      <c r="AY148" s="18" t="s">
        <v>157</v>
      </c>
      <c r="BE148" s="153">
        <f>IF(N148="základní",J148,0)</f>
        <v>0</v>
      </c>
      <c r="BF148" s="153">
        <f>IF(N148="snížená",J148,0)</f>
        <v>0</v>
      </c>
      <c r="BG148" s="153">
        <f>IF(N148="zákl. přenesená",J148,0)</f>
        <v>0</v>
      </c>
      <c r="BH148" s="153">
        <f>IF(N148="sníž. přenesená",J148,0)</f>
        <v>0</v>
      </c>
      <c r="BI148" s="153">
        <f>IF(N148="nulová",J148,0)</f>
        <v>0</v>
      </c>
      <c r="BJ148" s="18" t="s">
        <v>74</v>
      </c>
      <c r="BK148" s="153">
        <f>ROUND(I148*H148,2)</f>
        <v>0</v>
      </c>
      <c r="BL148" s="18" t="s">
        <v>163</v>
      </c>
      <c r="BM148" s="152" t="s">
        <v>1292</v>
      </c>
    </row>
    <row r="149" spans="1:65" s="2" customFormat="1" ht="21.6" customHeight="1">
      <c r="A149" s="261"/>
      <c r="B149" s="262"/>
      <c r="C149" s="269" t="s">
        <v>186</v>
      </c>
      <c r="D149" s="269" t="s">
        <v>160</v>
      </c>
      <c r="E149" s="270" t="s">
        <v>1293</v>
      </c>
      <c r="F149" s="271" t="s">
        <v>1294</v>
      </c>
      <c r="G149" s="272" t="s">
        <v>171</v>
      </c>
      <c r="H149" s="273">
        <v>2</v>
      </c>
      <c r="I149" s="213"/>
      <c r="J149" s="305">
        <f>ROUND(I149*H149,2)</f>
        <v>0</v>
      </c>
      <c r="K149" s="271" t="s">
        <v>1</v>
      </c>
      <c r="L149" s="31"/>
      <c r="M149" s="148" t="s">
        <v>1</v>
      </c>
      <c r="N149" s="149" t="s">
        <v>35</v>
      </c>
      <c r="O149" s="150">
        <v>0</v>
      </c>
      <c r="P149" s="150">
        <f>O149*H149</f>
        <v>0</v>
      </c>
      <c r="Q149" s="150">
        <v>0</v>
      </c>
      <c r="R149" s="150">
        <f>Q149*H149</f>
        <v>0</v>
      </c>
      <c r="S149" s="150">
        <v>0</v>
      </c>
      <c r="T149" s="151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2" t="s">
        <v>163</v>
      </c>
      <c r="AT149" s="152" t="s">
        <v>160</v>
      </c>
      <c r="AU149" s="152" t="s">
        <v>78</v>
      </c>
      <c r="AY149" s="18" t="s">
        <v>157</v>
      </c>
      <c r="BE149" s="153">
        <f>IF(N149="základní",J149,0)</f>
        <v>0</v>
      </c>
      <c r="BF149" s="153">
        <f>IF(N149="snížená",J149,0)</f>
        <v>0</v>
      </c>
      <c r="BG149" s="153">
        <f>IF(N149="zákl. přenesená",J149,0)</f>
        <v>0</v>
      </c>
      <c r="BH149" s="153">
        <f>IF(N149="sníž. přenesená",J149,0)</f>
        <v>0</v>
      </c>
      <c r="BI149" s="153">
        <f>IF(N149="nulová",J149,0)</f>
        <v>0</v>
      </c>
      <c r="BJ149" s="18" t="s">
        <v>74</v>
      </c>
      <c r="BK149" s="153">
        <f>ROUND(I149*H149,2)</f>
        <v>0</v>
      </c>
      <c r="BL149" s="18" t="s">
        <v>163</v>
      </c>
      <c r="BM149" s="152" t="s">
        <v>1295</v>
      </c>
    </row>
    <row r="150" spans="1:65" s="12" customFormat="1" ht="25.9" customHeight="1">
      <c r="A150" s="264"/>
      <c r="B150" s="265"/>
      <c r="C150" s="264"/>
      <c r="D150" s="266" t="s">
        <v>69</v>
      </c>
      <c r="E150" s="267" t="s">
        <v>1173</v>
      </c>
      <c r="F150" s="267" t="s">
        <v>1174</v>
      </c>
      <c r="G150" s="264"/>
      <c r="H150" s="264"/>
      <c r="I150" s="307"/>
      <c r="J150" s="303">
        <f>BK150</f>
        <v>0</v>
      </c>
      <c r="K150" s="264"/>
      <c r="L150" s="134"/>
      <c r="M150" s="138"/>
      <c r="N150" s="139"/>
      <c r="O150" s="139"/>
      <c r="P150" s="140">
        <f>P151+P155+P161+P165+P168+P171+P174+P177</f>
        <v>0</v>
      </c>
      <c r="Q150" s="139"/>
      <c r="R150" s="140">
        <f>R151+R155+R161+R165+R168+R171+R174+R177</f>
        <v>0</v>
      </c>
      <c r="S150" s="139"/>
      <c r="T150" s="141">
        <f>T151+T155+T161+T165+T168+T171+T174+T177</f>
        <v>0</v>
      </c>
      <c r="AR150" s="135" t="s">
        <v>74</v>
      </c>
      <c r="AT150" s="142" t="s">
        <v>69</v>
      </c>
      <c r="AU150" s="142" t="s">
        <v>70</v>
      </c>
      <c r="AY150" s="135" t="s">
        <v>157</v>
      </c>
      <c r="BK150" s="143">
        <f>BK151+BK155+BK161+BK165+BK168+BK171+BK174+BK177</f>
        <v>0</v>
      </c>
    </row>
    <row r="151" spans="1:65" s="12" customFormat="1" ht="22.9" customHeight="1">
      <c r="A151" s="264"/>
      <c r="B151" s="265"/>
      <c r="C151" s="264"/>
      <c r="D151" s="266" t="s">
        <v>69</v>
      </c>
      <c r="E151" s="268" t="s">
        <v>1296</v>
      </c>
      <c r="F151" s="268" t="s">
        <v>1297</v>
      </c>
      <c r="G151" s="264"/>
      <c r="H151" s="264"/>
      <c r="I151" s="307"/>
      <c r="J151" s="304">
        <f>BK151</f>
        <v>0</v>
      </c>
      <c r="K151" s="264"/>
      <c r="L151" s="134"/>
      <c r="M151" s="138"/>
      <c r="N151" s="139"/>
      <c r="O151" s="139"/>
      <c r="P151" s="140">
        <f>SUM(P152:P154)</f>
        <v>0</v>
      </c>
      <c r="Q151" s="139"/>
      <c r="R151" s="140">
        <f>SUM(R152:R154)</f>
        <v>0</v>
      </c>
      <c r="S151" s="139"/>
      <c r="T151" s="141">
        <f>SUM(T152:T154)</f>
        <v>0</v>
      </c>
      <c r="AR151" s="135" t="s">
        <v>74</v>
      </c>
      <c r="AT151" s="142" t="s">
        <v>69</v>
      </c>
      <c r="AU151" s="142" t="s">
        <v>74</v>
      </c>
      <c r="AY151" s="135" t="s">
        <v>157</v>
      </c>
      <c r="BK151" s="143">
        <f>SUM(BK152:BK154)</f>
        <v>0</v>
      </c>
    </row>
    <row r="152" spans="1:65" s="2" customFormat="1" ht="21.6" customHeight="1">
      <c r="A152" s="261"/>
      <c r="B152" s="262"/>
      <c r="C152" s="269" t="s">
        <v>194</v>
      </c>
      <c r="D152" s="269" t="s">
        <v>160</v>
      </c>
      <c r="E152" s="270" t="s">
        <v>1298</v>
      </c>
      <c r="F152" s="271" t="s">
        <v>1299</v>
      </c>
      <c r="G152" s="272" t="s">
        <v>171</v>
      </c>
      <c r="H152" s="273">
        <v>1.5</v>
      </c>
      <c r="I152" s="213"/>
      <c r="J152" s="305">
        <f>ROUND(I152*H152,2)</f>
        <v>0</v>
      </c>
      <c r="K152" s="271" t="s">
        <v>1</v>
      </c>
      <c r="L152" s="31"/>
      <c r="M152" s="148" t="s">
        <v>1</v>
      </c>
      <c r="N152" s="149" t="s">
        <v>35</v>
      </c>
      <c r="O152" s="150">
        <v>0</v>
      </c>
      <c r="P152" s="150">
        <f>O152*H152</f>
        <v>0</v>
      </c>
      <c r="Q152" s="150">
        <v>0</v>
      </c>
      <c r="R152" s="150">
        <f>Q152*H152</f>
        <v>0</v>
      </c>
      <c r="S152" s="150">
        <v>0</v>
      </c>
      <c r="T152" s="151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2" t="s">
        <v>163</v>
      </c>
      <c r="AT152" s="152" t="s">
        <v>160</v>
      </c>
      <c r="AU152" s="152" t="s">
        <v>78</v>
      </c>
      <c r="AY152" s="18" t="s">
        <v>157</v>
      </c>
      <c r="BE152" s="153">
        <f>IF(N152="základní",J152,0)</f>
        <v>0</v>
      </c>
      <c r="BF152" s="153">
        <f>IF(N152="snížená",J152,0)</f>
        <v>0</v>
      </c>
      <c r="BG152" s="153">
        <f>IF(N152="zákl. přenesená",J152,0)</f>
        <v>0</v>
      </c>
      <c r="BH152" s="153">
        <f>IF(N152="sníž. přenesená",J152,0)</f>
        <v>0</v>
      </c>
      <c r="BI152" s="153">
        <f>IF(N152="nulová",J152,0)</f>
        <v>0</v>
      </c>
      <c r="BJ152" s="18" t="s">
        <v>74</v>
      </c>
      <c r="BK152" s="153">
        <f>ROUND(I152*H152,2)</f>
        <v>0</v>
      </c>
      <c r="BL152" s="18" t="s">
        <v>163</v>
      </c>
      <c r="BM152" s="152" t="s">
        <v>1300</v>
      </c>
    </row>
    <row r="153" spans="1:65" s="2" customFormat="1" ht="21.6" customHeight="1">
      <c r="A153" s="261"/>
      <c r="B153" s="262"/>
      <c r="C153" s="269" t="s">
        <v>198</v>
      </c>
      <c r="D153" s="269" t="s">
        <v>160</v>
      </c>
      <c r="E153" s="270" t="s">
        <v>1301</v>
      </c>
      <c r="F153" s="271" t="s">
        <v>1299</v>
      </c>
      <c r="G153" s="272" t="s">
        <v>171</v>
      </c>
      <c r="H153" s="273">
        <v>1.5</v>
      </c>
      <c r="I153" s="213"/>
      <c r="J153" s="305">
        <f>ROUND(I153*H153,2)</f>
        <v>0</v>
      </c>
      <c r="K153" s="271" t="s">
        <v>1</v>
      </c>
      <c r="L153" s="31"/>
      <c r="M153" s="148" t="s">
        <v>1</v>
      </c>
      <c r="N153" s="149" t="s">
        <v>35</v>
      </c>
      <c r="O153" s="150">
        <v>0</v>
      </c>
      <c r="P153" s="150">
        <f>O153*H153</f>
        <v>0</v>
      </c>
      <c r="Q153" s="150">
        <v>0</v>
      </c>
      <c r="R153" s="150">
        <f>Q153*H153</f>
        <v>0</v>
      </c>
      <c r="S153" s="150">
        <v>0</v>
      </c>
      <c r="T153" s="151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2" t="s">
        <v>163</v>
      </c>
      <c r="AT153" s="152" t="s">
        <v>160</v>
      </c>
      <c r="AU153" s="152" t="s">
        <v>78</v>
      </c>
      <c r="AY153" s="18" t="s">
        <v>157</v>
      </c>
      <c r="BE153" s="153">
        <f>IF(N153="základní",J153,0)</f>
        <v>0</v>
      </c>
      <c r="BF153" s="153">
        <f>IF(N153="snížená",J153,0)</f>
        <v>0</v>
      </c>
      <c r="BG153" s="153">
        <f>IF(N153="zákl. přenesená",J153,0)</f>
        <v>0</v>
      </c>
      <c r="BH153" s="153">
        <f>IF(N153="sníž. přenesená",J153,0)</f>
        <v>0</v>
      </c>
      <c r="BI153" s="153">
        <f>IF(N153="nulová",J153,0)</f>
        <v>0</v>
      </c>
      <c r="BJ153" s="18" t="s">
        <v>74</v>
      </c>
      <c r="BK153" s="153">
        <f>ROUND(I153*H153,2)</f>
        <v>0</v>
      </c>
      <c r="BL153" s="18" t="s">
        <v>163</v>
      </c>
      <c r="BM153" s="152" t="s">
        <v>1302</v>
      </c>
    </row>
    <row r="154" spans="1:65" s="2" customFormat="1" ht="21.6" customHeight="1">
      <c r="A154" s="261"/>
      <c r="B154" s="262"/>
      <c r="C154" s="269" t="s">
        <v>205</v>
      </c>
      <c r="D154" s="269" t="s">
        <v>160</v>
      </c>
      <c r="E154" s="270" t="s">
        <v>1303</v>
      </c>
      <c r="F154" s="271" t="s">
        <v>1304</v>
      </c>
      <c r="G154" s="272" t="s">
        <v>171</v>
      </c>
      <c r="H154" s="273">
        <v>2</v>
      </c>
      <c r="I154" s="213"/>
      <c r="J154" s="305">
        <f>ROUND(I154*H154,2)</f>
        <v>0</v>
      </c>
      <c r="K154" s="271" t="s">
        <v>1</v>
      </c>
      <c r="L154" s="31"/>
      <c r="M154" s="148" t="s">
        <v>1</v>
      </c>
      <c r="N154" s="149" t="s">
        <v>35</v>
      </c>
      <c r="O154" s="150">
        <v>0</v>
      </c>
      <c r="P154" s="150">
        <f>O154*H154</f>
        <v>0</v>
      </c>
      <c r="Q154" s="150">
        <v>0</v>
      </c>
      <c r="R154" s="150">
        <f>Q154*H154</f>
        <v>0</v>
      </c>
      <c r="S154" s="150">
        <v>0</v>
      </c>
      <c r="T154" s="151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2" t="s">
        <v>163</v>
      </c>
      <c r="AT154" s="152" t="s">
        <v>160</v>
      </c>
      <c r="AU154" s="152" t="s">
        <v>78</v>
      </c>
      <c r="AY154" s="18" t="s">
        <v>157</v>
      </c>
      <c r="BE154" s="153">
        <f>IF(N154="základní",J154,0)</f>
        <v>0</v>
      </c>
      <c r="BF154" s="153">
        <f>IF(N154="snížená",J154,0)</f>
        <v>0</v>
      </c>
      <c r="BG154" s="153">
        <f>IF(N154="zákl. přenesená",J154,0)</f>
        <v>0</v>
      </c>
      <c r="BH154" s="153">
        <f>IF(N154="sníž. přenesená",J154,0)</f>
        <v>0</v>
      </c>
      <c r="BI154" s="153">
        <f>IF(N154="nulová",J154,0)</f>
        <v>0</v>
      </c>
      <c r="BJ154" s="18" t="s">
        <v>74</v>
      </c>
      <c r="BK154" s="153">
        <f>ROUND(I154*H154,2)</f>
        <v>0</v>
      </c>
      <c r="BL154" s="18" t="s">
        <v>163</v>
      </c>
      <c r="BM154" s="152" t="s">
        <v>1305</v>
      </c>
    </row>
    <row r="155" spans="1:65" s="12" customFormat="1" ht="22.9" customHeight="1">
      <c r="A155" s="264"/>
      <c r="B155" s="265"/>
      <c r="C155" s="264"/>
      <c r="D155" s="266" t="s">
        <v>69</v>
      </c>
      <c r="E155" s="268" t="s">
        <v>1306</v>
      </c>
      <c r="F155" s="268" t="s">
        <v>1307</v>
      </c>
      <c r="G155" s="264"/>
      <c r="H155" s="264"/>
      <c r="I155" s="307"/>
      <c r="J155" s="304">
        <f>BK155</f>
        <v>0</v>
      </c>
      <c r="K155" s="264"/>
      <c r="L155" s="134"/>
      <c r="M155" s="138"/>
      <c r="N155" s="139"/>
      <c r="O155" s="139"/>
      <c r="P155" s="140">
        <f>SUM(P156:P160)</f>
        <v>0</v>
      </c>
      <c r="Q155" s="139"/>
      <c r="R155" s="140">
        <f>SUM(R156:R160)</f>
        <v>0</v>
      </c>
      <c r="S155" s="139"/>
      <c r="T155" s="141">
        <f>SUM(T156:T160)</f>
        <v>0</v>
      </c>
      <c r="AR155" s="135" t="s">
        <v>74</v>
      </c>
      <c r="AT155" s="142" t="s">
        <v>69</v>
      </c>
      <c r="AU155" s="142" t="s">
        <v>74</v>
      </c>
      <c r="AY155" s="135" t="s">
        <v>157</v>
      </c>
      <c r="BK155" s="143">
        <f>SUM(BK156:BK160)</f>
        <v>0</v>
      </c>
    </row>
    <row r="156" spans="1:65" s="2" customFormat="1" ht="21.6" customHeight="1">
      <c r="A156" s="261"/>
      <c r="B156" s="262"/>
      <c r="C156" s="269" t="s">
        <v>211</v>
      </c>
      <c r="D156" s="269" t="s">
        <v>160</v>
      </c>
      <c r="E156" s="270" t="s">
        <v>1308</v>
      </c>
      <c r="F156" s="271" t="s">
        <v>1309</v>
      </c>
      <c r="G156" s="272" t="s">
        <v>171</v>
      </c>
      <c r="H156" s="273">
        <v>2</v>
      </c>
      <c r="I156" s="213"/>
      <c r="J156" s="305">
        <f>ROUND(I156*H156,2)</f>
        <v>0</v>
      </c>
      <c r="K156" s="271" t="s">
        <v>1</v>
      </c>
      <c r="L156" s="31"/>
      <c r="M156" s="148" t="s">
        <v>1</v>
      </c>
      <c r="N156" s="149" t="s">
        <v>35</v>
      </c>
      <c r="O156" s="150">
        <v>0</v>
      </c>
      <c r="P156" s="150">
        <f>O156*H156</f>
        <v>0</v>
      </c>
      <c r="Q156" s="150">
        <v>0</v>
      </c>
      <c r="R156" s="150">
        <f>Q156*H156</f>
        <v>0</v>
      </c>
      <c r="S156" s="150">
        <v>0</v>
      </c>
      <c r="T156" s="151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2" t="s">
        <v>163</v>
      </c>
      <c r="AT156" s="152" t="s">
        <v>160</v>
      </c>
      <c r="AU156" s="152" t="s">
        <v>78</v>
      </c>
      <c r="AY156" s="18" t="s">
        <v>157</v>
      </c>
      <c r="BE156" s="153">
        <f>IF(N156="základní",J156,0)</f>
        <v>0</v>
      </c>
      <c r="BF156" s="153">
        <f>IF(N156="snížená",J156,0)</f>
        <v>0</v>
      </c>
      <c r="BG156" s="153">
        <f>IF(N156="zákl. přenesená",J156,0)</f>
        <v>0</v>
      </c>
      <c r="BH156" s="153">
        <f>IF(N156="sníž. přenesená",J156,0)</f>
        <v>0</v>
      </c>
      <c r="BI156" s="153">
        <f>IF(N156="nulová",J156,0)</f>
        <v>0</v>
      </c>
      <c r="BJ156" s="18" t="s">
        <v>74</v>
      </c>
      <c r="BK156" s="153">
        <f>ROUND(I156*H156,2)</f>
        <v>0</v>
      </c>
      <c r="BL156" s="18" t="s">
        <v>163</v>
      </c>
      <c r="BM156" s="152" t="s">
        <v>1310</v>
      </c>
    </row>
    <row r="157" spans="1:65" s="2" customFormat="1" ht="21.6" customHeight="1">
      <c r="A157" s="261"/>
      <c r="B157" s="262"/>
      <c r="C157" s="269" t="s">
        <v>216</v>
      </c>
      <c r="D157" s="269" t="s">
        <v>160</v>
      </c>
      <c r="E157" s="270" t="s">
        <v>1311</v>
      </c>
      <c r="F157" s="271" t="s">
        <v>1312</v>
      </c>
      <c r="G157" s="272" t="s">
        <v>171</v>
      </c>
      <c r="H157" s="273">
        <v>2</v>
      </c>
      <c r="I157" s="213"/>
      <c r="J157" s="305">
        <f>ROUND(I157*H157,2)</f>
        <v>0</v>
      </c>
      <c r="K157" s="271" t="s">
        <v>1</v>
      </c>
      <c r="L157" s="31"/>
      <c r="M157" s="148" t="s">
        <v>1</v>
      </c>
      <c r="N157" s="149" t="s">
        <v>35</v>
      </c>
      <c r="O157" s="150">
        <v>0</v>
      </c>
      <c r="P157" s="150">
        <f>O157*H157</f>
        <v>0</v>
      </c>
      <c r="Q157" s="150">
        <v>0</v>
      </c>
      <c r="R157" s="150">
        <f>Q157*H157</f>
        <v>0</v>
      </c>
      <c r="S157" s="150">
        <v>0</v>
      </c>
      <c r="T157" s="151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2" t="s">
        <v>163</v>
      </c>
      <c r="AT157" s="152" t="s">
        <v>160</v>
      </c>
      <c r="AU157" s="152" t="s">
        <v>78</v>
      </c>
      <c r="AY157" s="18" t="s">
        <v>157</v>
      </c>
      <c r="BE157" s="153">
        <f>IF(N157="základní",J157,0)</f>
        <v>0</v>
      </c>
      <c r="BF157" s="153">
        <f>IF(N157="snížená",J157,0)</f>
        <v>0</v>
      </c>
      <c r="BG157" s="153">
        <f>IF(N157="zákl. přenesená",J157,0)</f>
        <v>0</v>
      </c>
      <c r="BH157" s="153">
        <f>IF(N157="sníž. přenesená",J157,0)</f>
        <v>0</v>
      </c>
      <c r="BI157" s="153">
        <f>IF(N157="nulová",J157,0)</f>
        <v>0</v>
      </c>
      <c r="BJ157" s="18" t="s">
        <v>74</v>
      </c>
      <c r="BK157" s="153">
        <f>ROUND(I157*H157,2)</f>
        <v>0</v>
      </c>
      <c r="BL157" s="18" t="s">
        <v>163</v>
      </c>
      <c r="BM157" s="152" t="s">
        <v>1313</v>
      </c>
    </row>
    <row r="158" spans="1:65" s="2" customFormat="1" ht="32.450000000000003" customHeight="1">
      <c r="A158" s="261"/>
      <c r="B158" s="262"/>
      <c r="C158" s="269" t="s">
        <v>223</v>
      </c>
      <c r="D158" s="269" t="s">
        <v>160</v>
      </c>
      <c r="E158" s="270" t="s">
        <v>1314</v>
      </c>
      <c r="F158" s="271" t="s">
        <v>1315</v>
      </c>
      <c r="G158" s="272" t="s">
        <v>171</v>
      </c>
      <c r="H158" s="273">
        <v>1</v>
      </c>
      <c r="I158" s="213"/>
      <c r="J158" s="305">
        <f>ROUND(I158*H158,2)</f>
        <v>0</v>
      </c>
      <c r="K158" s="271" t="s">
        <v>1</v>
      </c>
      <c r="L158" s="31"/>
      <c r="M158" s="148" t="s">
        <v>1</v>
      </c>
      <c r="N158" s="149" t="s">
        <v>35</v>
      </c>
      <c r="O158" s="150">
        <v>0</v>
      </c>
      <c r="P158" s="150">
        <f>O158*H158</f>
        <v>0</v>
      </c>
      <c r="Q158" s="150">
        <v>0</v>
      </c>
      <c r="R158" s="150">
        <f>Q158*H158</f>
        <v>0</v>
      </c>
      <c r="S158" s="150">
        <v>0</v>
      </c>
      <c r="T158" s="151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2" t="s">
        <v>163</v>
      </c>
      <c r="AT158" s="152" t="s">
        <v>160</v>
      </c>
      <c r="AU158" s="152" t="s">
        <v>78</v>
      </c>
      <c r="AY158" s="18" t="s">
        <v>157</v>
      </c>
      <c r="BE158" s="153">
        <f>IF(N158="základní",J158,0)</f>
        <v>0</v>
      </c>
      <c r="BF158" s="153">
        <f>IF(N158="snížená",J158,0)</f>
        <v>0</v>
      </c>
      <c r="BG158" s="153">
        <f>IF(N158="zákl. přenesená",J158,0)</f>
        <v>0</v>
      </c>
      <c r="BH158" s="153">
        <f>IF(N158="sníž. přenesená",J158,0)</f>
        <v>0</v>
      </c>
      <c r="BI158" s="153">
        <f>IF(N158="nulová",J158,0)</f>
        <v>0</v>
      </c>
      <c r="BJ158" s="18" t="s">
        <v>74</v>
      </c>
      <c r="BK158" s="153">
        <f>ROUND(I158*H158,2)</f>
        <v>0</v>
      </c>
      <c r="BL158" s="18" t="s">
        <v>163</v>
      </c>
      <c r="BM158" s="152" t="s">
        <v>1316</v>
      </c>
    </row>
    <row r="159" spans="1:65" s="2" customFormat="1" ht="21.6" customHeight="1">
      <c r="A159" s="261"/>
      <c r="B159" s="262"/>
      <c r="C159" s="269" t="s">
        <v>229</v>
      </c>
      <c r="D159" s="269" t="s">
        <v>160</v>
      </c>
      <c r="E159" s="270" t="s">
        <v>1317</v>
      </c>
      <c r="F159" s="271" t="s">
        <v>1318</v>
      </c>
      <c r="G159" s="272" t="s">
        <v>171</v>
      </c>
      <c r="H159" s="273">
        <v>2</v>
      </c>
      <c r="I159" s="213"/>
      <c r="J159" s="305">
        <f>ROUND(I159*H159,2)</f>
        <v>0</v>
      </c>
      <c r="K159" s="271" t="s">
        <v>1</v>
      </c>
      <c r="L159" s="31"/>
      <c r="M159" s="148" t="s">
        <v>1</v>
      </c>
      <c r="N159" s="149" t="s">
        <v>35</v>
      </c>
      <c r="O159" s="150">
        <v>0</v>
      </c>
      <c r="P159" s="150">
        <f>O159*H159</f>
        <v>0</v>
      </c>
      <c r="Q159" s="150">
        <v>0</v>
      </c>
      <c r="R159" s="150">
        <f>Q159*H159</f>
        <v>0</v>
      </c>
      <c r="S159" s="150">
        <v>0</v>
      </c>
      <c r="T159" s="151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2" t="s">
        <v>163</v>
      </c>
      <c r="AT159" s="152" t="s">
        <v>160</v>
      </c>
      <c r="AU159" s="152" t="s">
        <v>78</v>
      </c>
      <c r="AY159" s="18" t="s">
        <v>157</v>
      </c>
      <c r="BE159" s="153">
        <f>IF(N159="základní",J159,0)</f>
        <v>0</v>
      </c>
      <c r="BF159" s="153">
        <f>IF(N159="snížená",J159,0)</f>
        <v>0</v>
      </c>
      <c r="BG159" s="153">
        <f>IF(N159="zákl. přenesená",J159,0)</f>
        <v>0</v>
      </c>
      <c r="BH159" s="153">
        <f>IF(N159="sníž. přenesená",J159,0)</f>
        <v>0</v>
      </c>
      <c r="BI159" s="153">
        <f>IF(N159="nulová",J159,0)</f>
        <v>0</v>
      </c>
      <c r="BJ159" s="18" t="s">
        <v>74</v>
      </c>
      <c r="BK159" s="153">
        <f>ROUND(I159*H159,2)</f>
        <v>0</v>
      </c>
      <c r="BL159" s="18" t="s">
        <v>163</v>
      </c>
      <c r="BM159" s="152" t="s">
        <v>1319</v>
      </c>
    </row>
    <row r="160" spans="1:65" s="2" customFormat="1" ht="21.6" customHeight="1">
      <c r="A160" s="261"/>
      <c r="B160" s="262"/>
      <c r="C160" s="269" t="s">
        <v>234</v>
      </c>
      <c r="D160" s="269" t="s">
        <v>160</v>
      </c>
      <c r="E160" s="270" t="s">
        <v>1320</v>
      </c>
      <c r="F160" s="271" t="s">
        <v>1321</v>
      </c>
      <c r="G160" s="272" t="s">
        <v>171</v>
      </c>
      <c r="H160" s="273">
        <v>2</v>
      </c>
      <c r="I160" s="213"/>
      <c r="J160" s="305">
        <f>ROUND(I160*H160,2)</f>
        <v>0</v>
      </c>
      <c r="K160" s="271" t="s">
        <v>1</v>
      </c>
      <c r="L160" s="31"/>
      <c r="M160" s="148" t="s">
        <v>1</v>
      </c>
      <c r="N160" s="149" t="s">
        <v>35</v>
      </c>
      <c r="O160" s="150">
        <v>0</v>
      </c>
      <c r="P160" s="150">
        <f>O160*H160</f>
        <v>0</v>
      </c>
      <c r="Q160" s="150">
        <v>0</v>
      </c>
      <c r="R160" s="150">
        <f>Q160*H160</f>
        <v>0</v>
      </c>
      <c r="S160" s="150">
        <v>0</v>
      </c>
      <c r="T160" s="151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2" t="s">
        <v>163</v>
      </c>
      <c r="AT160" s="152" t="s">
        <v>160</v>
      </c>
      <c r="AU160" s="152" t="s">
        <v>78</v>
      </c>
      <c r="AY160" s="18" t="s">
        <v>157</v>
      </c>
      <c r="BE160" s="153">
        <f>IF(N160="základní",J160,0)</f>
        <v>0</v>
      </c>
      <c r="BF160" s="153">
        <f>IF(N160="snížená",J160,0)</f>
        <v>0</v>
      </c>
      <c r="BG160" s="153">
        <f>IF(N160="zákl. přenesená",J160,0)</f>
        <v>0</v>
      </c>
      <c r="BH160" s="153">
        <f>IF(N160="sníž. přenesená",J160,0)</f>
        <v>0</v>
      </c>
      <c r="BI160" s="153">
        <f>IF(N160="nulová",J160,0)</f>
        <v>0</v>
      </c>
      <c r="BJ160" s="18" t="s">
        <v>74</v>
      </c>
      <c r="BK160" s="153">
        <f>ROUND(I160*H160,2)</f>
        <v>0</v>
      </c>
      <c r="BL160" s="18" t="s">
        <v>163</v>
      </c>
      <c r="BM160" s="152" t="s">
        <v>1322</v>
      </c>
    </row>
    <row r="161" spans="1:65" s="12" customFormat="1" ht="22.9" customHeight="1">
      <c r="A161" s="264"/>
      <c r="B161" s="265"/>
      <c r="C161" s="264"/>
      <c r="D161" s="266" t="s">
        <v>69</v>
      </c>
      <c r="E161" s="268" t="s">
        <v>1323</v>
      </c>
      <c r="F161" s="268" t="s">
        <v>1324</v>
      </c>
      <c r="G161" s="264"/>
      <c r="H161" s="264"/>
      <c r="I161" s="307"/>
      <c r="J161" s="304">
        <f>BK161</f>
        <v>0</v>
      </c>
      <c r="K161" s="264"/>
      <c r="L161" s="134"/>
      <c r="M161" s="138"/>
      <c r="N161" s="139"/>
      <c r="O161" s="139"/>
      <c r="P161" s="140">
        <f>SUM(P162:P164)</f>
        <v>0</v>
      </c>
      <c r="Q161" s="139"/>
      <c r="R161" s="140">
        <f>SUM(R162:R164)</f>
        <v>0</v>
      </c>
      <c r="S161" s="139"/>
      <c r="T161" s="141">
        <f>SUM(T162:T164)</f>
        <v>0</v>
      </c>
      <c r="AR161" s="135" t="s">
        <v>74</v>
      </c>
      <c r="AT161" s="142" t="s">
        <v>69</v>
      </c>
      <c r="AU161" s="142" t="s">
        <v>74</v>
      </c>
      <c r="AY161" s="135" t="s">
        <v>157</v>
      </c>
      <c r="BK161" s="143">
        <f>SUM(BK162:BK164)</f>
        <v>0</v>
      </c>
    </row>
    <row r="162" spans="1:65" s="2" customFormat="1" ht="21.6" customHeight="1">
      <c r="A162" s="261"/>
      <c r="B162" s="262"/>
      <c r="C162" s="269" t="s">
        <v>8</v>
      </c>
      <c r="D162" s="269" t="s">
        <v>160</v>
      </c>
      <c r="E162" s="270" t="s">
        <v>1325</v>
      </c>
      <c r="F162" s="271" t="s">
        <v>1326</v>
      </c>
      <c r="G162" s="272" t="s">
        <v>171</v>
      </c>
      <c r="H162" s="273">
        <v>1.7</v>
      </c>
      <c r="I162" s="213"/>
      <c r="J162" s="305">
        <f>ROUND(I162*H162,2)</f>
        <v>0</v>
      </c>
      <c r="K162" s="271" t="s">
        <v>1</v>
      </c>
      <c r="L162" s="31"/>
      <c r="M162" s="148" t="s">
        <v>1</v>
      </c>
      <c r="N162" s="149" t="s">
        <v>35</v>
      </c>
      <c r="O162" s="150">
        <v>0</v>
      </c>
      <c r="P162" s="150">
        <f>O162*H162</f>
        <v>0</v>
      </c>
      <c r="Q162" s="150">
        <v>0</v>
      </c>
      <c r="R162" s="150">
        <f>Q162*H162</f>
        <v>0</v>
      </c>
      <c r="S162" s="150">
        <v>0</v>
      </c>
      <c r="T162" s="151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2" t="s">
        <v>163</v>
      </c>
      <c r="AT162" s="152" t="s">
        <v>160</v>
      </c>
      <c r="AU162" s="152" t="s">
        <v>78</v>
      </c>
      <c r="AY162" s="18" t="s">
        <v>157</v>
      </c>
      <c r="BE162" s="153">
        <f>IF(N162="základní",J162,0)</f>
        <v>0</v>
      </c>
      <c r="BF162" s="153">
        <f>IF(N162="snížená",J162,0)</f>
        <v>0</v>
      </c>
      <c r="BG162" s="153">
        <f>IF(N162="zákl. přenesená",J162,0)</f>
        <v>0</v>
      </c>
      <c r="BH162" s="153">
        <f>IF(N162="sníž. přenesená",J162,0)</f>
        <v>0</v>
      </c>
      <c r="BI162" s="153">
        <f>IF(N162="nulová",J162,0)</f>
        <v>0</v>
      </c>
      <c r="BJ162" s="18" t="s">
        <v>74</v>
      </c>
      <c r="BK162" s="153">
        <f>ROUND(I162*H162,2)</f>
        <v>0</v>
      </c>
      <c r="BL162" s="18" t="s">
        <v>163</v>
      </c>
      <c r="BM162" s="152" t="s">
        <v>1327</v>
      </c>
    </row>
    <row r="163" spans="1:65" s="2" customFormat="1" ht="21.6" customHeight="1">
      <c r="A163" s="261"/>
      <c r="B163" s="262"/>
      <c r="C163" s="269" t="s">
        <v>244</v>
      </c>
      <c r="D163" s="269" t="s">
        <v>160</v>
      </c>
      <c r="E163" s="270" t="s">
        <v>1328</v>
      </c>
      <c r="F163" s="271" t="s">
        <v>1326</v>
      </c>
      <c r="G163" s="272" t="s">
        <v>171</v>
      </c>
      <c r="H163" s="273">
        <v>1.7</v>
      </c>
      <c r="I163" s="213"/>
      <c r="J163" s="305">
        <f>ROUND(I163*H163,2)</f>
        <v>0</v>
      </c>
      <c r="K163" s="271" t="s">
        <v>1</v>
      </c>
      <c r="L163" s="31"/>
      <c r="M163" s="148" t="s">
        <v>1</v>
      </c>
      <c r="N163" s="149" t="s">
        <v>35</v>
      </c>
      <c r="O163" s="150">
        <v>0</v>
      </c>
      <c r="P163" s="150">
        <f>O163*H163</f>
        <v>0</v>
      </c>
      <c r="Q163" s="150">
        <v>0</v>
      </c>
      <c r="R163" s="150">
        <f>Q163*H163</f>
        <v>0</v>
      </c>
      <c r="S163" s="150">
        <v>0</v>
      </c>
      <c r="T163" s="151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2" t="s">
        <v>163</v>
      </c>
      <c r="AT163" s="152" t="s">
        <v>160</v>
      </c>
      <c r="AU163" s="152" t="s">
        <v>78</v>
      </c>
      <c r="AY163" s="18" t="s">
        <v>157</v>
      </c>
      <c r="BE163" s="153">
        <f>IF(N163="základní",J163,0)</f>
        <v>0</v>
      </c>
      <c r="BF163" s="153">
        <f>IF(N163="snížená",J163,0)</f>
        <v>0</v>
      </c>
      <c r="BG163" s="153">
        <f>IF(N163="zákl. přenesená",J163,0)</f>
        <v>0</v>
      </c>
      <c r="BH163" s="153">
        <f>IF(N163="sníž. přenesená",J163,0)</f>
        <v>0</v>
      </c>
      <c r="BI163" s="153">
        <f>IF(N163="nulová",J163,0)</f>
        <v>0</v>
      </c>
      <c r="BJ163" s="18" t="s">
        <v>74</v>
      </c>
      <c r="BK163" s="153">
        <f>ROUND(I163*H163,2)</f>
        <v>0</v>
      </c>
      <c r="BL163" s="18" t="s">
        <v>163</v>
      </c>
      <c r="BM163" s="152" t="s">
        <v>1329</v>
      </c>
    </row>
    <row r="164" spans="1:65" s="2" customFormat="1" ht="21.6" customHeight="1">
      <c r="A164" s="261"/>
      <c r="B164" s="262"/>
      <c r="C164" s="269" t="s">
        <v>251</v>
      </c>
      <c r="D164" s="269" t="s">
        <v>160</v>
      </c>
      <c r="E164" s="270" t="s">
        <v>1330</v>
      </c>
      <c r="F164" s="271" t="s">
        <v>1331</v>
      </c>
      <c r="G164" s="272" t="s">
        <v>171</v>
      </c>
      <c r="H164" s="273">
        <v>2</v>
      </c>
      <c r="I164" s="213"/>
      <c r="J164" s="305">
        <f>ROUND(I164*H164,2)</f>
        <v>0</v>
      </c>
      <c r="K164" s="271" t="s">
        <v>1</v>
      </c>
      <c r="L164" s="31"/>
      <c r="M164" s="148" t="s">
        <v>1</v>
      </c>
      <c r="N164" s="149" t="s">
        <v>35</v>
      </c>
      <c r="O164" s="150">
        <v>0</v>
      </c>
      <c r="P164" s="150">
        <f>O164*H164</f>
        <v>0</v>
      </c>
      <c r="Q164" s="150">
        <v>0</v>
      </c>
      <c r="R164" s="150">
        <f>Q164*H164</f>
        <v>0</v>
      </c>
      <c r="S164" s="150">
        <v>0</v>
      </c>
      <c r="T164" s="151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2" t="s">
        <v>163</v>
      </c>
      <c r="AT164" s="152" t="s">
        <v>160</v>
      </c>
      <c r="AU164" s="152" t="s">
        <v>78</v>
      </c>
      <c r="AY164" s="18" t="s">
        <v>157</v>
      </c>
      <c r="BE164" s="153">
        <f>IF(N164="základní",J164,0)</f>
        <v>0</v>
      </c>
      <c r="BF164" s="153">
        <f>IF(N164="snížená",J164,0)</f>
        <v>0</v>
      </c>
      <c r="BG164" s="153">
        <f>IF(N164="zákl. přenesená",J164,0)</f>
        <v>0</v>
      </c>
      <c r="BH164" s="153">
        <f>IF(N164="sníž. přenesená",J164,0)</f>
        <v>0</v>
      </c>
      <c r="BI164" s="153">
        <f>IF(N164="nulová",J164,0)</f>
        <v>0</v>
      </c>
      <c r="BJ164" s="18" t="s">
        <v>74</v>
      </c>
      <c r="BK164" s="153">
        <f>ROUND(I164*H164,2)</f>
        <v>0</v>
      </c>
      <c r="BL164" s="18" t="s">
        <v>163</v>
      </c>
      <c r="BM164" s="152" t="s">
        <v>1332</v>
      </c>
    </row>
    <row r="165" spans="1:65" s="12" customFormat="1" ht="22.9" customHeight="1">
      <c r="A165" s="264"/>
      <c r="B165" s="265"/>
      <c r="C165" s="264"/>
      <c r="D165" s="266" t="s">
        <v>69</v>
      </c>
      <c r="E165" s="268" t="s">
        <v>1333</v>
      </c>
      <c r="F165" s="268" t="s">
        <v>1334</v>
      </c>
      <c r="G165" s="264"/>
      <c r="H165" s="264"/>
      <c r="I165" s="307"/>
      <c r="J165" s="304">
        <f>BK165</f>
        <v>0</v>
      </c>
      <c r="K165" s="264"/>
      <c r="L165" s="134"/>
      <c r="M165" s="138"/>
      <c r="N165" s="139"/>
      <c r="O165" s="139"/>
      <c r="P165" s="140">
        <f>SUM(P166:P167)</f>
        <v>0</v>
      </c>
      <c r="Q165" s="139"/>
      <c r="R165" s="140">
        <f>SUM(R166:R167)</f>
        <v>0</v>
      </c>
      <c r="S165" s="139"/>
      <c r="T165" s="141">
        <f>SUM(T166:T167)</f>
        <v>0</v>
      </c>
      <c r="AR165" s="135" t="s">
        <v>74</v>
      </c>
      <c r="AT165" s="142" t="s">
        <v>69</v>
      </c>
      <c r="AU165" s="142" t="s">
        <v>74</v>
      </c>
      <c r="AY165" s="135" t="s">
        <v>157</v>
      </c>
      <c r="BK165" s="143">
        <f>SUM(BK166:BK167)</f>
        <v>0</v>
      </c>
    </row>
    <row r="166" spans="1:65" s="2" customFormat="1" ht="21.6" customHeight="1">
      <c r="A166" s="261"/>
      <c r="B166" s="262"/>
      <c r="C166" s="269" t="s">
        <v>262</v>
      </c>
      <c r="D166" s="269" t="s">
        <v>160</v>
      </c>
      <c r="E166" s="270" t="s">
        <v>1335</v>
      </c>
      <c r="F166" s="271" t="s">
        <v>1326</v>
      </c>
      <c r="G166" s="272" t="s">
        <v>171</v>
      </c>
      <c r="H166" s="273">
        <v>1</v>
      </c>
      <c r="I166" s="213"/>
      <c r="J166" s="305">
        <f>ROUND(I166*H166,2)</f>
        <v>0</v>
      </c>
      <c r="K166" s="271" t="s">
        <v>1</v>
      </c>
      <c r="L166" s="31"/>
      <c r="M166" s="148" t="s">
        <v>1</v>
      </c>
      <c r="N166" s="149" t="s">
        <v>35</v>
      </c>
      <c r="O166" s="150">
        <v>0</v>
      </c>
      <c r="P166" s="150">
        <f>O166*H166</f>
        <v>0</v>
      </c>
      <c r="Q166" s="150">
        <v>0</v>
      </c>
      <c r="R166" s="150">
        <f>Q166*H166</f>
        <v>0</v>
      </c>
      <c r="S166" s="150">
        <v>0</v>
      </c>
      <c r="T166" s="151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2" t="s">
        <v>163</v>
      </c>
      <c r="AT166" s="152" t="s">
        <v>160</v>
      </c>
      <c r="AU166" s="152" t="s">
        <v>78</v>
      </c>
      <c r="AY166" s="18" t="s">
        <v>157</v>
      </c>
      <c r="BE166" s="153">
        <f>IF(N166="základní",J166,0)</f>
        <v>0</v>
      </c>
      <c r="BF166" s="153">
        <f>IF(N166="snížená",J166,0)</f>
        <v>0</v>
      </c>
      <c r="BG166" s="153">
        <f>IF(N166="zákl. přenesená",J166,0)</f>
        <v>0</v>
      </c>
      <c r="BH166" s="153">
        <f>IF(N166="sníž. přenesená",J166,0)</f>
        <v>0</v>
      </c>
      <c r="BI166" s="153">
        <f>IF(N166="nulová",J166,0)</f>
        <v>0</v>
      </c>
      <c r="BJ166" s="18" t="s">
        <v>74</v>
      </c>
      <c r="BK166" s="153">
        <f>ROUND(I166*H166,2)</f>
        <v>0</v>
      </c>
      <c r="BL166" s="18" t="s">
        <v>163</v>
      </c>
      <c r="BM166" s="152" t="s">
        <v>1336</v>
      </c>
    </row>
    <row r="167" spans="1:65" s="2" customFormat="1" ht="21.6" customHeight="1">
      <c r="A167" s="261"/>
      <c r="B167" s="262"/>
      <c r="C167" s="269" t="s">
        <v>267</v>
      </c>
      <c r="D167" s="269" t="s">
        <v>160</v>
      </c>
      <c r="E167" s="270" t="s">
        <v>1337</v>
      </c>
      <c r="F167" s="271" t="s">
        <v>1338</v>
      </c>
      <c r="G167" s="272" t="s">
        <v>171</v>
      </c>
      <c r="H167" s="273">
        <v>1</v>
      </c>
      <c r="I167" s="213"/>
      <c r="J167" s="305">
        <f>ROUND(I167*H167,2)</f>
        <v>0</v>
      </c>
      <c r="K167" s="271" t="s">
        <v>1</v>
      </c>
      <c r="L167" s="31"/>
      <c r="M167" s="148" t="s">
        <v>1</v>
      </c>
      <c r="N167" s="149" t="s">
        <v>35</v>
      </c>
      <c r="O167" s="150">
        <v>0</v>
      </c>
      <c r="P167" s="150">
        <f>O167*H167</f>
        <v>0</v>
      </c>
      <c r="Q167" s="150">
        <v>0</v>
      </c>
      <c r="R167" s="150">
        <f>Q167*H167</f>
        <v>0</v>
      </c>
      <c r="S167" s="150">
        <v>0</v>
      </c>
      <c r="T167" s="151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2" t="s">
        <v>163</v>
      </c>
      <c r="AT167" s="152" t="s">
        <v>160</v>
      </c>
      <c r="AU167" s="152" t="s">
        <v>78</v>
      </c>
      <c r="AY167" s="18" t="s">
        <v>157</v>
      </c>
      <c r="BE167" s="153">
        <f>IF(N167="základní",J167,0)</f>
        <v>0</v>
      </c>
      <c r="BF167" s="153">
        <f>IF(N167="snížená",J167,0)</f>
        <v>0</v>
      </c>
      <c r="BG167" s="153">
        <f>IF(N167="zákl. přenesená",J167,0)</f>
        <v>0</v>
      </c>
      <c r="BH167" s="153">
        <f>IF(N167="sníž. přenesená",J167,0)</f>
        <v>0</v>
      </c>
      <c r="BI167" s="153">
        <f>IF(N167="nulová",J167,0)</f>
        <v>0</v>
      </c>
      <c r="BJ167" s="18" t="s">
        <v>74</v>
      </c>
      <c r="BK167" s="153">
        <f>ROUND(I167*H167,2)</f>
        <v>0</v>
      </c>
      <c r="BL167" s="18" t="s">
        <v>163</v>
      </c>
      <c r="BM167" s="152" t="s">
        <v>1339</v>
      </c>
    </row>
    <row r="168" spans="1:65" s="12" customFormat="1" ht="22.9" customHeight="1">
      <c r="A168" s="264"/>
      <c r="B168" s="265"/>
      <c r="C168" s="264"/>
      <c r="D168" s="266" t="s">
        <v>69</v>
      </c>
      <c r="E168" s="268" t="s">
        <v>1340</v>
      </c>
      <c r="F168" s="268" t="s">
        <v>1341</v>
      </c>
      <c r="G168" s="264"/>
      <c r="H168" s="264"/>
      <c r="I168" s="307"/>
      <c r="J168" s="304">
        <f>BK168</f>
        <v>0</v>
      </c>
      <c r="K168" s="264"/>
      <c r="L168" s="134"/>
      <c r="M168" s="138"/>
      <c r="N168" s="139"/>
      <c r="O168" s="139"/>
      <c r="P168" s="140">
        <f>SUM(P169:P170)</f>
        <v>0</v>
      </c>
      <c r="Q168" s="139"/>
      <c r="R168" s="140">
        <f>SUM(R169:R170)</f>
        <v>0</v>
      </c>
      <c r="S168" s="139"/>
      <c r="T168" s="141">
        <f>SUM(T169:T170)</f>
        <v>0</v>
      </c>
      <c r="AR168" s="135" t="s">
        <v>74</v>
      </c>
      <c r="AT168" s="142" t="s">
        <v>69</v>
      </c>
      <c r="AU168" s="142" t="s">
        <v>74</v>
      </c>
      <c r="AY168" s="135" t="s">
        <v>157</v>
      </c>
      <c r="BK168" s="143">
        <f>SUM(BK169:BK170)</f>
        <v>0</v>
      </c>
    </row>
    <row r="169" spans="1:65" s="2" customFormat="1" ht="21.6" customHeight="1">
      <c r="A169" s="261"/>
      <c r="B169" s="262"/>
      <c r="C169" s="269" t="s">
        <v>271</v>
      </c>
      <c r="D169" s="269" t="s">
        <v>160</v>
      </c>
      <c r="E169" s="270" t="s">
        <v>1342</v>
      </c>
      <c r="F169" s="271" t="s">
        <v>1326</v>
      </c>
      <c r="G169" s="272" t="s">
        <v>171</v>
      </c>
      <c r="H169" s="273">
        <v>1.6</v>
      </c>
      <c r="I169" s="213"/>
      <c r="J169" s="305">
        <f>ROUND(I169*H169,2)</f>
        <v>0</v>
      </c>
      <c r="K169" s="271" t="s">
        <v>1</v>
      </c>
      <c r="L169" s="31"/>
      <c r="M169" s="148" t="s">
        <v>1</v>
      </c>
      <c r="N169" s="149" t="s">
        <v>35</v>
      </c>
      <c r="O169" s="150">
        <v>0</v>
      </c>
      <c r="P169" s="150">
        <f>O169*H169</f>
        <v>0</v>
      </c>
      <c r="Q169" s="150">
        <v>0</v>
      </c>
      <c r="R169" s="150">
        <f>Q169*H169</f>
        <v>0</v>
      </c>
      <c r="S169" s="150">
        <v>0</v>
      </c>
      <c r="T169" s="151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2" t="s">
        <v>163</v>
      </c>
      <c r="AT169" s="152" t="s">
        <v>160</v>
      </c>
      <c r="AU169" s="152" t="s">
        <v>78</v>
      </c>
      <c r="AY169" s="18" t="s">
        <v>157</v>
      </c>
      <c r="BE169" s="153">
        <f>IF(N169="základní",J169,0)</f>
        <v>0</v>
      </c>
      <c r="BF169" s="153">
        <f>IF(N169="snížená",J169,0)</f>
        <v>0</v>
      </c>
      <c r="BG169" s="153">
        <f>IF(N169="zákl. přenesená",J169,0)</f>
        <v>0</v>
      </c>
      <c r="BH169" s="153">
        <f>IF(N169="sníž. přenesená",J169,0)</f>
        <v>0</v>
      </c>
      <c r="BI169" s="153">
        <f>IF(N169="nulová",J169,0)</f>
        <v>0</v>
      </c>
      <c r="BJ169" s="18" t="s">
        <v>74</v>
      </c>
      <c r="BK169" s="153">
        <f>ROUND(I169*H169,2)</f>
        <v>0</v>
      </c>
      <c r="BL169" s="18" t="s">
        <v>163</v>
      </c>
      <c r="BM169" s="152" t="s">
        <v>1343</v>
      </c>
    </row>
    <row r="170" spans="1:65" s="2" customFormat="1" ht="21.6" customHeight="1">
      <c r="A170" s="261"/>
      <c r="B170" s="262"/>
      <c r="C170" s="269" t="s">
        <v>7</v>
      </c>
      <c r="D170" s="269" t="s">
        <v>160</v>
      </c>
      <c r="E170" s="270" t="s">
        <v>1344</v>
      </c>
      <c r="F170" s="271" t="s">
        <v>1345</v>
      </c>
      <c r="G170" s="272" t="s">
        <v>171</v>
      </c>
      <c r="H170" s="273">
        <v>1</v>
      </c>
      <c r="I170" s="213"/>
      <c r="J170" s="305">
        <f>ROUND(I170*H170,2)</f>
        <v>0</v>
      </c>
      <c r="K170" s="271" t="s">
        <v>1</v>
      </c>
      <c r="L170" s="31"/>
      <c r="M170" s="148" t="s">
        <v>1</v>
      </c>
      <c r="N170" s="149" t="s">
        <v>35</v>
      </c>
      <c r="O170" s="150">
        <v>0</v>
      </c>
      <c r="P170" s="150">
        <f>O170*H170</f>
        <v>0</v>
      </c>
      <c r="Q170" s="150">
        <v>0</v>
      </c>
      <c r="R170" s="150">
        <f>Q170*H170</f>
        <v>0</v>
      </c>
      <c r="S170" s="150">
        <v>0</v>
      </c>
      <c r="T170" s="151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2" t="s">
        <v>163</v>
      </c>
      <c r="AT170" s="152" t="s">
        <v>160</v>
      </c>
      <c r="AU170" s="152" t="s">
        <v>78</v>
      </c>
      <c r="AY170" s="18" t="s">
        <v>157</v>
      </c>
      <c r="BE170" s="153">
        <f>IF(N170="základní",J170,0)</f>
        <v>0</v>
      </c>
      <c r="BF170" s="153">
        <f>IF(N170="snížená",J170,0)</f>
        <v>0</v>
      </c>
      <c r="BG170" s="153">
        <f>IF(N170="zákl. přenesená",J170,0)</f>
        <v>0</v>
      </c>
      <c r="BH170" s="153">
        <f>IF(N170="sníž. přenesená",J170,0)</f>
        <v>0</v>
      </c>
      <c r="BI170" s="153">
        <f>IF(N170="nulová",J170,0)</f>
        <v>0</v>
      </c>
      <c r="BJ170" s="18" t="s">
        <v>74</v>
      </c>
      <c r="BK170" s="153">
        <f>ROUND(I170*H170,2)</f>
        <v>0</v>
      </c>
      <c r="BL170" s="18" t="s">
        <v>163</v>
      </c>
      <c r="BM170" s="152" t="s">
        <v>1346</v>
      </c>
    </row>
    <row r="171" spans="1:65" s="12" customFormat="1" ht="22.9" customHeight="1">
      <c r="A171" s="264"/>
      <c r="B171" s="265"/>
      <c r="C171" s="264"/>
      <c r="D171" s="266" t="s">
        <v>69</v>
      </c>
      <c r="E171" s="268" t="s">
        <v>1347</v>
      </c>
      <c r="F171" s="268" t="s">
        <v>1348</v>
      </c>
      <c r="G171" s="264"/>
      <c r="H171" s="264"/>
      <c r="I171" s="307"/>
      <c r="J171" s="304">
        <f>BK171</f>
        <v>0</v>
      </c>
      <c r="K171" s="264"/>
      <c r="L171" s="134"/>
      <c r="M171" s="138"/>
      <c r="N171" s="139"/>
      <c r="O171" s="139"/>
      <c r="P171" s="140">
        <f>SUM(P172:P173)</f>
        <v>0</v>
      </c>
      <c r="Q171" s="139"/>
      <c r="R171" s="140">
        <f>SUM(R172:R173)</f>
        <v>0</v>
      </c>
      <c r="S171" s="139"/>
      <c r="T171" s="141">
        <f>SUM(T172:T173)</f>
        <v>0</v>
      </c>
      <c r="AR171" s="135" t="s">
        <v>74</v>
      </c>
      <c r="AT171" s="142" t="s">
        <v>69</v>
      </c>
      <c r="AU171" s="142" t="s">
        <v>74</v>
      </c>
      <c r="AY171" s="135" t="s">
        <v>157</v>
      </c>
      <c r="BK171" s="143">
        <f>SUM(BK172:BK173)</f>
        <v>0</v>
      </c>
    </row>
    <row r="172" spans="1:65" s="2" customFormat="1" ht="21.6" customHeight="1">
      <c r="A172" s="261"/>
      <c r="B172" s="262"/>
      <c r="C172" s="269" t="s">
        <v>281</v>
      </c>
      <c r="D172" s="269" t="s">
        <v>160</v>
      </c>
      <c r="E172" s="270" t="s">
        <v>1349</v>
      </c>
      <c r="F172" s="271" t="s">
        <v>1326</v>
      </c>
      <c r="G172" s="272" t="s">
        <v>171</v>
      </c>
      <c r="H172" s="273">
        <v>1.2</v>
      </c>
      <c r="I172" s="213"/>
      <c r="J172" s="305">
        <f>ROUND(I172*H172,2)</f>
        <v>0</v>
      </c>
      <c r="K172" s="271" t="s">
        <v>1</v>
      </c>
      <c r="L172" s="31"/>
      <c r="M172" s="148" t="s">
        <v>1</v>
      </c>
      <c r="N172" s="149" t="s">
        <v>35</v>
      </c>
      <c r="O172" s="150">
        <v>0</v>
      </c>
      <c r="P172" s="150">
        <f>O172*H172</f>
        <v>0</v>
      </c>
      <c r="Q172" s="150">
        <v>0</v>
      </c>
      <c r="R172" s="150">
        <f>Q172*H172</f>
        <v>0</v>
      </c>
      <c r="S172" s="150">
        <v>0</v>
      </c>
      <c r="T172" s="151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2" t="s">
        <v>163</v>
      </c>
      <c r="AT172" s="152" t="s">
        <v>160</v>
      </c>
      <c r="AU172" s="152" t="s">
        <v>78</v>
      </c>
      <c r="AY172" s="18" t="s">
        <v>157</v>
      </c>
      <c r="BE172" s="153">
        <f>IF(N172="základní",J172,0)</f>
        <v>0</v>
      </c>
      <c r="BF172" s="153">
        <f>IF(N172="snížená",J172,0)</f>
        <v>0</v>
      </c>
      <c r="BG172" s="153">
        <f>IF(N172="zákl. přenesená",J172,0)</f>
        <v>0</v>
      </c>
      <c r="BH172" s="153">
        <f>IF(N172="sníž. přenesená",J172,0)</f>
        <v>0</v>
      </c>
      <c r="BI172" s="153">
        <f>IF(N172="nulová",J172,0)</f>
        <v>0</v>
      </c>
      <c r="BJ172" s="18" t="s">
        <v>74</v>
      </c>
      <c r="BK172" s="153">
        <f>ROUND(I172*H172,2)</f>
        <v>0</v>
      </c>
      <c r="BL172" s="18" t="s">
        <v>163</v>
      </c>
      <c r="BM172" s="152" t="s">
        <v>1350</v>
      </c>
    </row>
    <row r="173" spans="1:65" s="2" customFormat="1" ht="21.6" customHeight="1">
      <c r="A173" s="261"/>
      <c r="B173" s="262"/>
      <c r="C173" s="269" t="s">
        <v>285</v>
      </c>
      <c r="D173" s="269" t="s">
        <v>160</v>
      </c>
      <c r="E173" s="270" t="s">
        <v>1351</v>
      </c>
      <c r="F173" s="271" t="s">
        <v>1352</v>
      </c>
      <c r="G173" s="272" t="s">
        <v>171</v>
      </c>
      <c r="H173" s="273">
        <v>1</v>
      </c>
      <c r="I173" s="213"/>
      <c r="J173" s="305">
        <f>ROUND(I173*H173,2)</f>
        <v>0</v>
      </c>
      <c r="K173" s="271" t="s">
        <v>1</v>
      </c>
      <c r="L173" s="31"/>
      <c r="M173" s="148" t="s">
        <v>1</v>
      </c>
      <c r="N173" s="149" t="s">
        <v>35</v>
      </c>
      <c r="O173" s="150">
        <v>0</v>
      </c>
      <c r="P173" s="150">
        <f>O173*H173</f>
        <v>0</v>
      </c>
      <c r="Q173" s="150">
        <v>0</v>
      </c>
      <c r="R173" s="150">
        <f>Q173*H173</f>
        <v>0</v>
      </c>
      <c r="S173" s="150">
        <v>0</v>
      </c>
      <c r="T173" s="151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2" t="s">
        <v>163</v>
      </c>
      <c r="AT173" s="152" t="s">
        <v>160</v>
      </c>
      <c r="AU173" s="152" t="s">
        <v>78</v>
      </c>
      <c r="AY173" s="18" t="s">
        <v>157</v>
      </c>
      <c r="BE173" s="153">
        <f>IF(N173="základní",J173,0)</f>
        <v>0</v>
      </c>
      <c r="BF173" s="153">
        <f>IF(N173="snížená",J173,0)</f>
        <v>0</v>
      </c>
      <c r="BG173" s="153">
        <f>IF(N173="zákl. přenesená",J173,0)</f>
        <v>0</v>
      </c>
      <c r="BH173" s="153">
        <f>IF(N173="sníž. přenesená",J173,0)</f>
        <v>0</v>
      </c>
      <c r="BI173" s="153">
        <f>IF(N173="nulová",J173,0)</f>
        <v>0</v>
      </c>
      <c r="BJ173" s="18" t="s">
        <v>74</v>
      </c>
      <c r="BK173" s="153">
        <f>ROUND(I173*H173,2)</f>
        <v>0</v>
      </c>
      <c r="BL173" s="18" t="s">
        <v>163</v>
      </c>
      <c r="BM173" s="152" t="s">
        <v>1353</v>
      </c>
    </row>
    <row r="174" spans="1:65" s="12" customFormat="1" ht="22.9" customHeight="1">
      <c r="A174" s="264"/>
      <c r="B174" s="265"/>
      <c r="C174" s="264"/>
      <c r="D174" s="266" t="s">
        <v>69</v>
      </c>
      <c r="E174" s="268" t="s">
        <v>1354</v>
      </c>
      <c r="F174" s="268" t="s">
        <v>1355</v>
      </c>
      <c r="G174" s="264"/>
      <c r="H174" s="264"/>
      <c r="I174" s="307"/>
      <c r="J174" s="304">
        <f>BK174</f>
        <v>0</v>
      </c>
      <c r="K174" s="264"/>
      <c r="L174" s="134"/>
      <c r="M174" s="138"/>
      <c r="N174" s="139"/>
      <c r="O174" s="139"/>
      <c r="P174" s="140">
        <f>SUM(P175:P176)</f>
        <v>0</v>
      </c>
      <c r="Q174" s="139"/>
      <c r="R174" s="140">
        <f>SUM(R175:R176)</f>
        <v>0</v>
      </c>
      <c r="S174" s="139"/>
      <c r="T174" s="141">
        <f>SUM(T175:T176)</f>
        <v>0</v>
      </c>
      <c r="AR174" s="135" t="s">
        <v>74</v>
      </c>
      <c r="AT174" s="142" t="s">
        <v>69</v>
      </c>
      <c r="AU174" s="142" t="s">
        <v>74</v>
      </c>
      <c r="AY174" s="135" t="s">
        <v>157</v>
      </c>
      <c r="BK174" s="143">
        <f>SUM(BK175:BK176)</f>
        <v>0</v>
      </c>
    </row>
    <row r="175" spans="1:65" s="2" customFormat="1" ht="21.6" customHeight="1">
      <c r="A175" s="261"/>
      <c r="B175" s="262"/>
      <c r="C175" s="269" t="s">
        <v>290</v>
      </c>
      <c r="D175" s="269" t="s">
        <v>160</v>
      </c>
      <c r="E175" s="270" t="s">
        <v>1356</v>
      </c>
      <c r="F175" s="271" t="s">
        <v>1299</v>
      </c>
      <c r="G175" s="272" t="s">
        <v>171</v>
      </c>
      <c r="H175" s="273">
        <v>3.6</v>
      </c>
      <c r="I175" s="213"/>
      <c r="J175" s="305">
        <f>ROUND(I175*H175,2)</f>
        <v>0</v>
      </c>
      <c r="K175" s="271" t="s">
        <v>1</v>
      </c>
      <c r="L175" s="31"/>
      <c r="M175" s="148" t="s">
        <v>1</v>
      </c>
      <c r="N175" s="149" t="s">
        <v>35</v>
      </c>
      <c r="O175" s="150">
        <v>0</v>
      </c>
      <c r="P175" s="150">
        <f>O175*H175</f>
        <v>0</v>
      </c>
      <c r="Q175" s="150">
        <v>0</v>
      </c>
      <c r="R175" s="150">
        <f>Q175*H175</f>
        <v>0</v>
      </c>
      <c r="S175" s="150">
        <v>0</v>
      </c>
      <c r="T175" s="151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2" t="s">
        <v>163</v>
      </c>
      <c r="AT175" s="152" t="s">
        <v>160</v>
      </c>
      <c r="AU175" s="152" t="s">
        <v>78</v>
      </c>
      <c r="AY175" s="18" t="s">
        <v>157</v>
      </c>
      <c r="BE175" s="153">
        <f>IF(N175="základní",J175,0)</f>
        <v>0</v>
      </c>
      <c r="BF175" s="153">
        <f>IF(N175="snížená",J175,0)</f>
        <v>0</v>
      </c>
      <c r="BG175" s="153">
        <f>IF(N175="zákl. přenesená",J175,0)</f>
        <v>0</v>
      </c>
      <c r="BH175" s="153">
        <f>IF(N175="sníž. přenesená",J175,0)</f>
        <v>0</v>
      </c>
      <c r="BI175" s="153">
        <f>IF(N175="nulová",J175,0)</f>
        <v>0</v>
      </c>
      <c r="BJ175" s="18" t="s">
        <v>74</v>
      </c>
      <c r="BK175" s="153">
        <f>ROUND(I175*H175,2)</f>
        <v>0</v>
      </c>
      <c r="BL175" s="18" t="s">
        <v>163</v>
      </c>
      <c r="BM175" s="152" t="s">
        <v>1357</v>
      </c>
    </row>
    <row r="176" spans="1:65" s="2" customFormat="1" ht="21.6" customHeight="1">
      <c r="A176" s="261"/>
      <c r="B176" s="262"/>
      <c r="C176" s="269" t="s">
        <v>294</v>
      </c>
      <c r="D176" s="269" t="s">
        <v>160</v>
      </c>
      <c r="E176" s="270" t="s">
        <v>1358</v>
      </c>
      <c r="F176" s="271" t="s">
        <v>1359</v>
      </c>
      <c r="G176" s="272" t="s">
        <v>171</v>
      </c>
      <c r="H176" s="273">
        <v>2</v>
      </c>
      <c r="I176" s="213"/>
      <c r="J176" s="305">
        <f>ROUND(I176*H176,2)</f>
        <v>0</v>
      </c>
      <c r="K176" s="271" t="s">
        <v>1</v>
      </c>
      <c r="L176" s="31"/>
      <c r="M176" s="148" t="s">
        <v>1</v>
      </c>
      <c r="N176" s="149" t="s">
        <v>35</v>
      </c>
      <c r="O176" s="150">
        <v>0</v>
      </c>
      <c r="P176" s="150">
        <f>O176*H176</f>
        <v>0</v>
      </c>
      <c r="Q176" s="150">
        <v>0</v>
      </c>
      <c r="R176" s="150">
        <f>Q176*H176</f>
        <v>0</v>
      </c>
      <c r="S176" s="150">
        <v>0</v>
      </c>
      <c r="T176" s="151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2" t="s">
        <v>163</v>
      </c>
      <c r="AT176" s="152" t="s">
        <v>160</v>
      </c>
      <c r="AU176" s="152" t="s">
        <v>78</v>
      </c>
      <c r="AY176" s="18" t="s">
        <v>157</v>
      </c>
      <c r="BE176" s="153">
        <f>IF(N176="základní",J176,0)</f>
        <v>0</v>
      </c>
      <c r="BF176" s="153">
        <f>IF(N176="snížená",J176,0)</f>
        <v>0</v>
      </c>
      <c r="BG176" s="153">
        <f>IF(N176="zákl. přenesená",J176,0)</f>
        <v>0</v>
      </c>
      <c r="BH176" s="153">
        <f>IF(N176="sníž. přenesená",J176,0)</f>
        <v>0</v>
      </c>
      <c r="BI176" s="153">
        <f>IF(N176="nulová",J176,0)</f>
        <v>0</v>
      </c>
      <c r="BJ176" s="18" t="s">
        <v>74</v>
      </c>
      <c r="BK176" s="153">
        <f>ROUND(I176*H176,2)</f>
        <v>0</v>
      </c>
      <c r="BL176" s="18" t="s">
        <v>163</v>
      </c>
      <c r="BM176" s="152" t="s">
        <v>1360</v>
      </c>
    </row>
    <row r="177" spans="1:65" s="12" customFormat="1" ht="22.9" customHeight="1">
      <c r="A177" s="264"/>
      <c r="B177" s="265"/>
      <c r="C177" s="264"/>
      <c r="D177" s="266" t="s">
        <v>69</v>
      </c>
      <c r="E177" s="268" t="s">
        <v>1361</v>
      </c>
      <c r="F177" s="268" t="s">
        <v>1362</v>
      </c>
      <c r="G177" s="264"/>
      <c r="H177" s="264"/>
      <c r="I177" s="307"/>
      <c r="J177" s="304">
        <f>BK177</f>
        <v>0</v>
      </c>
      <c r="K177" s="264"/>
      <c r="L177" s="134"/>
      <c r="M177" s="138"/>
      <c r="N177" s="139"/>
      <c r="O177" s="139"/>
      <c r="P177" s="140">
        <f>SUM(P178:P180)</f>
        <v>0</v>
      </c>
      <c r="Q177" s="139"/>
      <c r="R177" s="140">
        <f>SUM(R178:R180)</f>
        <v>0</v>
      </c>
      <c r="S177" s="139"/>
      <c r="T177" s="141">
        <f>SUM(T178:T180)</f>
        <v>0</v>
      </c>
      <c r="AR177" s="135" t="s">
        <v>74</v>
      </c>
      <c r="AT177" s="142" t="s">
        <v>69</v>
      </c>
      <c r="AU177" s="142" t="s">
        <v>74</v>
      </c>
      <c r="AY177" s="135" t="s">
        <v>157</v>
      </c>
      <c r="BK177" s="143">
        <f>SUM(BK178:BK180)</f>
        <v>0</v>
      </c>
    </row>
    <row r="178" spans="1:65" s="2" customFormat="1" ht="43.15" customHeight="1">
      <c r="A178" s="261"/>
      <c r="B178" s="262"/>
      <c r="C178" s="269" t="s">
        <v>301</v>
      </c>
      <c r="D178" s="269" t="s">
        <v>160</v>
      </c>
      <c r="E178" s="270" t="s">
        <v>1363</v>
      </c>
      <c r="F178" s="271" t="s">
        <v>1364</v>
      </c>
      <c r="G178" s="272" t="s">
        <v>171</v>
      </c>
      <c r="H178" s="273">
        <v>1</v>
      </c>
      <c r="I178" s="213"/>
      <c r="J178" s="305">
        <f>ROUND(I178*H178,2)</f>
        <v>0</v>
      </c>
      <c r="K178" s="271" t="s">
        <v>1</v>
      </c>
      <c r="L178" s="31"/>
      <c r="M178" s="148" t="s">
        <v>1</v>
      </c>
      <c r="N178" s="149" t="s">
        <v>35</v>
      </c>
      <c r="O178" s="150">
        <v>0</v>
      </c>
      <c r="P178" s="150">
        <f>O178*H178</f>
        <v>0</v>
      </c>
      <c r="Q178" s="150">
        <v>0</v>
      </c>
      <c r="R178" s="150">
        <f>Q178*H178</f>
        <v>0</v>
      </c>
      <c r="S178" s="150">
        <v>0</v>
      </c>
      <c r="T178" s="151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2" t="s">
        <v>163</v>
      </c>
      <c r="AT178" s="152" t="s">
        <v>160</v>
      </c>
      <c r="AU178" s="152" t="s">
        <v>78</v>
      </c>
      <c r="AY178" s="18" t="s">
        <v>157</v>
      </c>
      <c r="BE178" s="153">
        <f>IF(N178="základní",J178,0)</f>
        <v>0</v>
      </c>
      <c r="BF178" s="153">
        <f>IF(N178="snížená",J178,0)</f>
        <v>0</v>
      </c>
      <c r="BG178" s="153">
        <f>IF(N178="zákl. přenesená",J178,0)</f>
        <v>0</v>
      </c>
      <c r="BH178" s="153">
        <f>IF(N178="sníž. přenesená",J178,0)</f>
        <v>0</v>
      </c>
      <c r="BI178" s="153">
        <f>IF(N178="nulová",J178,0)</f>
        <v>0</v>
      </c>
      <c r="BJ178" s="18" t="s">
        <v>74</v>
      </c>
      <c r="BK178" s="153">
        <f>ROUND(I178*H178,2)</f>
        <v>0</v>
      </c>
      <c r="BL178" s="18" t="s">
        <v>163</v>
      </c>
      <c r="BM178" s="152" t="s">
        <v>1365</v>
      </c>
    </row>
    <row r="179" spans="1:65" s="2" customFormat="1" ht="43.15" customHeight="1">
      <c r="A179" s="261"/>
      <c r="B179" s="262"/>
      <c r="C179" s="269" t="s">
        <v>305</v>
      </c>
      <c r="D179" s="269" t="s">
        <v>160</v>
      </c>
      <c r="E179" s="270" t="s">
        <v>1366</v>
      </c>
      <c r="F179" s="271" t="s">
        <v>1367</v>
      </c>
      <c r="G179" s="272" t="s">
        <v>171</v>
      </c>
      <c r="H179" s="273">
        <v>1</v>
      </c>
      <c r="I179" s="213"/>
      <c r="J179" s="305">
        <f>ROUND(I179*H179,2)</f>
        <v>0</v>
      </c>
      <c r="K179" s="271" t="s">
        <v>1</v>
      </c>
      <c r="L179" s="31"/>
      <c r="M179" s="148" t="s">
        <v>1</v>
      </c>
      <c r="N179" s="149" t="s">
        <v>35</v>
      </c>
      <c r="O179" s="150">
        <v>0</v>
      </c>
      <c r="P179" s="150">
        <f>O179*H179</f>
        <v>0</v>
      </c>
      <c r="Q179" s="150">
        <v>0</v>
      </c>
      <c r="R179" s="150">
        <f>Q179*H179</f>
        <v>0</v>
      </c>
      <c r="S179" s="150">
        <v>0</v>
      </c>
      <c r="T179" s="151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2" t="s">
        <v>163</v>
      </c>
      <c r="AT179" s="152" t="s">
        <v>160</v>
      </c>
      <c r="AU179" s="152" t="s">
        <v>78</v>
      </c>
      <c r="AY179" s="18" t="s">
        <v>157</v>
      </c>
      <c r="BE179" s="153">
        <f>IF(N179="základní",J179,0)</f>
        <v>0</v>
      </c>
      <c r="BF179" s="153">
        <f>IF(N179="snížená",J179,0)</f>
        <v>0</v>
      </c>
      <c r="BG179" s="153">
        <f>IF(N179="zákl. přenesená",J179,0)</f>
        <v>0</v>
      </c>
      <c r="BH179" s="153">
        <f>IF(N179="sníž. přenesená",J179,0)</f>
        <v>0</v>
      </c>
      <c r="BI179" s="153">
        <f>IF(N179="nulová",J179,0)</f>
        <v>0</v>
      </c>
      <c r="BJ179" s="18" t="s">
        <v>74</v>
      </c>
      <c r="BK179" s="153">
        <f>ROUND(I179*H179,2)</f>
        <v>0</v>
      </c>
      <c r="BL179" s="18" t="s">
        <v>163</v>
      </c>
      <c r="BM179" s="152" t="s">
        <v>1368</v>
      </c>
    </row>
    <row r="180" spans="1:65" s="2" customFormat="1" ht="32.450000000000003" customHeight="1">
      <c r="A180" s="261"/>
      <c r="B180" s="262"/>
      <c r="C180" s="269" t="s">
        <v>310</v>
      </c>
      <c r="D180" s="269" t="s">
        <v>160</v>
      </c>
      <c r="E180" s="270" t="s">
        <v>1369</v>
      </c>
      <c r="F180" s="271" t="s">
        <v>1370</v>
      </c>
      <c r="G180" s="272" t="s">
        <v>171</v>
      </c>
      <c r="H180" s="273">
        <v>9</v>
      </c>
      <c r="I180" s="213"/>
      <c r="J180" s="305">
        <f>ROUND(I180*H180,2)</f>
        <v>0</v>
      </c>
      <c r="K180" s="271" t="s">
        <v>1</v>
      </c>
      <c r="L180" s="31"/>
      <c r="M180" s="148" t="s">
        <v>1</v>
      </c>
      <c r="N180" s="149" t="s">
        <v>35</v>
      </c>
      <c r="O180" s="150">
        <v>0</v>
      </c>
      <c r="P180" s="150">
        <f>O180*H180</f>
        <v>0</v>
      </c>
      <c r="Q180" s="150">
        <v>0</v>
      </c>
      <c r="R180" s="150">
        <f>Q180*H180</f>
        <v>0</v>
      </c>
      <c r="S180" s="150">
        <v>0</v>
      </c>
      <c r="T180" s="151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2" t="s">
        <v>163</v>
      </c>
      <c r="AT180" s="152" t="s">
        <v>160</v>
      </c>
      <c r="AU180" s="152" t="s">
        <v>78</v>
      </c>
      <c r="AY180" s="18" t="s">
        <v>157</v>
      </c>
      <c r="BE180" s="153">
        <f>IF(N180="základní",J180,0)</f>
        <v>0</v>
      </c>
      <c r="BF180" s="153">
        <f>IF(N180="snížená",J180,0)</f>
        <v>0</v>
      </c>
      <c r="BG180" s="153">
        <f>IF(N180="zákl. přenesená",J180,0)</f>
        <v>0</v>
      </c>
      <c r="BH180" s="153">
        <f>IF(N180="sníž. přenesená",J180,0)</f>
        <v>0</v>
      </c>
      <c r="BI180" s="153">
        <f>IF(N180="nulová",J180,0)</f>
        <v>0</v>
      </c>
      <c r="BJ180" s="18" t="s">
        <v>74</v>
      </c>
      <c r="BK180" s="153">
        <f>ROUND(I180*H180,2)</f>
        <v>0</v>
      </c>
      <c r="BL180" s="18" t="s">
        <v>163</v>
      </c>
      <c r="BM180" s="152" t="s">
        <v>1371</v>
      </c>
    </row>
    <row r="181" spans="1:65" s="12" customFormat="1" ht="25.9" customHeight="1">
      <c r="A181" s="264"/>
      <c r="B181" s="265"/>
      <c r="C181" s="264"/>
      <c r="D181" s="266" t="s">
        <v>69</v>
      </c>
      <c r="E181" s="267" t="s">
        <v>1195</v>
      </c>
      <c r="F181" s="267" t="s">
        <v>1196</v>
      </c>
      <c r="G181" s="264"/>
      <c r="H181" s="264"/>
      <c r="I181" s="307"/>
      <c r="J181" s="303">
        <f>BK181</f>
        <v>0</v>
      </c>
      <c r="K181" s="264"/>
      <c r="L181" s="134"/>
      <c r="M181" s="138"/>
      <c r="N181" s="139"/>
      <c r="O181" s="139"/>
      <c r="P181" s="140">
        <f>P182</f>
        <v>0</v>
      </c>
      <c r="Q181" s="139"/>
      <c r="R181" s="140">
        <f>R182</f>
        <v>0</v>
      </c>
      <c r="S181" s="139"/>
      <c r="T181" s="141">
        <f>T182</f>
        <v>0</v>
      </c>
      <c r="AR181" s="135" t="s">
        <v>74</v>
      </c>
      <c r="AT181" s="142" t="s">
        <v>69</v>
      </c>
      <c r="AU181" s="142" t="s">
        <v>70</v>
      </c>
      <c r="AY181" s="135" t="s">
        <v>157</v>
      </c>
      <c r="BK181" s="143">
        <f>BK182</f>
        <v>0</v>
      </c>
    </row>
    <row r="182" spans="1:65" s="12" customFormat="1" ht="22.9" customHeight="1">
      <c r="A182" s="264"/>
      <c r="B182" s="265"/>
      <c r="C182" s="264"/>
      <c r="D182" s="266" t="s">
        <v>69</v>
      </c>
      <c r="E182" s="268" t="s">
        <v>1197</v>
      </c>
      <c r="F182" s="268" t="s">
        <v>1196</v>
      </c>
      <c r="G182" s="264"/>
      <c r="H182" s="264"/>
      <c r="I182" s="307"/>
      <c r="J182" s="304">
        <f>BK182</f>
        <v>0</v>
      </c>
      <c r="K182" s="264"/>
      <c r="L182" s="134"/>
      <c r="M182" s="138"/>
      <c r="N182" s="139"/>
      <c r="O182" s="139"/>
      <c r="P182" s="140">
        <f>SUM(P183:P186)</f>
        <v>0</v>
      </c>
      <c r="Q182" s="139"/>
      <c r="R182" s="140">
        <f>SUM(R183:R186)</f>
        <v>0</v>
      </c>
      <c r="S182" s="139"/>
      <c r="T182" s="141">
        <f>SUM(T183:T186)</f>
        <v>0</v>
      </c>
      <c r="AR182" s="135" t="s">
        <v>74</v>
      </c>
      <c r="AT182" s="142" t="s">
        <v>69</v>
      </c>
      <c r="AU182" s="142" t="s">
        <v>74</v>
      </c>
      <c r="AY182" s="135" t="s">
        <v>157</v>
      </c>
      <c r="BK182" s="143">
        <f>SUM(BK183:BK186)</f>
        <v>0</v>
      </c>
    </row>
    <row r="183" spans="1:65" s="2" customFormat="1" ht="14.45" customHeight="1">
      <c r="A183" s="261"/>
      <c r="B183" s="262"/>
      <c r="C183" s="269" t="s">
        <v>314</v>
      </c>
      <c r="D183" s="269" t="s">
        <v>160</v>
      </c>
      <c r="E183" s="270" t="s">
        <v>1198</v>
      </c>
      <c r="F183" s="271" t="s">
        <v>1199</v>
      </c>
      <c r="G183" s="272" t="s">
        <v>927</v>
      </c>
      <c r="H183" s="273">
        <v>1</v>
      </c>
      <c r="I183" s="213"/>
      <c r="J183" s="305">
        <f>ROUND(I183*H183,2)</f>
        <v>0</v>
      </c>
      <c r="K183" s="271" t="s">
        <v>1</v>
      </c>
      <c r="L183" s="31"/>
      <c r="M183" s="148" t="s">
        <v>1</v>
      </c>
      <c r="N183" s="149" t="s">
        <v>35</v>
      </c>
      <c r="O183" s="150">
        <v>0</v>
      </c>
      <c r="P183" s="150">
        <f>O183*H183</f>
        <v>0</v>
      </c>
      <c r="Q183" s="150">
        <v>0</v>
      </c>
      <c r="R183" s="150">
        <f>Q183*H183</f>
        <v>0</v>
      </c>
      <c r="S183" s="150">
        <v>0</v>
      </c>
      <c r="T183" s="151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2" t="s">
        <v>163</v>
      </c>
      <c r="AT183" s="152" t="s">
        <v>160</v>
      </c>
      <c r="AU183" s="152" t="s">
        <v>78</v>
      </c>
      <c r="AY183" s="18" t="s">
        <v>157</v>
      </c>
      <c r="BE183" s="153">
        <f>IF(N183="základní",J183,0)</f>
        <v>0</v>
      </c>
      <c r="BF183" s="153">
        <f>IF(N183="snížená",J183,0)</f>
        <v>0</v>
      </c>
      <c r="BG183" s="153">
        <f>IF(N183="zákl. přenesená",J183,0)</f>
        <v>0</v>
      </c>
      <c r="BH183" s="153">
        <f>IF(N183="sníž. přenesená",J183,0)</f>
        <v>0</v>
      </c>
      <c r="BI183" s="153">
        <f>IF(N183="nulová",J183,0)</f>
        <v>0</v>
      </c>
      <c r="BJ183" s="18" t="s">
        <v>74</v>
      </c>
      <c r="BK183" s="153">
        <f>ROUND(I183*H183,2)</f>
        <v>0</v>
      </c>
      <c r="BL183" s="18" t="s">
        <v>163</v>
      </c>
      <c r="BM183" s="152" t="s">
        <v>1372</v>
      </c>
    </row>
    <row r="184" spans="1:65" s="2" customFormat="1" ht="14.45" customHeight="1">
      <c r="A184" s="261"/>
      <c r="B184" s="262"/>
      <c r="C184" s="269" t="s">
        <v>319</v>
      </c>
      <c r="D184" s="269" t="s">
        <v>160</v>
      </c>
      <c r="E184" s="270" t="s">
        <v>1201</v>
      </c>
      <c r="F184" s="271" t="s">
        <v>1202</v>
      </c>
      <c r="G184" s="272" t="s">
        <v>927</v>
      </c>
      <c r="H184" s="273">
        <v>1</v>
      </c>
      <c r="I184" s="213"/>
      <c r="J184" s="305">
        <f>ROUND(I184*H184,2)</f>
        <v>0</v>
      </c>
      <c r="K184" s="271" t="s">
        <v>1</v>
      </c>
      <c r="L184" s="31"/>
      <c r="M184" s="148" t="s">
        <v>1</v>
      </c>
      <c r="N184" s="149" t="s">
        <v>35</v>
      </c>
      <c r="O184" s="150">
        <v>0</v>
      </c>
      <c r="P184" s="150">
        <f>O184*H184</f>
        <v>0</v>
      </c>
      <c r="Q184" s="150">
        <v>0</v>
      </c>
      <c r="R184" s="150">
        <f>Q184*H184</f>
        <v>0</v>
      </c>
      <c r="S184" s="150">
        <v>0</v>
      </c>
      <c r="T184" s="151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2" t="s">
        <v>163</v>
      </c>
      <c r="AT184" s="152" t="s">
        <v>160</v>
      </c>
      <c r="AU184" s="152" t="s">
        <v>78</v>
      </c>
      <c r="AY184" s="18" t="s">
        <v>157</v>
      </c>
      <c r="BE184" s="153">
        <f>IF(N184="základní",J184,0)</f>
        <v>0</v>
      </c>
      <c r="BF184" s="153">
        <f>IF(N184="snížená",J184,0)</f>
        <v>0</v>
      </c>
      <c r="BG184" s="153">
        <f>IF(N184="zákl. přenesená",J184,0)</f>
        <v>0</v>
      </c>
      <c r="BH184" s="153">
        <f>IF(N184="sníž. přenesená",J184,0)</f>
        <v>0</v>
      </c>
      <c r="BI184" s="153">
        <f>IF(N184="nulová",J184,0)</f>
        <v>0</v>
      </c>
      <c r="BJ184" s="18" t="s">
        <v>74</v>
      </c>
      <c r="BK184" s="153">
        <f>ROUND(I184*H184,2)</f>
        <v>0</v>
      </c>
      <c r="BL184" s="18" t="s">
        <v>163</v>
      </c>
      <c r="BM184" s="152" t="s">
        <v>1373</v>
      </c>
    </row>
    <row r="185" spans="1:65" s="2" customFormat="1" ht="14.45" customHeight="1">
      <c r="A185" s="261"/>
      <c r="B185" s="262"/>
      <c r="C185" s="269" t="s">
        <v>325</v>
      </c>
      <c r="D185" s="269" t="s">
        <v>160</v>
      </c>
      <c r="E185" s="270" t="s">
        <v>1213</v>
      </c>
      <c r="F185" s="271" t="s">
        <v>1217</v>
      </c>
      <c r="G185" s="272" t="s">
        <v>927</v>
      </c>
      <c r="H185" s="273">
        <v>1</v>
      </c>
      <c r="I185" s="213"/>
      <c r="J185" s="305">
        <f>ROUND(I185*H185,2)</f>
        <v>0</v>
      </c>
      <c r="K185" s="271" t="s">
        <v>1</v>
      </c>
      <c r="L185" s="31"/>
      <c r="M185" s="148" t="s">
        <v>1</v>
      </c>
      <c r="N185" s="149" t="s">
        <v>35</v>
      </c>
      <c r="O185" s="150">
        <v>0</v>
      </c>
      <c r="P185" s="150">
        <f>O185*H185</f>
        <v>0</v>
      </c>
      <c r="Q185" s="150">
        <v>0</v>
      </c>
      <c r="R185" s="150">
        <f>Q185*H185</f>
        <v>0</v>
      </c>
      <c r="S185" s="150">
        <v>0</v>
      </c>
      <c r="T185" s="151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2" t="s">
        <v>163</v>
      </c>
      <c r="AT185" s="152" t="s">
        <v>160</v>
      </c>
      <c r="AU185" s="152" t="s">
        <v>78</v>
      </c>
      <c r="AY185" s="18" t="s">
        <v>157</v>
      </c>
      <c r="BE185" s="153">
        <f>IF(N185="základní",J185,0)</f>
        <v>0</v>
      </c>
      <c r="BF185" s="153">
        <f>IF(N185="snížená",J185,0)</f>
        <v>0</v>
      </c>
      <c r="BG185" s="153">
        <f>IF(N185="zákl. přenesená",J185,0)</f>
        <v>0</v>
      </c>
      <c r="BH185" s="153">
        <f>IF(N185="sníž. přenesená",J185,0)</f>
        <v>0</v>
      </c>
      <c r="BI185" s="153">
        <f>IF(N185="nulová",J185,0)</f>
        <v>0</v>
      </c>
      <c r="BJ185" s="18" t="s">
        <v>74</v>
      </c>
      <c r="BK185" s="153">
        <f>ROUND(I185*H185,2)</f>
        <v>0</v>
      </c>
      <c r="BL185" s="18" t="s">
        <v>163</v>
      </c>
      <c r="BM185" s="152" t="s">
        <v>1374</v>
      </c>
    </row>
    <row r="186" spans="1:65" s="2" customFormat="1" ht="14.45" customHeight="1">
      <c r="A186" s="261"/>
      <c r="B186" s="262"/>
      <c r="C186" s="269" t="s">
        <v>331</v>
      </c>
      <c r="D186" s="269" t="s">
        <v>160</v>
      </c>
      <c r="E186" s="270" t="s">
        <v>1216</v>
      </c>
      <c r="F186" s="271" t="s">
        <v>1220</v>
      </c>
      <c r="G186" s="272" t="s">
        <v>927</v>
      </c>
      <c r="H186" s="273">
        <v>1</v>
      </c>
      <c r="I186" s="213"/>
      <c r="J186" s="305">
        <f>ROUND(I186*H186,2)</f>
        <v>0</v>
      </c>
      <c r="K186" s="271" t="s">
        <v>1</v>
      </c>
      <c r="L186" s="31"/>
      <c r="M186" s="180" t="s">
        <v>1</v>
      </c>
      <c r="N186" s="181" t="s">
        <v>35</v>
      </c>
      <c r="O186" s="182">
        <v>0</v>
      </c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2" t="s">
        <v>163</v>
      </c>
      <c r="AT186" s="152" t="s">
        <v>160</v>
      </c>
      <c r="AU186" s="152" t="s">
        <v>78</v>
      </c>
      <c r="AY186" s="18" t="s">
        <v>157</v>
      </c>
      <c r="BE186" s="153">
        <f>IF(N186="základní",J186,0)</f>
        <v>0</v>
      </c>
      <c r="BF186" s="153">
        <f>IF(N186="snížená",J186,0)</f>
        <v>0</v>
      </c>
      <c r="BG186" s="153">
        <f>IF(N186="zákl. přenesená",J186,0)</f>
        <v>0</v>
      </c>
      <c r="BH186" s="153">
        <f>IF(N186="sníž. přenesená",J186,0)</f>
        <v>0</v>
      </c>
      <c r="BI186" s="153">
        <f>IF(N186="nulová",J186,0)</f>
        <v>0</v>
      </c>
      <c r="BJ186" s="18" t="s">
        <v>74</v>
      </c>
      <c r="BK186" s="153">
        <f>ROUND(I186*H186,2)</f>
        <v>0</v>
      </c>
      <c r="BL186" s="18" t="s">
        <v>163</v>
      </c>
      <c r="BM186" s="152" t="s">
        <v>1375</v>
      </c>
    </row>
    <row r="187" spans="1:65" s="2" customFormat="1" ht="6.95" customHeight="1">
      <c r="A187" s="30"/>
      <c r="B187" s="45"/>
      <c r="C187" s="46"/>
      <c r="D187" s="46"/>
      <c r="E187" s="46"/>
      <c r="F187" s="46"/>
      <c r="G187" s="46"/>
      <c r="H187" s="46"/>
      <c r="I187" s="46"/>
      <c r="J187" s="46"/>
      <c r="K187" s="46"/>
      <c r="L187" s="31"/>
      <c r="M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</row>
  </sheetData>
  <sheetProtection password="EDFD" sheet="1" objects="1" scenarios="1"/>
  <autoFilter ref="C136:K186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448"/>
  <sheetViews>
    <sheetView showGridLines="0" topLeftCell="A142" workbookViewId="0">
      <selection activeCell="A148" sqref="A148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1" spans="1:46">
      <c r="A1" s="96"/>
    </row>
    <row r="2" spans="1:46" s="1" customFormat="1" ht="36.950000000000003" customHeight="1">
      <c r="L2" s="224" t="s">
        <v>5</v>
      </c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8" t="s">
        <v>87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1:46" s="1" customFormat="1" ht="24.95" customHeight="1">
      <c r="B4" s="21"/>
      <c r="D4" s="22" t="s">
        <v>107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24" customHeight="1">
      <c r="B7" s="21"/>
      <c r="E7" s="253" t="str">
        <f>'Rekapitulace stavby'!K6</f>
        <v>Mendelova unizerzita v Brně, budova D, Zemědělská 1665/1, Brno</v>
      </c>
      <c r="F7" s="254"/>
      <c r="G7" s="254"/>
      <c r="H7" s="254"/>
      <c r="L7" s="21"/>
    </row>
    <row r="8" spans="1:46" ht="12.75">
      <c r="B8" s="21"/>
      <c r="D8" s="27" t="s">
        <v>108</v>
      </c>
      <c r="L8" s="21"/>
    </row>
    <row r="9" spans="1:46" s="1" customFormat="1" ht="14.45" customHeight="1">
      <c r="B9" s="21"/>
      <c r="E9" s="253" t="s">
        <v>109</v>
      </c>
      <c r="F9" s="222"/>
      <c r="G9" s="222"/>
      <c r="H9" s="222"/>
      <c r="L9" s="21"/>
    </row>
    <row r="10" spans="1:46" s="1" customFormat="1" ht="12" customHeight="1">
      <c r="B10" s="21"/>
      <c r="D10" s="27" t="s">
        <v>110</v>
      </c>
      <c r="L10" s="21"/>
    </row>
    <row r="11" spans="1:46" s="2" customFormat="1" ht="24" customHeight="1">
      <c r="A11" s="30"/>
      <c r="B11" s="31"/>
      <c r="C11" s="30"/>
      <c r="D11" s="30"/>
      <c r="E11" s="255" t="s">
        <v>111</v>
      </c>
      <c r="F11" s="256"/>
      <c r="G11" s="256"/>
      <c r="H11" s="256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112</v>
      </c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4.45" customHeight="1">
      <c r="A13" s="30"/>
      <c r="B13" s="31"/>
      <c r="C13" s="30"/>
      <c r="D13" s="30"/>
      <c r="E13" s="238" t="s">
        <v>113</v>
      </c>
      <c r="F13" s="256"/>
      <c r="G13" s="256"/>
      <c r="H13" s="256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1"/>
      <c r="C15" s="30"/>
      <c r="D15" s="27" t="s">
        <v>16</v>
      </c>
      <c r="E15" s="30"/>
      <c r="F15" s="25" t="s">
        <v>1</v>
      </c>
      <c r="G15" s="30"/>
      <c r="H15" s="30"/>
      <c r="I15" s="27" t="s">
        <v>17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18</v>
      </c>
      <c r="E16" s="30"/>
      <c r="F16" s="25" t="s">
        <v>19</v>
      </c>
      <c r="G16" s="30"/>
      <c r="H16" s="30"/>
      <c r="I16" s="27" t="s">
        <v>20</v>
      </c>
      <c r="J16" s="53" t="str">
        <f>'Rekapitulace stavby'!AN8</f>
        <v>5. 8. 2019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0.9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1"/>
      <c r="C18" s="30"/>
      <c r="D18" s="27" t="s">
        <v>22</v>
      </c>
      <c r="E18" s="30"/>
      <c r="F18" s="30"/>
      <c r="G18" s="30"/>
      <c r="H18" s="30"/>
      <c r="I18" s="27" t="s">
        <v>23</v>
      </c>
      <c r="J18" s="25" t="str">
        <f>IF('Rekapitulace stavby'!AN10="","",'Rekapitulace stavby'!AN10)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1"/>
      <c r="C19" s="30"/>
      <c r="D19" s="30"/>
      <c r="E19" s="25" t="str">
        <f>IF('Rekapitulace stavby'!E11="","",'Rekapitulace stavby'!E11)</f>
        <v xml:space="preserve"> </v>
      </c>
      <c r="F19" s="30"/>
      <c r="G19" s="30"/>
      <c r="H19" s="30"/>
      <c r="I19" s="27" t="s">
        <v>24</v>
      </c>
      <c r="J19" s="25" t="str">
        <f>IF('Rekapitulace stavby'!AN11="","",'Rekapitulace stavby'!AN11)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1"/>
      <c r="C21" s="30"/>
      <c r="D21" s="27" t="s">
        <v>25</v>
      </c>
      <c r="E21" s="30"/>
      <c r="F21" s="30"/>
      <c r="G21" s="30"/>
      <c r="H21" s="30"/>
      <c r="I21" s="27" t="s">
        <v>23</v>
      </c>
      <c r="J21" s="25" t="str">
        <f>'Rekapitulace stavby'!AN13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1"/>
      <c r="C22" s="30"/>
      <c r="D22" s="30"/>
      <c r="E22" s="221" t="str">
        <f>'Rekapitulace stavby'!E14</f>
        <v xml:space="preserve"> </v>
      </c>
      <c r="F22" s="221"/>
      <c r="G22" s="221"/>
      <c r="H22" s="221"/>
      <c r="I22" s="27" t="s">
        <v>24</v>
      </c>
      <c r="J22" s="25" t="str">
        <f>'Rekapitulace stavby'!AN14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1"/>
      <c r="C24" s="30"/>
      <c r="D24" s="27" t="s">
        <v>26</v>
      </c>
      <c r="E24" s="30"/>
      <c r="F24" s="30"/>
      <c r="G24" s="30"/>
      <c r="H24" s="30"/>
      <c r="I24" s="27" t="s">
        <v>23</v>
      </c>
      <c r="J24" s="25" t="str">
        <f>IF('Rekapitulace stavby'!AN16="","",'Rekapitulace stavby'!AN16)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8" customHeight="1">
      <c r="A25" s="30"/>
      <c r="B25" s="31"/>
      <c r="C25" s="30"/>
      <c r="D25" s="30"/>
      <c r="E25" s="25" t="str">
        <f>IF('Rekapitulace stavby'!E17="","",'Rekapitulace stavby'!E17)</f>
        <v xml:space="preserve"> </v>
      </c>
      <c r="F25" s="30"/>
      <c r="G25" s="30"/>
      <c r="H25" s="30"/>
      <c r="I25" s="27" t="s">
        <v>24</v>
      </c>
      <c r="J25" s="25" t="str">
        <f>IF('Rekapitulace stavby'!AN17="","",'Rekapitulace stavby'!AN17)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6.95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12" customHeight="1">
      <c r="A27" s="30"/>
      <c r="B27" s="31"/>
      <c r="C27" s="30"/>
      <c r="D27" s="27" t="s">
        <v>28</v>
      </c>
      <c r="E27" s="30"/>
      <c r="F27" s="30"/>
      <c r="G27" s="30"/>
      <c r="H27" s="30"/>
      <c r="I27" s="27" t="s">
        <v>23</v>
      </c>
      <c r="J27" s="25" t="str">
        <f>IF('Rekapitulace stavby'!AN19="","",'Rekapitulace stavby'!AN19)</f>
        <v/>
      </c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8" customHeight="1">
      <c r="A28" s="30"/>
      <c r="B28" s="31"/>
      <c r="C28" s="30"/>
      <c r="D28" s="30"/>
      <c r="E28" s="25" t="str">
        <f>IF('Rekapitulace stavby'!E20="","",'Rekapitulace stavby'!E20)</f>
        <v xml:space="preserve"> </v>
      </c>
      <c r="F28" s="30"/>
      <c r="G28" s="30"/>
      <c r="H28" s="30"/>
      <c r="I28" s="27" t="s">
        <v>24</v>
      </c>
      <c r="J28" s="25" t="str">
        <f>IF('Rekapitulace stavby'!AN20="","",'Rekapitulace stavby'!AN20)</f>
        <v/>
      </c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30"/>
      <c r="E29" s="30"/>
      <c r="F29" s="30"/>
      <c r="G29" s="30"/>
      <c r="H29" s="30"/>
      <c r="I29" s="30"/>
      <c r="J29" s="30"/>
      <c r="K29" s="30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" customHeight="1">
      <c r="A30" s="30"/>
      <c r="B30" s="31"/>
      <c r="C30" s="30"/>
      <c r="D30" s="27" t="s">
        <v>29</v>
      </c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8" customFormat="1" ht="14.45" customHeight="1">
      <c r="A31" s="99"/>
      <c r="B31" s="100"/>
      <c r="C31" s="99"/>
      <c r="D31" s="99"/>
      <c r="E31" s="225" t="s">
        <v>1</v>
      </c>
      <c r="F31" s="225"/>
      <c r="G31" s="225"/>
      <c r="H31" s="225"/>
      <c r="I31" s="99"/>
      <c r="J31" s="99"/>
      <c r="K31" s="99"/>
      <c r="L31" s="101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</row>
    <row r="32" spans="1:31" s="2" customFormat="1" ht="6.95" customHeight="1">
      <c r="A32" s="30"/>
      <c r="B32" s="31"/>
      <c r="C32" s="30"/>
      <c r="D32" s="30"/>
      <c r="E32" s="30"/>
      <c r="F32" s="30"/>
      <c r="G32" s="30"/>
      <c r="H32" s="30"/>
      <c r="I32" s="30"/>
      <c r="J32" s="30"/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1"/>
      <c r="C34" s="30"/>
      <c r="D34" s="102" t="s">
        <v>30</v>
      </c>
      <c r="E34" s="30"/>
      <c r="F34" s="30"/>
      <c r="G34" s="30"/>
      <c r="H34" s="30"/>
      <c r="I34" s="30"/>
      <c r="J34" s="69">
        <f>ROUND(J147,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1"/>
      <c r="C35" s="30"/>
      <c r="D35" s="64"/>
      <c r="E35" s="64"/>
      <c r="F35" s="64"/>
      <c r="G35" s="64"/>
      <c r="H35" s="64"/>
      <c r="I35" s="64"/>
      <c r="J35" s="64"/>
      <c r="K35" s="64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0"/>
      <c r="F36" s="34" t="s">
        <v>32</v>
      </c>
      <c r="G36" s="30"/>
      <c r="H36" s="30"/>
      <c r="I36" s="34" t="s">
        <v>31</v>
      </c>
      <c r="J36" s="34" t="s">
        <v>33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1"/>
      <c r="C37" s="30"/>
      <c r="D37" s="98" t="s">
        <v>34</v>
      </c>
      <c r="E37" s="27" t="s">
        <v>35</v>
      </c>
      <c r="F37" s="103">
        <f>ROUND((SUM(BE147:BE447)),  2)</f>
        <v>0</v>
      </c>
      <c r="G37" s="30"/>
      <c r="H37" s="30"/>
      <c r="I37" s="104">
        <v>0.21</v>
      </c>
      <c r="J37" s="103">
        <f>ROUND(((SUM(BE147:BE447))*I37),  2)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27" t="s">
        <v>36</v>
      </c>
      <c r="F38" s="103">
        <f>ROUND((SUM(BF147:BF447)),  2)</f>
        <v>0</v>
      </c>
      <c r="G38" s="30"/>
      <c r="H38" s="30"/>
      <c r="I38" s="104">
        <v>0.15</v>
      </c>
      <c r="J38" s="103">
        <f>ROUND(((SUM(BF147:BF447))*I38),  2)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37</v>
      </c>
      <c r="F39" s="103">
        <f>ROUND((SUM(BG147:BG447)),  2)</f>
        <v>0</v>
      </c>
      <c r="G39" s="30"/>
      <c r="H39" s="30"/>
      <c r="I39" s="104">
        <v>0.21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27" t="s">
        <v>38</v>
      </c>
      <c r="F40" s="103">
        <f>ROUND((SUM(BH147:BH447)),  2)</f>
        <v>0</v>
      </c>
      <c r="G40" s="30"/>
      <c r="H40" s="30"/>
      <c r="I40" s="104">
        <v>0.15</v>
      </c>
      <c r="J40" s="103">
        <f>0</f>
        <v>0</v>
      </c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1"/>
      <c r="C41" s="30"/>
      <c r="D41" s="30"/>
      <c r="E41" s="27" t="s">
        <v>39</v>
      </c>
      <c r="F41" s="103">
        <f>ROUND((SUM(BI147:BI447)),  2)</f>
        <v>0</v>
      </c>
      <c r="G41" s="30"/>
      <c r="H41" s="30"/>
      <c r="I41" s="104">
        <v>0</v>
      </c>
      <c r="J41" s="103">
        <f>0</f>
        <v>0</v>
      </c>
      <c r="K41" s="3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1"/>
      <c r="C43" s="105"/>
      <c r="D43" s="106" t="s">
        <v>40</v>
      </c>
      <c r="E43" s="58"/>
      <c r="F43" s="58"/>
      <c r="G43" s="107" t="s">
        <v>41</v>
      </c>
      <c r="H43" s="108" t="s">
        <v>42</v>
      </c>
      <c r="I43" s="58"/>
      <c r="J43" s="109">
        <f>SUM(J34:J41)</f>
        <v>0</v>
      </c>
      <c r="K43" s="110"/>
      <c r="L43" s="4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1"/>
      <c r="C44" s="30"/>
      <c r="D44" s="30"/>
      <c r="E44" s="30"/>
      <c r="F44" s="30"/>
      <c r="G44" s="30"/>
      <c r="H44" s="30"/>
      <c r="I44" s="30"/>
      <c r="J44" s="30"/>
      <c r="K44" s="30"/>
      <c r="L44" s="4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45</v>
      </c>
      <c r="E61" s="33"/>
      <c r="F61" s="111" t="s">
        <v>46</v>
      </c>
      <c r="G61" s="43" t="s">
        <v>45</v>
      </c>
      <c r="H61" s="33"/>
      <c r="I61" s="33"/>
      <c r="J61" s="112" t="s">
        <v>46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45</v>
      </c>
      <c r="E76" s="33"/>
      <c r="F76" s="111" t="s">
        <v>46</v>
      </c>
      <c r="G76" s="43" t="s">
        <v>45</v>
      </c>
      <c r="H76" s="33"/>
      <c r="I76" s="33"/>
      <c r="J76" s="112" t="s">
        <v>46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114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24" customHeight="1">
      <c r="A85" s="30"/>
      <c r="B85" s="31"/>
      <c r="C85" s="30"/>
      <c r="D85" s="30"/>
      <c r="E85" s="253" t="str">
        <f>E7</f>
        <v>Mendelova unizerzita v Brně, budova D, Zemědělská 1665/1, Brno</v>
      </c>
      <c r="F85" s="254"/>
      <c r="G85" s="254"/>
      <c r="H85" s="254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108</v>
      </c>
      <c r="L86" s="21"/>
    </row>
    <row r="87" spans="1:31" s="1" customFormat="1" ht="14.45" customHeight="1">
      <c r="B87" s="21"/>
      <c r="E87" s="253" t="s">
        <v>109</v>
      </c>
      <c r="F87" s="222"/>
      <c r="G87" s="222"/>
      <c r="H87" s="222"/>
      <c r="L87" s="21"/>
    </row>
    <row r="88" spans="1:31" s="1" customFormat="1" ht="12" customHeight="1">
      <c r="B88" s="21"/>
      <c r="C88" s="27" t="s">
        <v>110</v>
      </c>
      <c r="L88" s="21"/>
    </row>
    <row r="89" spans="1:31" s="2" customFormat="1" ht="24" customHeight="1">
      <c r="A89" s="30"/>
      <c r="B89" s="31"/>
      <c r="C89" s="30"/>
      <c r="D89" s="30"/>
      <c r="E89" s="255" t="s">
        <v>111</v>
      </c>
      <c r="F89" s="256"/>
      <c r="G89" s="256"/>
      <c r="H89" s="256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12" customHeight="1">
      <c r="A90" s="30"/>
      <c r="B90" s="31"/>
      <c r="C90" s="27" t="s">
        <v>112</v>
      </c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4.45" customHeight="1">
      <c r="A91" s="30"/>
      <c r="B91" s="31"/>
      <c r="C91" s="30"/>
      <c r="D91" s="30"/>
      <c r="E91" s="238" t="str">
        <f>E13</f>
        <v>01.1 - Stavební část</v>
      </c>
      <c r="F91" s="256"/>
      <c r="G91" s="256"/>
      <c r="H91" s="256"/>
      <c r="I91" s="30"/>
      <c r="J91" s="30"/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2" customHeight="1">
      <c r="A93" s="30"/>
      <c r="B93" s="31"/>
      <c r="C93" s="27" t="s">
        <v>18</v>
      </c>
      <c r="D93" s="30"/>
      <c r="E93" s="30"/>
      <c r="F93" s="25" t="str">
        <f>F16</f>
        <v xml:space="preserve"> </v>
      </c>
      <c r="G93" s="30"/>
      <c r="H93" s="30"/>
      <c r="I93" s="27" t="s">
        <v>20</v>
      </c>
      <c r="J93" s="53" t="str">
        <f>IF(J16="","",J16)</f>
        <v>5. 8. 2019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6.95" customHeight="1">
      <c r="A94" s="30"/>
      <c r="B94" s="31"/>
      <c r="C94" s="30"/>
      <c r="D94" s="30"/>
      <c r="E94" s="30"/>
      <c r="F94" s="30"/>
      <c r="G94" s="30"/>
      <c r="H94" s="30"/>
      <c r="I94" s="30"/>
      <c r="J94" s="30"/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5.6" customHeight="1">
      <c r="A95" s="30"/>
      <c r="B95" s="31"/>
      <c r="C95" s="27" t="s">
        <v>22</v>
      </c>
      <c r="D95" s="30"/>
      <c r="E95" s="30"/>
      <c r="F95" s="25" t="str">
        <f>E19</f>
        <v xml:space="preserve"> </v>
      </c>
      <c r="G95" s="30"/>
      <c r="H95" s="30"/>
      <c r="I95" s="27" t="s">
        <v>26</v>
      </c>
      <c r="J95" s="28" t="str">
        <f>E25</f>
        <v xml:space="preserve"> </v>
      </c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15.6" customHeight="1">
      <c r="A96" s="30"/>
      <c r="B96" s="31"/>
      <c r="C96" s="27" t="s">
        <v>25</v>
      </c>
      <c r="D96" s="30"/>
      <c r="E96" s="30"/>
      <c r="F96" s="25" t="str">
        <f>IF(E22="","",E22)</f>
        <v xml:space="preserve"> </v>
      </c>
      <c r="G96" s="30"/>
      <c r="H96" s="30"/>
      <c r="I96" s="27" t="s">
        <v>28</v>
      </c>
      <c r="J96" s="28" t="str">
        <f>E28</f>
        <v xml:space="preserve"> 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9.25" customHeight="1">
      <c r="A98" s="30"/>
      <c r="B98" s="31"/>
      <c r="C98" s="113" t="s">
        <v>115</v>
      </c>
      <c r="D98" s="105"/>
      <c r="E98" s="105"/>
      <c r="F98" s="105"/>
      <c r="G98" s="105"/>
      <c r="H98" s="105"/>
      <c r="I98" s="105"/>
      <c r="J98" s="114" t="s">
        <v>116</v>
      </c>
      <c r="K98" s="105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47" s="2" customFormat="1" ht="10.35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47" s="2" customFormat="1" ht="22.9" customHeight="1">
      <c r="A100" s="30"/>
      <c r="B100" s="31"/>
      <c r="C100" s="115" t="s">
        <v>117</v>
      </c>
      <c r="D100" s="30"/>
      <c r="E100" s="30"/>
      <c r="F100" s="30"/>
      <c r="G100" s="30"/>
      <c r="H100" s="30"/>
      <c r="I100" s="30"/>
      <c r="J100" s="69">
        <f>J147</f>
        <v>0</v>
      </c>
      <c r="K100" s="30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U100" s="18" t="s">
        <v>118</v>
      </c>
    </row>
    <row r="101" spans="1:47" s="9" customFormat="1" ht="24.95" customHeight="1">
      <c r="B101" s="116"/>
      <c r="D101" s="117" t="s">
        <v>119</v>
      </c>
      <c r="E101" s="118"/>
      <c r="F101" s="118"/>
      <c r="G101" s="118"/>
      <c r="H101" s="118"/>
      <c r="I101" s="118"/>
      <c r="J101" s="119">
        <f>J148</f>
        <v>0</v>
      </c>
      <c r="L101" s="116"/>
    </row>
    <row r="102" spans="1:47" s="10" customFormat="1" ht="19.899999999999999" customHeight="1">
      <c r="B102" s="120"/>
      <c r="D102" s="121" t="s">
        <v>120</v>
      </c>
      <c r="E102" s="122"/>
      <c r="F102" s="122"/>
      <c r="G102" s="122"/>
      <c r="H102" s="122"/>
      <c r="I102" s="122"/>
      <c r="J102" s="123">
        <f>J149</f>
        <v>0</v>
      </c>
      <c r="L102" s="120"/>
    </row>
    <row r="103" spans="1:47" s="10" customFormat="1" ht="19.899999999999999" customHeight="1">
      <c r="B103" s="120"/>
      <c r="D103" s="121" t="s">
        <v>121</v>
      </c>
      <c r="E103" s="122"/>
      <c r="F103" s="122"/>
      <c r="G103" s="122"/>
      <c r="H103" s="122"/>
      <c r="I103" s="122"/>
      <c r="J103" s="123">
        <f>J152</f>
        <v>0</v>
      </c>
      <c r="L103" s="120"/>
    </row>
    <row r="104" spans="1:47" s="10" customFormat="1" ht="19.899999999999999" customHeight="1">
      <c r="B104" s="120"/>
      <c r="D104" s="121" t="s">
        <v>122</v>
      </c>
      <c r="E104" s="122"/>
      <c r="F104" s="122"/>
      <c r="G104" s="122"/>
      <c r="H104" s="122"/>
      <c r="I104" s="122"/>
      <c r="J104" s="123">
        <f>J176</f>
        <v>0</v>
      </c>
      <c r="L104" s="120"/>
    </row>
    <row r="105" spans="1:47" s="10" customFormat="1" ht="19.899999999999999" customHeight="1">
      <c r="B105" s="120"/>
      <c r="D105" s="121" t="s">
        <v>123</v>
      </c>
      <c r="E105" s="122"/>
      <c r="F105" s="122"/>
      <c r="G105" s="122"/>
      <c r="H105" s="122"/>
      <c r="I105" s="122"/>
      <c r="J105" s="123">
        <f>J183</f>
        <v>0</v>
      </c>
      <c r="L105" s="120"/>
    </row>
    <row r="106" spans="1:47" s="10" customFormat="1" ht="19.899999999999999" customHeight="1">
      <c r="B106" s="120"/>
      <c r="D106" s="121" t="s">
        <v>124</v>
      </c>
      <c r="E106" s="122"/>
      <c r="F106" s="122"/>
      <c r="G106" s="122"/>
      <c r="H106" s="122"/>
      <c r="I106" s="122"/>
      <c r="J106" s="123">
        <f>J240</f>
        <v>0</v>
      </c>
      <c r="L106" s="120"/>
    </row>
    <row r="107" spans="1:47" s="10" customFormat="1" ht="19.899999999999999" customHeight="1">
      <c r="B107" s="120"/>
      <c r="D107" s="121" t="s">
        <v>125</v>
      </c>
      <c r="E107" s="122"/>
      <c r="F107" s="122"/>
      <c r="G107" s="122"/>
      <c r="H107" s="122"/>
      <c r="I107" s="122"/>
      <c r="J107" s="123">
        <f>J293</f>
        <v>0</v>
      </c>
      <c r="L107" s="120"/>
    </row>
    <row r="108" spans="1:47" s="10" customFormat="1" ht="19.899999999999999" customHeight="1">
      <c r="B108" s="120"/>
      <c r="D108" s="121" t="s">
        <v>126</v>
      </c>
      <c r="E108" s="122"/>
      <c r="F108" s="122"/>
      <c r="G108" s="122"/>
      <c r="H108" s="122"/>
      <c r="I108" s="122"/>
      <c r="J108" s="123">
        <f>J301</f>
        <v>0</v>
      </c>
      <c r="L108" s="120"/>
    </row>
    <row r="109" spans="1:47" s="9" customFormat="1" ht="24.95" customHeight="1">
      <c r="B109" s="116"/>
      <c r="D109" s="117" t="s">
        <v>127</v>
      </c>
      <c r="E109" s="118"/>
      <c r="F109" s="118"/>
      <c r="G109" s="118"/>
      <c r="H109" s="118"/>
      <c r="I109" s="118"/>
      <c r="J109" s="119">
        <f>J303</f>
        <v>0</v>
      </c>
      <c r="L109" s="116"/>
    </row>
    <row r="110" spans="1:47" s="10" customFormat="1" ht="19.899999999999999" customHeight="1">
      <c r="B110" s="120"/>
      <c r="D110" s="121" t="s">
        <v>128</v>
      </c>
      <c r="E110" s="122"/>
      <c r="F110" s="122"/>
      <c r="G110" s="122"/>
      <c r="H110" s="122"/>
      <c r="I110" s="122"/>
      <c r="J110" s="123">
        <f>J304</f>
        <v>0</v>
      </c>
      <c r="L110" s="120"/>
    </row>
    <row r="111" spans="1:47" s="10" customFormat="1" ht="19.899999999999999" customHeight="1">
      <c r="B111" s="120"/>
      <c r="D111" s="121" t="s">
        <v>129</v>
      </c>
      <c r="E111" s="122"/>
      <c r="F111" s="122"/>
      <c r="G111" s="122"/>
      <c r="H111" s="122"/>
      <c r="I111" s="122"/>
      <c r="J111" s="123">
        <f>J312</f>
        <v>0</v>
      </c>
      <c r="L111" s="120"/>
    </row>
    <row r="112" spans="1:47" s="10" customFormat="1" ht="19.899999999999999" customHeight="1">
      <c r="B112" s="120"/>
      <c r="D112" s="121" t="s">
        <v>130</v>
      </c>
      <c r="E112" s="122"/>
      <c r="F112" s="122"/>
      <c r="G112" s="122"/>
      <c r="H112" s="122"/>
      <c r="I112" s="122"/>
      <c r="J112" s="123">
        <f>J319</f>
        <v>0</v>
      </c>
      <c r="L112" s="120"/>
    </row>
    <row r="113" spans="1:31" s="10" customFormat="1" ht="19.899999999999999" customHeight="1">
      <c r="B113" s="120"/>
      <c r="D113" s="121" t="s">
        <v>131</v>
      </c>
      <c r="E113" s="122"/>
      <c r="F113" s="122"/>
      <c r="G113" s="122"/>
      <c r="H113" s="122"/>
      <c r="I113" s="122"/>
      <c r="J113" s="123">
        <f>J324</f>
        <v>0</v>
      </c>
      <c r="L113" s="120"/>
    </row>
    <row r="114" spans="1:31" s="10" customFormat="1" ht="19.899999999999999" customHeight="1">
      <c r="B114" s="120"/>
      <c r="D114" s="121" t="s">
        <v>132</v>
      </c>
      <c r="E114" s="122"/>
      <c r="F114" s="122"/>
      <c r="G114" s="122"/>
      <c r="H114" s="122"/>
      <c r="I114" s="122"/>
      <c r="J114" s="123">
        <f>J344</f>
        <v>0</v>
      </c>
      <c r="L114" s="120"/>
    </row>
    <row r="115" spans="1:31" s="10" customFormat="1" ht="19.899999999999999" customHeight="1">
      <c r="B115" s="120"/>
      <c r="D115" s="121" t="s">
        <v>133</v>
      </c>
      <c r="E115" s="122"/>
      <c r="F115" s="122"/>
      <c r="G115" s="122"/>
      <c r="H115" s="122"/>
      <c r="I115" s="122"/>
      <c r="J115" s="123">
        <f>J349</f>
        <v>0</v>
      </c>
      <c r="L115" s="120"/>
    </row>
    <row r="116" spans="1:31" s="10" customFormat="1" ht="19.899999999999999" customHeight="1">
      <c r="B116" s="120"/>
      <c r="D116" s="121" t="s">
        <v>134</v>
      </c>
      <c r="E116" s="122"/>
      <c r="F116" s="122"/>
      <c r="G116" s="122"/>
      <c r="H116" s="122"/>
      <c r="I116" s="122"/>
      <c r="J116" s="123">
        <f>J357</f>
        <v>0</v>
      </c>
      <c r="L116" s="120"/>
    </row>
    <row r="117" spans="1:31" s="10" customFormat="1" ht="19.899999999999999" customHeight="1">
      <c r="B117" s="120"/>
      <c r="D117" s="121" t="s">
        <v>135</v>
      </c>
      <c r="E117" s="122"/>
      <c r="F117" s="122"/>
      <c r="G117" s="122"/>
      <c r="H117" s="122"/>
      <c r="I117" s="122"/>
      <c r="J117" s="123">
        <f>J362</f>
        <v>0</v>
      </c>
      <c r="L117" s="120"/>
    </row>
    <row r="118" spans="1:31" s="10" customFormat="1" ht="19.899999999999999" customHeight="1">
      <c r="B118" s="120"/>
      <c r="D118" s="121" t="s">
        <v>136</v>
      </c>
      <c r="E118" s="122"/>
      <c r="F118" s="122"/>
      <c r="G118" s="122"/>
      <c r="H118" s="122"/>
      <c r="I118" s="122"/>
      <c r="J118" s="123">
        <f>J368</f>
        <v>0</v>
      </c>
      <c r="L118" s="120"/>
    </row>
    <row r="119" spans="1:31" s="10" customFormat="1" ht="19.899999999999999" customHeight="1">
      <c r="B119" s="120"/>
      <c r="D119" s="121" t="s">
        <v>137</v>
      </c>
      <c r="E119" s="122"/>
      <c r="F119" s="122"/>
      <c r="G119" s="122"/>
      <c r="H119" s="122"/>
      <c r="I119" s="122"/>
      <c r="J119" s="123">
        <f>J389</f>
        <v>0</v>
      </c>
      <c r="L119" s="120"/>
    </row>
    <row r="120" spans="1:31" s="10" customFormat="1" ht="19.899999999999999" customHeight="1">
      <c r="B120" s="120"/>
      <c r="D120" s="121" t="s">
        <v>138</v>
      </c>
      <c r="E120" s="122"/>
      <c r="F120" s="122"/>
      <c r="G120" s="122"/>
      <c r="H120" s="122"/>
      <c r="I120" s="122"/>
      <c r="J120" s="123">
        <f>J394</f>
        <v>0</v>
      </c>
      <c r="L120" s="120"/>
    </row>
    <row r="121" spans="1:31" s="10" customFormat="1" ht="19.899999999999999" customHeight="1">
      <c r="B121" s="120"/>
      <c r="D121" s="121" t="s">
        <v>139</v>
      </c>
      <c r="E121" s="122"/>
      <c r="F121" s="122"/>
      <c r="G121" s="122"/>
      <c r="H121" s="122"/>
      <c r="I121" s="122"/>
      <c r="J121" s="123">
        <f>J406</f>
        <v>0</v>
      </c>
      <c r="L121" s="120"/>
    </row>
    <row r="122" spans="1:31" s="10" customFormat="1" ht="19.899999999999999" customHeight="1">
      <c r="B122" s="120"/>
      <c r="D122" s="121" t="s">
        <v>140</v>
      </c>
      <c r="E122" s="122"/>
      <c r="F122" s="122"/>
      <c r="G122" s="122"/>
      <c r="H122" s="122"/>
      <c r="I122" s="122"/>
      <c r="J122" s="123">
        <f>J426</f>
        <v>0</v>
      </c>
      <c r="L122" s="120"/>
    </row>
    <row r="123" spans="1:31" s="9" customFormat="1" ht="24.95" customHeight="1">
      <c r="B123" s="116"/>
      <c r="D123" s="117" t="s">
        <v>141</v>
      </c>
      <c r="E123" s="118"/>
      <c r="F123" s="118"/>
      <c r="G123" s="118"/>
      <c r="H123" s="118"/>
      <c r="I123" s="118"/>
      <c r="J123" s="119">
        <f>J443</f>
        <v>0</v>
      </c>
      <c r="L123" s="116"/>
    </row>
    <row r="124" spans="1:31" s="2" customFormat="1" ht="21.75" customHeight="1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45"/>
      <c r="C125" s="46"/>
      <c r="D125" s="46"/>
      <c r="E125" s="46"/>
      <c r="F125" s="46"/>
      <c r="G125" s="46"/>
      <c r="H125" s="46"/>
      <c r="I125" s="46"/>
      <c r="J125" s="46"/>
      <c r="K125" s="46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9" spans="1:31" s="2" customFormat="1" ht="6.95" customHeight="1">
      <c r="A129" s="30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31" s="2" customFormat="1" ht="24.95" customHeight="1">
      <c r="A130" s="30"/>
      <c r="B130" s="31"/>
      <c r="C130" s="22" t="s">
        <v>142</v>
      </c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31" s="2" customFormat="1" ht="6.95" customHeight="1">
      <c r="A131" s="30"/>
      <c r="B131" s="31"/>
      <c r="C131" s="30"/>
      <c r="D131" s="30"/>
      <c r="E131" s="30"/>
      <c r="F131" s="30"/>
      <c r="G131" s="30"/>
      <c r="H131" s="30"/>
      <c r="I131" s="30"/>
      <c r="J131" s="30"/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31" s="2" customFormat="1" ht="12" customHeight="1">
      <c r="A132" s="30"/>
      <c r="B132" s="31"/>
      <c r="C132" s="27" t="s">
        <v>14</v>
      </c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31" s="2" customFormat="1" ht="24" customHeight="1">
      <c r="A133" s="30"/>
      <c r="B133" s="31"/>
      <c r="C133" s="30"/>
      <c r="D133" s="30"/>
      <c r="E133" s="253" t="str">
        <f>E7</f>
        <v>Mendelova unizerzita v Brně, budova D, Zemědělská 1665/1, Brno</v>
      </c>
      <c r="F133" s="254"/>
      <c r="G133" s="254"/>
      <c r="H133" s="254"/>
      <c r="I133" s="30"/>
      <c r="J133" s="30"/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31" s="1" customFormat="1" ht="12" customHeight="1">
      <c r="B134" s="21"/>
      <c r="C134" s="27" t="s">
        <v>108</v>
      </c>
      <c r="L134" s="21"/>
    </row>
    <row r="135" spans="1:31" s="1" customFormat="1" ht="14.45" customHeight="1">
      <c r="B135" s="21"/>
      <c r="E135" s="253" t="s">
        <v>109</v>
      </c>
      <c r="F135" s="222"/>
      <c r="G135" s="222"/>
      <c r="H135" s="222"/>
      <c r="L135" s="21"/>
    </row>
    <row r="136" spans="1:31" s="1" customFormat="1" ht="12" customHeight="1">
      <c r="B136" s="21"/>
      <c r="C136" s="27" t="s">
        <v>110</v>
      </c>
      <c r="L136" s="21"/>
    </row>
    <row r="137" spans="1:31" s="2" customFormat="1" ht="24" customHeight="1">
      <c r="A137" s="30"/>
      <c r="B137" s="31"/>
      <c r="C137" s="30"/>
      <c r="D137" s="30"/>
      <c r="E137" s="255" t="s">
        <v>111</v>
      </c>
      <c r="F137" s="256"/>
      <c r="G137" s="256"/>
      <c r="H137" s="256"/>
      <c r="I137" s="30"/>
      <c r="J137" s="30"/>
      <c r="K137" s="30"/>
      <c r="L137" s="4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31" s="2" customFormat="1" ht="12" customHeight="1">
      <c r="A138" s="30"/>
      <c r="B138" s="31"/>
      <c r="C138" s="27" t="s">
        <v>112</v>
      </c>
      <c r="D138" s="30"/>
      <c r="E138" s="30"/>
      <c r="F138" s="30"/>
      <c r="G138" s="30"/>
      <c r="H138" s="30"/>
      <c r="I138" s="30"/>
      <c r="J138" s="30"/>
      <c r="K138" s="30"/>
      <c r="L138" s="4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31" s="2" customFormat="1" ht="14.45" customHeight="1">
      <c r="A139" s="30"/>
      <c r="B139" s="31"/>
      <c r="C139" s="30"/>
      <c r="D139" s="30"/>
      <c r="E139" s="238" t="str">
        <f>E13</f>
        <v>01.1 - Stavební část</v>
      </c>
      <c r="F139" s="256"/>
      <c r="G139" s="256"/>
      <c r="H139" s="256"/>
      <c r="I139" s="30"/>
      <c r="J139" s="30"/>
      <c r="K139" s="30"/>
      <c r="L139" s="4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1:31" s="2" customFormat="1" ht="6.95" customHeight="1">
      <c r="A140" s="30"/>
      <c r="B140" s="31"/>
      <c r="C140" s="30"/>
      <c r="D140" s="30"/>
      <c r="E140" s="30"/>
      <c r="F140" s="30"/>
      <c r="G140" s="30"/>
      <c r="H140" s="30"/>
      <c r="I140" s="30"/>
      <c r="J140" s="30"/>
      <c r="K140" s="30"/>
      <c r="L140" s="4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  <row r="141" spans="1:31" s="2" customFormat="1" ht="12" customHeight="1">
      <c r="A141" s="30"/>
      <c r="B141" s="31"/>
      <c r="C141" s="27" t="s">
        <v>18</v>
      </c>
      <c r="D141" s="30"/>
      <c r="E141" s="30"/>
      <c r="F141" s="25" t="str">
        <f>F16</f>
        <v xml:space="preserve"> </v>
      </c>
      <c r="G141" s="30"/>
      <c r="H141" s="30"/>
      <c r="I141" s="27" t="s">
        <v>20</v>
      </c>
      <c r="J141" s="53" t="str">
        <f>IF(J16="","",J16)</f>
        <v>5. 8. 2019</v>
      </c>
      <c r="K141" s="30"/>
      <c r="L141" s="4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1:31" s="2" customFormat="1" ht="6.95" customHeight="1">
      <c r="A142" s="30"/>
      <c r="B142" s="31"/>
      <c r="C142" s="30"/>
      <c r="D142" s="30"/>
      <c r="E142" s="30"/>
      <c r="F142" s="30"/>
      <c r="G142" s="30"/>
      <c r="H142" s="30"/>
      <c r="I142" s="30"/>
      <c r="J142" s="30"/>
      <c r="K142" s="30"/>
      <c r="L142" s="4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</row>
    <row r="143" spans="1:31" s="2" customFormat="1" ht="15.6" customHeight="1">
      <c r="A143" s="30"/>
      <c r="B143" s="31"/>
      <c r="C143" s="27" t="s">
        <v>22</v>
      </c>
      <c r="D143" s="30"/>
      <c r="E143" s="30"/>
      <c r="F143" s="25" t="str">
        <f>E19</f>
        <v xml:space="preserve"> </v>
      </c>
      <c r="G143" s="30"/>
      <c r="H143" s="30"/>
      <c r="I143" s="27" t="s">
        <v>26</v>
      </c>
      <c r="J143" s="28" t="str">
        <f>E25</f>
        <v xml:space="preserve"> </v>
      </c>
      <c r="K143" s="30"/>
      <c r="L143" s="4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  <row r="144" spans="1:31" s="2" customFormat="1" ht="15.6" customHeight="1">
      <c r="A144" s="30"/>
      <c r="B144" s="31"/>
      <c r="C144" s="27" t="s">
        <v>25</v>
      </c>
      <c r="D144" s="30"/>
      <c r="E144" s="30"/>
      <c r="F144" s="25" t="str">
        <f>IF(E22="","",E22)</f>
        <v xml:space="preserve"> </v>
      </c>
      <c r="G144" s="30"/>
      <c r="H144" s="30"/>
      <c r="I144" s="27" t="s">
        <v>28</v>
      </c>
      <c r="J144" s="28" t="str">
        <f>E28</f>
        <v xml:space="preserve"> </v>
      </c>
      <c r="K144" s="30"/>
      <c r="L144" s="4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</row>
    <row r="145" spans="1:65" s="2" customFormat="1" ht="10.35" customHeight="1">
      <c r="A145" s="30"/>
      <c r="B145" s="31"/>
      <c r="C145" s="30"/>
      <c r="D145" s="30"/>
      <c r="E145" s="30"/>
      <c r="F145" s="30"/>
      <c r="G145" s="30"/>
      <c r="H145" s="30"/>
      <c r="I145" s="30"/>
      <c r="J145" s="30"/>
      <c r="K145" s="30"/>
      <c r="L145" s="4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</row>
    <row r="146" spans="1:65" s="11" customFormat="1" ht="29.25" customHeight="1">
      <c r="A146" s="257"/>
      <c r="B146" s="258"/>
      <c r="C146" s="259" t="s">
        <v>143</v>
      </c>
      <c r="D146" s="260" t="s">
        <v>55</v>
      </c>
      <c r="E146" s="260" t="s">
        <v>51</v>
      </c>
      <c r="F146" s="260" t="s">
        <v>52</v>
      </c>
      <c r="G146" s="260" t="s">
        <v>144</v>
      </c>
      <c r="H146" s="260" t="s">
        <v>145</v>
      </c>
      <c r="I146" s="127" t="s">
        <v>146</v>
      </c>
      <c r="J146" s="260" t="s">
        <v>116</v>
      </c>
      <c r="K146" s="301" t="s">
        <v>147</v>
      </c>
      <c r="L146" s="129"/>
      <c r="M146" s="60" t="s">
        <v>1</v>
      </c>
      <c r="N146" s="61" t="s">
        <v>34</v>
      </c>
      <c r="O146" s="61" t="s">
        <v>148</v>
      </c>
      <c r="P146" s="61" t="s">
        <v>149</v>
      </c>
      <c r="Q146" s="61" t="s">
        <v>150</v>
      </c>
      <c r="R146" s="61" t="s">
        <v>151</v>
      </c>
      <c r="S146" s="61" t="s">
        <v>152</v>
      </c>
      <c r="T146" s="62" t="s">
        <v>153</v>
      </c>
      <c r="U146" s="124"/>
      <c r="V146" s="124"/>
      <c r="W146" s="124"/>
      <c r="X146" s="124"/>
      <c r="Y146" s="124"/>
      <c r="Z146" s="124"/>
      <c r="AA146" s="124"/>
      <c r="AB146" s="124"/>
      <c r="AC146" s="124"/>
      <c r="AD146" s="124"/>
      <c r="AE146" s="124"/>
    </row>
    <row r="147" spans="1:65" s="2" customFormat="1" ht="22.9" customHeight="1">
      <c r="A147" s="261"/>
      <c r="B147" s="262"/>
      <c r="C147" s="263" t="s">
        <v>154</v>
      </c>
      <c r="D147" s="261"/>
      <c r="E147" s="261"/>
      <c r="F147" s="261"/>
      <c r="G147" s="261"/>
      <c r="H147" s="261"/>
      <c r="I147" s="30"/>
      <c r="J147" s="302">
        <f>BK147</f>
        <v>0</v>
      </c>
      <c r="K147" s="261"/>
      <c r="L147" s="31"/>
      <c r="M147" s="63"/>
      <c r="N147" s="54"/>
      <c r="O147" s="64"/>
      <c r="P147" s="131">
        <f>P148+P303+P443</f>
        <v>814.69825500000002</v>
      </c>
      <c r="Q147" s="64"/>
      <c r="R147" s="131">
        <f>R148+R303+R443</f>
        <v>15.236502779999999</v>
      </c>
      <c r="S147" s="64"/>
      <c r="T147" s="132">
        <f>T148+T303+T443</f>
        <v>10.621833840000003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8" t="s">
        <v>69</v>
      </c>
      <c r="AU147" s="18" t="s">
        <v>118</v>
      </c>
      <c r="BK147" s="133">
        <f>BK148+BK303+BK443</f>
        <v>0</v>
      </c>
    </row>
    <row r="148" spans="1:65" s="12" customFormat="1" ht="25.9" customHeight="1">
      <c r="A148" s="264"/>
      <c r="B148" s="265"/>
      <c r="C148" s="264"/>
      <c r="D148" s="266" t="s">
        <v>69</v>
      </c>
      <c r="E148" s="267" t="s">
        <v>155</v>
      </c>
      <c r="F148" s="267" t="s">
        <v>156</v>
      </c>
      <c r="G148" s="264"/>
      <c r="H148" s="264"/>
      <c r="J148" s="303">
        <f>BK148</f>
        <v>0</v>
      </c>
      <c r="K148" s="264"/>
      <c r="L148" s="134"/>
      <c r="M148" s="138"/>
      <c r="N148" s="139"/>
      <c r="O148" s="139"/>
      <c r="P148" s="140">
        <f>P149+P152+P176+P183+P240+P293+P301</f>
        <v>378.05673400000001</v>
      </c>
      <c r="Q148" s="139"/>
      <c r="R148" s="140">
        <f>R149+R152+R176+R183+R240+R293+R301</f>
        <v>10.629818179999999</v>
      </c>
      <c r="S148" s="139"/>
      <c r="T148" s="141">
        <f>T149+T152+T176+T183+T240+T293+T301</f>
        <v>9.3389050000000022</v>
      </c>
      <c r="AR148" s="135" t="s">
        <v>74</v>
      </c>
      <c r="AT148" s="142" t="s">
        <v>69</v>
      </c>
      <c r="AU148" s="142" t="s">
        <v>70</v>
      </c>
      <c r="AY148" s="135" t="s">
        <v>157</v>
      </c>
      <c r="BK148" s="143">
        <f>BK149+BK152+BK176+BK183+BK240+BK293+BK301</f>
        <v>0</v>
      </c>
    </row>
    <row r="149" spans="1:65" s="12" customFormat="1" ht="22.9" customHeight="1">
      <c r="A149" s="264"/>
      <c r="B149" s="265"/>
      <c r="C149" s="264"/>
      <c r="D149" s="266" t="s">
        <v>69</v>
      </c>
      <c r="E149" s="268" t="s">
        <v>158</v>
      </c>
      <c r="F149" s="268" t="s">
        <v>159</v>
      </c>
      <c r="G149" s="264"/>
      <c r="H149" s="264"/>
      <c r="J149" s="304">
        <f>BK149</f>
        <v>0</v>
      </c>
      <c r="K149" s="264"/>
      <c r="L149" s="134"/>
      <c r="M149" s="138"/>
      <c r="N149" s="139"/>
      <c r="O149" s="139"/>
      <c r="P149" s="140">
        <f>SUM(P150:P151)</f>
        <v>0</v>
      </c>
      <c r="Q149" s="139"/>
      <c r="R149" s="140">
        <f>SUM(R150:R151)</f>
        <v>0</v>
      </c>
      <c r="S149" s="139"/>
      <c r="T149" s="141">
        <f>SUM(T150:T151)</f>
        <v>0</v>
      </c>
      <c r="AR149" s="135" t="s">
        <v>74</v>
      </c>
      <c r="AT149" s="142" t="s">
        <v>69</v>
      </c>
      <c r="AU149" s="142" t="s">
        <v>74</v>
      </c>
      <c r="AY149" s="135" t="s">
        <v>157</v>
      </c>
      <c r="BK149" s="143">
        <f>SUM(BK150:BK151)</f>
        <v>0</v>
      </c>
    </row>
    <row r="150" spans="1:65" s="2" customFormat="1" ht="75.599999999999994" customHeight="1">
      <c r="A150" s="261"/>
      <c r="B150" s="262"/>
      <c r="C150" s="269" t="s">
        <v>74</v>
      </c>
      <c r="D150" s="269" t="s">
        <v>160</v>
      </c>
      <c r="E150" s="270" t="s">
        <v>161</v>
      </c>
      <c r="F150" s="271" t="s">
        <v>162</v>
      </c>
      <c r="G150" s="272" t="s">
        <v>1</v>
      </c>
      <c r="H150" s="273">
        <v>0</v>
      </c>
      <c r="I150" s="147">
        <v>0</v>
      </c>
      <c r="J150" s="305">
        <f>ROUND(I150*H150,2)</f>
        <v>0</v>
      </c>
      <c r="K150" s="271" t="s">
        <v>1</v>
      </c>
      <c r="L150" s="31"/>
      <c r="M150" s="148" t="s">
        <v>1</v>
      </c>
      <c r="N150" s="149" t="s">
        <v>35</v>
      </c>
      <c r="O150" s="150">
        <v>0</v>
      </c>
      <c r="P150" s="150">
        <f>O150*H150</f>
        <v>0</v>
      </c>
      <c r="Q150" s="150">
        <v>0</v>
      </c>
      <c r="R150" s="150">
        <f>Q150*H150</f>
        <v>0</v>
      </c>
      <c r="S150" s="150">
        <v>0</v>
      </c>
      <c r="T150" s="151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2" t="s">
        <v>163</v>
      </c>
      <c r="AT150" s="152" t="s">
        <v>160</v>
      </c>
      <c r="AU150" s="152" t="s">
        <v>78</v>
      </c>
      <c r="AY150" s="18" t="s">
        <v>157</v>
      </c>
      <c r="BE150" s="153">
        <f>IF(N150="základní",J150,0)</f>
        <v>0</v>
      </c>
      <c r="BF150" s="153">
        <f>IF(N150="snížená",J150,0)</f>
        <v>0</v>
      </c>
      <c r="BG150" s="153">
        <f>IF(N150="zákl. přenesená",J150,0)</f>
        <v>0</v>
      </c>
      <c r="BH150" s="153">
        <f>IF(N150="sníž. přenesená",J150,0)</f>
        <v>0</v>
      </c>
      <c r="BI150" s="153">
        <f>IF(N150="nulová",J150,0)</f>
        <v>0</v>
      </c>
      <c r="BJ150" s="18" t="s">
        <v>74</v>
      </c>
      <c r="BK150" s="153">
        <f>ROUND(I150*H150,2)</f>
        <v>0</v>
      </c>
      <c r="BL150" s="18" t="s">
        <v>163</v>
      </c>
      <c r="BM150" s="152" t="s">
        <v>164</v>
      </c>
    </row>
    <row r="151" spans="1:65" s="2" customFormat="1" ht="43.15" customHeight="1">
      <c r="A151" s="261"/>
      <c r="B151" s="262"/>
      <c r="C151" s="269" t="s">
        <v>78</v>
      </c>
      <c r="D151" s="269" t="s">
        <v>160</v>
      </c>
      <c r="E151" s="270" t="s">
        <v>165</v>
      </c>
      <c r="F151" s="271" t="s">
        <v>166</v>
      </c>
      <c r="G151" s="272" t="s">
        <v>1</v>
      </c>
      <c r="H151" s="273">
        <v>0</v>
      </c>
      <c r="I151" s="147">
        <v>0</v>
      </c>
      <c r="J151" s="305">
        <f>ROUND(I151*H151,2)</f>
        <v>0</v>
      </c>
      <c r="K151" s="271" t="s">
        <v>1</v>
      </c>
      <c r="L151" s="31"/>
      <c r="M151" s="148" t="s">
        <v>1</v>
      </c>
      <c r="N151" s="149" t="s">
        <v>35</v>
      </c>
      <c r="O151" s="150">
        <v>0</v>
      </c>
      <c r="P151" s="150">
        <f>O151*H151</f>
        <v>0</v>
      </c>
      <c r="Q151" s="150">
        <v>0</v>
      </c>
      <c r="R151" s="150">
        <f>Q151*H151</f>
        <v>0</v>
      </c>
      <c r="S151" s="150">
        <v>0</v>
      </c>
      <c r="T151" s="151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2" t="s">
        <v>163</v>
      </c>
      <c r="AT151" s="152" t="s">
        <v>160</v>
      </c>
      <c r="AU151" s="152" t="s">
        <v>78</v>
      </c>
      <c r="AY151" s="18" t="s">
        <v>157</v>
      </c>
      <c r="BE151" s="153">
        <f>IF(N151="základní",J151,0)</f>
        <v>0</v>
      </c>
      <c r="BF151" s="153">
        <f>IF(N151="snížená",J151,0)</f>
        <v>0</v>
      </c>
      <c r="BG151" s="153">
        <f>IF(N151="zákl. přenesená",J151,0)</f>
        <v>0</v>
      </c>
      <c r="BH151" s="153">
        <f>IF(N151="sníž. přenesená",J151,0)</f>
        <v>0</v>
      </c>
      <c r="BI151" s="153">
        <f>IF(N151="nulová",J151,0)</f>
        <v>0</v>
      </c>
      <c r="BJ151" s="18" t="s">
        <v>74</v>
      </c>
      <c r="BK151" s="153">
        <f>ROUND(I151*H151,2)</f>
        <v>0</v>
      </c>
      <c r="BL151" s="18" t="s">
        <v>163</v>
      </c>
      <c r="BM151" s="152" t="s">
        <v>167</v>
      </c>
    </row>
    <row r="152" spans="1:65" s="12" customFormat="1" ht="22.9" customHeight="1">
      <c r="A152" s="264"/>
      <c r="B152" s="265"/>
      <c r="C152" s="264"/>
      <c r="D152" s="266" t="s">
        <v>69</v>
      </c>
      <c r="E152" s="268" t="s">
        <v>86</v>
      </c>
      <c r="F152" s="268" t="s">
        <v>168</v>
      </c>
      <c r="G152" s="264"/>
      <c r="H152" s="264"/>
      <c r="I152" s="307"/>
      <c r="J152" s="304">
        <f>BK152</f>
        <v>0</v>
      </c>
      <c r="K152" s="264"/>
      <c r="L152" s="134"/>
      <c r="M152" s="138"/>
      <c r="N152" s="139"/>
      <c r="O152" s="139"/>
      <c r="P152" s="140">
        <f>SUM(P153:P175)</f>
        <v>35.120765000000006</v>
      </c>
      <c r="Q152" s="139"/>
      <c r="R152" s="140">
        <f>SUM(R153:R175)</f>
        <v>4.6154837799999999</v>
      </c>
      <c r="S152" s="139"/>
      <c r="T152" s="141">
        <f>SUM(T153:T175)</f>
        <v>0</v>
      </c>
      <c r="AR152" s="135" t="s">
        <v>74</v>
      </c>
      <c r="AT152" s="142" t="s">
        <v>69</v>
      </c>
      <c r="AU152" s="142" t="s">
        <v>74</v>
      </c>
      <c r="AY152" s="135" t="s">
        <v>157</v>
      </c>
      <c r="BK152" s="143">
        <f>SUM(BK153:BK175)</f>
        <v>0</v>
      </c>
    </row>
    <row r="153" spans="1:65" s="2" customFormat="1" ht="32.450000000000003" customHeight="1">
      <c r="A153" s="261"/>
      <c r="B153" s="262"/>
      <c r="C153" s="269" t="s">
        <v>86</v>
      </c>
      <c r="D153" s="269" t="s">
        <v>160</v>
      </c>
      <c r="E153" s="270" t="s">
        <v>169</v>
      </c>
      <c r="F153" s="271" t="s">
        <v>170</v>
      </c>
      <c r="G153" s="272" t="s">
        <v>171</v>
      </c>
      <c r="H153" s="273">
        <v>2</v>
      </c>
      <c r="I153" s="213"/>
      <c r="J153" s="305">
        <f>ROUND(I153*H153,2)</f>
        <v>0</v>
      </c>
      <c r="K153" s="271" t="s">
        <v>172</v>
      </c>
      <c r="L153" s="31"/>
      <c r="M153" s="148" t="s">
        <v>1</v>
      </c>
      <c r="N153" s="149" t="s">
        <v>35</v>
      </c>
      <c r="O153" s="150">
        <v>0.60699999999999998</v>
      </c>
      <c r="P153" s="150">
        <f>O153*H153</f>
        <v>1.214</v>
      </c>
      <c r="Q153" s="150">
        <v>9.6860000000000002E-2</v>
      </c>
      <c r="R153" s="150">
        <f>Q153*H153</f>
        <v>0.19372</v>
      </c>
      <c r="S153" s="150">
        <v>0</v>
      </c>
      <c r="T153" s="151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2" t="s">
        <v>163</v>
      </c>
      <c r="AT153" s="152" t="s">
        <v>160</v>
      </c>
      <c r="AU153" s="152" t="s">
        <v>78</v>
      </c>
      <c r="AY153" s="18" t="s">
        <v>157</v>
      </c>
      <c r="BE153" s="153">
        <f>IF(N153="základní",J153,0)</f>
        <v>0</v>
      </c>
      <c r="BF153" s="153">
        <f>IF(N153="snížená",J153,0)</f>
        <v>0</v>
      </c>
      <c r="BG153" s="153">
        <f>IF(N153="zákl. přenesená",J153,0)</f>
        <v>0</v>
      </c>
      <c r="BH153" s="153">
        <f>IF(N153="sníž. přenesená",J153,0)</f>
        <v>0</v>
      </c>
      <c r="BI153" s="153">
        <f>IF(N153="nulová",J153,0)</f>
        <v>0</v>
      </c>
      <c r="BJ153" s="18" t="s">
        <v>74</v>
      </c>
      <c r="BK153" s="153">
        <f>ROUND(I153*H153,2)</f>
        <v>0</v>
      </c>
      <c r="BL153" s="18" t="s">
        <v>163</v>
      </c>
      <c r="BM153" s="152" t="s">
        <v>173</v>
      </c>
    </row>
    <row r="154" spans="1:65" s="13" customFormat="1">
      <c r="A154" s="274"/>
      <c r="B154" s="275"/>
      <c r="C154" s="274"/>
      <c r="D154" s="276" t="s">
        <v>174</v>
      </c>
      <c r="E154" s="277" t="s">
        <v>1</v>
      </c>
      <c r="F154" s="278" t="s">
        <v>175</v>
      </c>
      <c r="G154" s="274"/>
      <c r="H154" s="279">
        <v>2</v>
      </c>
      <c r="I154" s="308"/>
      <c r="J154" s="274"/>
      <c r="K154" s="274"/>
      <c r="L154" s="154"/>
      <c r="M154" s="156"/>
      <c r="N154" s="157"/>
      <c r="O154" s="157"/>
      <c r="P154" s="157"/>
      <c r="Q154" s="157"/>
      <c r="R154" s="157"/>
      <c r="S154" s="157"/>
      <c r="T154" s="158"/>
      <c r="AT154" s="155" t="s">
        <v>174</v>
      </c>
      <c r="AU154" s="155" t="s">
        <v>78</v>
      </c>
      <c r="AV154" s="13" t="s">
        <v>78</v>
      </c>
      <c r="AW154" s="13" t="s">
        <v>27</v>
      </c>
      <c r="AX154" s="13" t="s">
        <v>74</v>
      </c>
      <c r="AY154" s="155" t="s">
        <v>157</v>
      </c>
    </row>
    <row r="155" spans="1:65" s="2" customFormat="1" ht="32.450000000000003" customHeight="1">
      <c r="A155" s="261"/>
      <c r="B155" s="262"/>
      <c r="C155" s="269" t="s">
        <v>163</v>
      </c>
      <c r="D155" s="269" t="s">
        <v>160</v>
      </c>
      <c r="E155" s="270" t="s">
        <v>176</v>
      </c>
      <c r="F155" s="271" t="s">
        <v>177</v>
      </c>
      <c r="G155" s="272" t="s">
        <v>178</v>
      </c>
      <c r="H155" s="273">
        <v>0.99</v>
      </c>
      <c r="I155" s="213"/>
      <c r="J155" s="305">
        <f>ROUND(I155*H155,2)</f>
        <v>0</v>
      </c>
      <c r="K155" s="271" t="s">
        <v>172</v>
      </c>
      <c r="L155" s="31"/>
      <c r="M155" s="148" t="s">
        <v>1</v>
      </c>
      <c r="N155" s="149" t="s">
        <v>35</v>
      </c>
      <c r="O155" s="150">
        <v>4.3419999999999996</v>
      </c>
      <c r="P155" s="150">
        <f>O155*H155</f>
        <v>4.2985799999999994</v>
      </c>
      <c r="Q155" s="150">
        <v>1.3271500000000001</v>
      </c>
      <c r="R155" s="150">
        <f>Q155*H155</f>
        <v>1.3138784999999999</v>
      </c>
      <c r="S155" s="150">
        <v>0</v>
      </c>
      <c r="T155" s="151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2" t="s">
        <v>163</v>
      </c>
      <c r="AT155" s="152" t="s">
        <v>160</v>
      </c>
      <c r="AU155" s="152" t="s">
        <v>78</v>
      </c>
      <c r="AY155" s="18" t="s">
        <v>157</v>
      </c>
      <c r="BE155" s="153">
        <f>IF(N155="základní",J155,0)</f>
        <v>0</v>
      </c>
      <c r="BF155" s="153">
        <f>IF(N155="snížená",J155,0)</f>
        <v>0</v>
      </c>
      <c r="BG155" s="153">
        <f>IF(N155="zákl. přenesená",J155,0)</f>
        <v>0</v>
      </c>
      <c r="BH155" s="153">
        <f>IF(N155="sníž. přenesená",J155,0)</f>
        <v>0</v>
      </c>
      <c r="BI155" s="153">
        <f>IF(N155="nulová",J155,0)</f>
        <v>0</v>
      </c>
      <c r="BJ155" s="18" t="s">
        <v>74</v>
      </c>
      <c r="BK155" s="153">
        <f>ROUND(I155*H155,2)</f>
        <v>0</v>
      </c>
      <c r="BL155" s="18" t="s">
        <v>163</v>
      </c>
      <c r="BM155" s="152" t="s">
        <v>179</v>
      </c>
    </row>
    <row r="156" spans="1:65" s="13" customFormat="1">
      <c r="A156" s="274"/>
      <c r="B156" s="275"/>
      <c r="C156" s="274"/>
      <c r="D156" s="276" t="s">
        <v>174</v>
      </c>
      <c r="E156" s="277" t="s">
        <v>1</v>
      </c>
      <c r="F156" s="278" t="s">
        <v>180</v>
      </c>
      <c r="G156" s="274"/>
      <c r="H156" s="279">
        <v>0.99</v>
      </c>
      <c r="I156" s="308"/>
      <c r="J156" s="274"/>
      <c r="K156" s="274"/>
      <c r="L156" s="154"/>
      <c r="M156" s="156"/>
      <c r="N156" s="157"/>
      <c r="O156" s="157"/>
      <c r="P156" s="157"/>
      <c r="Q156" s="157"/>
      <c r="R156" s="157"/>
      <c r="S156" s="157"/>
      <c r="T156" s="158"/>
      <c r="AT156" s="155" t="s">
        <v>174</v>
      </c>
      <c r="AU156" s="155" t="s">
        <v>78</v>
      </c>
      <c r="AV156" s="13" t="s">
        <v>78</v>
      </c>
      <c r="AW156" s="13" t="s">
        <v>27</v>
      </c>
      <c r="AX156" s="13" t="s">
        <v>74</v>
      </c>
      <c r="AY156" s="155" t="s">
        <v>157</v>
      </c>
    </row>
    <row r="157" spans="1:65" s="2" customFormat="1" ht="64.900000000000006" customHeight="1">
      <c r="A157" s="261"/>
      <c r="B157" s="262"/>
      <c r="C157" s="269" t="s">
        <v>181</v>
      </c>
      <c r="D157" s="269" t="s">
        <v>160</v>
      </c>
      <c r="E157" s="270" t="s">
        <v>182</v>
      </c>
      <c r="F157" s="271" t="s">
        <v>183</v>
      </c>
      <c r="G157" s="272" t="s">
        <v>171</v>
      </c>
      <c r="H157" s="273">
        <v>1</v>
      </c>
      <c r="I157" s="213"/>
      <c r="J157" s="305">
        <f>ROUND(I157*H157,2)</f>
        <v>0</v>
      </c>
      <c r="K157" s="271" t="s">
        <v>184</v>
      </c>
      <c r="L157" s="31"/>
      <c r="M157" s="148" t="s">
        <v>1</v>
      </c>
      <c r="N157" s="149" t="s">
        <v>35</v>
      </c>
      <c r="O157" s="150">
        <v>0.20300000000000001</v>
      </c>
      <c r="P157" s="150">
        <f>O157*H157</f>
        <v>0.20300000000000001</v>
      </c>
      <c r="Q157" s="150">
        <v>2.0670000000000001E-2</v>
      </c>
      <c r="R157" s="150">
        <f>Q157*H157</f>
        <v>2.0670000000000001E-2</v>
      </c>
      <c r="S157" s="150">
        <v>0</v>
      </c>
      <c r="T157" s="151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2" t="s">
        <v>163</v>
      </c>
      <c r="AT157" s="152" t="s">
        <v>160</v>
      </c>
      <c r="AU157" s="152" t="s">
        <v>78</v>
      </c>
      <c r="AY157" s="18" t="s">
        <v>157</v>
      </c>
      <c r="BE157" s="153">
        <f>IF(N157="základní",J157,0)</f>
        <v>0</v>
      </c>
      <c r="BF157" s="153">
        <f>IF(N157="snížená",J157,0)</f>
        <v>0</v>
      </c>
      <c r="BG157" s="153">
        <f>IF(N157="zákl. přenesená",J157,0)</f>
        <v>0</v>
      </c>
      <c r="BH157" s="153">
        <f>IF(N157="sníž. přenesená",J157,0)</f>
        <v>0</v>
      </c>
      <c r="BI157" s="153">
        <f>IF(N157="nulová",J157,0)</f>
        <v>0</v>
      </c>
      <c r="BJ157" s="18" t="s">
        <v>74</v>
      </c>
      <c r="BK157" s="153">
        <f>ROUND(I157*H157,2)</f>
        <v>0</v>
      </c>
      <c r="BL157" s="18" t="s">
        <v>163</v>
      </c>
      <c r="BM157" s="152" t="s">
        <v>185</v>
      </c>
    </row>
    <row r="158" spans="1:65" s="2" customFormat="1" ht="32.450000000000003" customHeight="1">
      <c r="A158" s="261"/>
      <c r="B158" s="262"/>
      <c r="C158" s="269" t="s">
        <v>186</v>
      </c>
      <c r="D158" s="269" t="s">
        <v>160</v>
      </c>
      <c r="E158" s="270" t="s">
        <v>187</v>
      </c>
      <c r="F158" s="271" t="s">
        <v>188</v>
      </c>
      <c r="G158" s="272" t="s">
        <v>189</v>
      </c>
      <c r="H158" s="273">
        <v>2.7E-2</v>
      </c>
      <c r="I158" s="213"/>
      <c r="J158" s="305">
        <f>ROUND(I158*H158,2)</f>
        <v>0</v>
      </c>
      <c r="K158" s="271" t="s">
        <v>172</v>
      </c>
      <c r="L158" s="31"/>
      <c r="M158" s="148" t="s">
        <v>1</v>
      </c>
      <c r="N158" s="149" t="s">
        <v>35</v>
      </c>
      <c r="O158" s="150">
        <v>18.175000000000001</v>
      </c>
      <c r="P158" s="150">
        <f>O158*H158</f>
        <v>0.49072500000000002</v>
      </c>
      <c r="Q158" s="150">
        <v>1.9539999999999998E-2</v>
      </c>
      <c r="R158" s="150">
        <f>Q158*H158</f>
        <v>5.2757999999999993E-4</v>
      </c>
      <c r="S158" s="150">
        <v>0</v>
      </c>
      <c r="T158" s="151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2" t="s">
        <v>163</v>
      </c>
      <c r="AT158" s="152" t="s">
        <v>160</v>
      </c>
      <c r="AU158" s="152" t="s">
        <v>78</v>
      </c>
      <c r="AY158" s="18" t="s">
        <v>157</v>
      </c>
      <c r="BE158" s="153">
        <f>IF(N158="základní",J158,0)</f>
        <v>0</v>
      </c>
      <c r="BF158" s="153">
        <f>IF(N158="snížená",J158,0)</f>
        <v>0</v>
      </c>
      <c r="BG158" s="153">
        <f>IF(N158="zákl. přenesená",J158,0)</f>
        <v>0</v>
      </c>
      <c r="BH158" s="153">
        <f>IF(N158="sníž. přenesená",J158,0)</f>
        <v>0</v>
      </c>
      <c r="BI158" s="153">
        <f>IF(N158="nulová",J158,0)</f>
        <v>0</v>
      </c>
      <c r="BJ158" s="18" t="s">
        <v>74</v>
      </c>
      <c r="BK158" s="153">
        <f>ROUND(I158*H158,2)</f>
        <v>0</v>
      </c>
      <c r="BL158" s="18" t="s">
        <v>163</v>
      </c>
      <c r="BM158" s="152" t="s">
        <v>190</v>
      </c>
    </row>
    <row r="159" spans="1:65" s="13" customFormat="1">
      <c r="A159" s="274"/>
      <c r="B159" s="275"/>
      <c r="C159" s="274"/>
      <c r="D159" s="276" t="s">
        <v>174</v>
      </c>
      <c r="E159" s="277" t="s">
        <v>1</v>
      </c>
      <c r="F159" s="278" t="s">
        <v>191</v>
      </c>
      <c r="G159" s="274"/>
      <c r="H159" s="279">
        <v>1.2999999999999999E-2</v>
      </c>
      <c r="I159" s="308"/>
      <c r="J159" s="274"/>
      <c r="K159" s="274"/>
      <c r="L159" s="154"/>
      <c r="M159" s="156"/>
      <c r="N159" s="157"/>
      <c r="O159" s="157"/>
      <c r="P159" s="157"/>
      <c r="Q159" s="157"/>
      <c r="R159" s="157"/>
      <c r="S159" s="157"/>
      <c r="T159" s="158"/>
      <c r="AT159" s="155" t="s">
        <v>174</v>
      </c>
      <c r="AU159" s="155" t="s">
        <v>78</v>
      </c>
      <c r="AV159" s="13" t="s">
        <v>78</v>
      </c>
      <c r="AW159" s="13" t="s">
        <v>27</v>
      </c>
      <c r="AX159" s="13" t="s">
        <v>70</v>
      </c>
      <c r="AY159" s="155" t="s">
        <v>157</v>
      </c>
    </row>
    <row r="160" spans="1:65" s="13" customFormat="1">
      <c r="A160" s="274"/>
      <c r="B160" s="275"/>
      <c r="C160" s="274"/>
      <c r="D160" s="276" t="s">
        <v>174</v>
      </c>
      <c r="E160" s="277" t="s">
        <v>1</v>
      </c>
      <c r="F160" s="278" t="s">
        <v>192</v>
      </c>
      <c r="G160" s="274"/>
      <c r="H160" s="279">
        <v>1.4E-2</v>
      </c>
      <c r="I160" s="308"/>
      <c r="J160" s="274"/>
      <c r="K160" s="274"/>
      <c r="L160" s="154"/>
      <c r="M160" s="156"/>
      <c r="N160" s="157"/>
      <c r="O160" s="157"/>
      <c r="P160" s="157"/>
      <c r="Q160" s="157"/>
      <c r="R160" s="157"/>
      <c r="S160" s="157"/>
      <c r="T160" s="158"/>
      <c r="AT160" s="155" t="s">
        <v>174</v>
      </c>
      <c r="AU160" s="155" t="s">
        <v>78</v>
      </c>
      <c r="AV160" s="13" t="s">
        <v>78</v>
      </c>
      <c r="AW160" s="13" t="s">
        <v>27</v>
      </c>
      <c r="AX160" s="13" t="s">
        <v>70</v>
      </c>
      <c r="AY160" s="155" t="s">
        <v>157</v>
      </c>
    </row>
    <row r="161" spans="1:65" s="14" customFormat="1">
      <c r="A161" s="280"/>
      <c r="B161" s="281"/>
      <c r="C161" s="280"/>
      <c r="D161" s="276" t="s">
        <v>174</v>
      </c>
      <c r="E161" s="282" t="s">
        <v>1</v>
      </c>
      <c r="F161" s="283" t="s">
        <v>193</v>
      </c>
      <c r="G161" s="280"/>
      <c r="H161" s="284">
        <v>2.7E-2</v>
      </c>
      <c r="I161" s="309"/>
      <c r="J161" s="280"/>
      <c r="K161" s="280"/>
      <c r="L161" s="159"/>
      <c r="M161" s="161"/>
      <c r="N161" s="162"/>
      <c r="O161" s="162"/>
      <c r="P161" s="162"/>
      <c r="Q161" s="162"/>
      <c r="R161" s="162"/>
      <c r="S161" s="162"/>
      <c r="T161" s="163"/>
      <c r="AT161" s="160" t="s">
        <v>174</v>
      </c>
      <c r="AU161" s="160" t="s">
        <v>78</v>
      </c>
      <c r="AV161" s="14" t="s">
        <v>163</v>
      </c>
      <c r="AW161" s="14" t="s">
        <v>27</v>
      </c>
      <c r="AX161" s="14" t="s">
        <v>74</v>
      </c>
      <c r="AY161" s="160" t="s">
        <v>157</v>
      </c>
    </row>
    <row r="162" spans="1:65" s="2" customFormat="1" ht="14.45" customHeight="1">
      <c r="A162" s="261"/>
      <c r="B162" s="262"/>
      <c r="C162" s="285" t="s">
        <v>194</v>
      </c>
      <c r="D162" s="285" t="s">
        <v>195</v>
      </c>
      <c r="E162" s="286" t="s">
        <v>196</v>
      </c>
      <c r="F162" s="287" t="s">
        <v>197</v>
      </c>
      <c r="G162" s="288" t="s">
        <v>189</v>
      </c>
      <c r="H162" s="289">
        <v>1.4E-2</v>
      </c>
      <c r="I162" s="214"/>
      <c r="J162" s="306">
        <f>ROUND(I162*H162,2)</f>
        <v>0</v>
      </c>
      <c r="K162" s="287" t="s">
        <v>172</v>
      </c>
      <c r="L162" s="164"/>
      <c r="M162" s="165" t="s">
        <v>1</v>
      </c>
      <c r="N162" s="166" t="s">
        <v>35</v>
      </c>
      <c r="O162" s="150">
        <v>0</v>
      </c>
      <c r="P162" s="150">
        <f>O162*H162</f>
        <v>0</v>
      </c>
      <c r="Q162" s="150">
        <v>1</v>
      </c>
      <c r="R162" s="150">
        <f>Q162*H162</f>
        <v>1.4E-2</v>
      </c>
      <c r="S162" s="150">
        <v>0</v>
      </c>
      <c r="T162" s="151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2" t="s">
        <v>198</v>
      </c>
      <c r="AT162" s="152" t="s">
        <v>195</v>
      </c>
      <c r="AU162" s="152" t="s">
        <v>78</v>
      </c>
      <c r="AY162" s="18" t="s">
        <v>157</v>
      </c>
      <c r="BE162" s="153">
        <f>IF(N162="základní",J162,0)</f>
        <v>0</v>
      </c>
      <c r="BF162" s="153">
        <f>IF(N162="snížená",J162,0)</f>
        <v>0</v>
      </c>
      <c r="BG162" s="153">
        <f>IF(N162="zákl. přenesená",J162,0)</f>
        <v>0</v>
      </c>
      <c r="BH162" s="153">
        <f>IF(N162="sníž. přenesená",J162,0)</f>
        <v>0</v>
      </c>
      <c r="BI162" s="153">
        <f>IF(N162="nulová",J162,0)</f>
        <v>0</v>
      </c>
      <c r="BJ162" s="18" t="s">
        <v>74</v>
      </c>
      <c r="BK162" s="153">
        <f>ROUND(I162*H162,2)</f>
        <v>0</v>
      </c>
      <c r="BL162" s="18" t="s">
        <v>163</v>
      </c>
      <c r="BM162" s="152" t="s">
        <v>199</v>
      </c>
    </row>
    <row r="163" spans="1:65" s="13" customFormat="1">
      <c r="A163" s="274"/>
      <c r="B163" s="275"/>
      <c r="C163" s="274"/>
      <c r="D163" s="276" t="s">
        <v>174</v>
      </c>
      <c r="E163" s="277" t="s">
        <v>1</v>
      </c>
      <c r="F163" s="278" t="s">
        <v>200</v>
      </c>
      <c r="G163" s="274"/>
      <c r="H163" s="279">
        <v>1.4E-2</v>
      </c>
      <c r="I163" s="308"/>
      <c r="J163" s="274"/>
      <c r="K163" s="274"/>
      <c r="L163" s="154"/>
      <c r="M163" s="156"/>
      <c r="N163" s="157"/>
      <c r="O163" s="157"/>
      <c r="P163" s="157"/>
      <c r="Q163" s="157"/>
      <c r="R163" s="157"/>
      <c r="S163" s="157"/>
      <c r="T163" s="158"/>
      <c r="AT163" s="155" t="s">
        <v>174</v>
      </c>
      <c r="AU163" s="155" t="s">
        <v>78</v>
      </c>
      <c r="AV163" s="13" t="s">
        <v>78</v>
      </c>
      <c r="AW163" s="13" t="s">
        <v>27</v>
      </c>
      <c r="AX163" s="13" t="s">
        <v>74</v>
      </c>
      <c r="AY163" s="155" t="s">
        <v>157</v>
      </c>
    </row>
    <row r="164" spans="1:65" s="2" customFormat="1" ht="21.6" customHeight="1">
      <c r="A164" s="261"/>
      <c r="B164" s="262"/>
      <c r="C164" s="285" t="s">
        <v>198</v>
      </c>
      <c r="D164" s="285" t="s">
        <v>195</v>
      </c>
      <c r="E164" s="286" t="s">
        <v>201</v>
      </c>
      <c r="F164" s="287" t="s">
        <v>202</v>
      </c>
      <c r="G164" s="288" t="s">
        <v>189</v>
      </c>
      <c r="H164" s="289">
        <v>1.4999999999999999E-2</v>
      </c>
      <c r="I164" s="214"/>
      <c r="J164" s="306">
        <f>ROUND(I164*H164,2)</f>
        <v>0</v>
      </c>
      <c r="K164" s="287" t="s">
        <v>172</v>
      </c>
      <c r="L164" s="164"/>
      <c r="M164" s="165" t="s">
        <v>1</v>
      </c>
      <c r="N164" s="166" t="s">
        <v>35</v>
      </c>
      <c r="O164" s="150">
        <v>0</v>
      </c>
      <c r="P164" s="150">
        <f>O164*H164</f>
        <v>0</v>
      </c>
      <c r="Q164" s="150">
        <v>1</v>
      </c>
      <c r="R164" s="150">
        <f>Q164*H164</f>
        <v>1.4999999999999999E-2</v>
      </c>
      <c r="S164" s="150">
        <v>0</v>
      </c>
      <c r="T164" s="151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2" t="s">
        <v>198</v>
      </c>
      <c r="AT164" s="152" t="s">
        <v>195</v>
      </c>
      <c r="AU164" s="152" t="s">
        <v>78</v>
      </c>
      <c r="AY164" s="18" t="s">
        <v>157</v>
      </c>
      <c r="BE164" s="153">
        <f>IF(N164="základní",J164,0)</f>
        <v>0</v>
      </c>
      <c r="BF164" s="153">
        <f>IF(N164="snížená",J164,0)</f>
        <v>0</v>
      </c>
      <c r="BG164" s="153">
        <f>IF(N164="zákl. přenesená",J164,0)</f>
        <v>0</v>
      </c>
      <c r="BH164" s="153">
        <f>IF(N164="sníž. přenesená",J164,0)</f>
        <v>0</v>
      </c>
      <c r="BI164" s="153">
        <f>IF(N164="nulová",J164,0)</f>
        <v>0</v>
      </c>
      <c r="BJ164" s="18" t="s">
        <v>74</v>
      </c>
      <c r="BK164" s="153">
        <f>ROUND(I164*H164,2)</f>
        <v>0</v>
      </c>
      <c r="BL164" s="18" t="s">
        <v>163</v>
      </c>
      <c r="BM164" s="152" t="s">
        <v>203</v>
      </c>
    </row>
    <row r="165" spans="1:65" s="13" customFormat="1">
      <c r="A165" s="274"/>
      <c r="B165" s="275"/>
      <c r="C165" s="274"/>
      <c r="D165" s="276" t="s">
        <v>174</v>
      </c>
      <c r="E165" s="277" t="s">
        <v>1</v>
      </c>
      <c r="F165" s="278" t="s">
        <v>204</v>
      </c>
      <c r="G165" s="274"/>
      <c r="H165" s="279">
        <v>1.4999999999999999E-2</v>
      </c>
      <c r="I165" s="308"/>
      <c r="J165" s="274"/>
      <c r="K165" s="274"/>
      <c r="L165" s="154"/>
      <c r="M165" s="156"/>
      <c r="N165" s="157"/>
      <c r="O165" s="157"/>
      <c r="P165" s="157"/>
      <c r="Q165" s="157"/>
      <c r="R165" s="157"/>
      <c r="S165" s="157"/>
      <c r="T165" s="158"/>
      <c r="AT165" s="155" t="s">
        <v>174</v>
      </c>
      <c r="AU165" s="155" t="s">
        <v>78</v>
      </c>
      <c r="AV165" s="13" t="s">
        <v>78</v>
      </c>
      <c r="AW165" s="13" t="s">
        <v>27</v>
      </c>
      <c r="AX165" s="13" t="s">
        <v>74</v>
      </c>
      <c r="AY165" s="155" t="s">
        <v>157</v>
      </c>
    </row>
    <row r="166" spans="1:65" s="2" customFormat="1" ht="32.450000000000003" customHeight="1">
      <c r="A166" s="261"/>
      <c r="B166" s="262"/>
      <c r="C166" s="269" t="s">
        <v>205</v>
      </c>
      <c r="D166" s="269" t="s">
        <v>160</v>
      </c>
      <c r="E166" s="270" t="s">
        <v>206</v>
      </c>
      <c r="F166" s="271" t="s">
        <v>207</v>
      </c>
      <c r="G166" s="272" t="s">
        <v>208</v>
      </c>
      <c r="H166" s="273">
        <v>0.54</v>
      </c>
      <c r="I166" s="213"/>
      <c r="J166" s="305">
        <f>ROUND(I166*H166,2)</f>
        <v>0</v>
      </c>
      <c r="K166" s="271" t="s">
        <v>172</v>
      </c>
      <c r="L166" s="31"/>
      <c r="M166" s="148" t="s">
        <v>1</v>
      </c>
      <c r="N166" s="149" t="s">
        <v>35</v>
      </c>
      <c r="O166" s="150">
        <v>0.52500000000000002</v>
      </c>
      <c r="P166" s="150">
        <f>O166*H166</f>
        <v>0.28350000000000003</v>
      </c>
      <c r="Q166" s="150">
        <v>6.9169999999999995E-2</v>
      </c>
      <c r="R166" s="150">
        <f>Q166*H166</f>
        <v>3.7351799999999998E-2</v>
      </c>
      <c r="S166" s="150">
        <v>0</v>
      </c>
      <c r="T166" s="151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2" t="s">
        <v>163</v>
      </c>
      <c r="AT166" s="152" t="s">
        <v>160</v>
      </c>
      <c r="AU166" s="152" t="s">
        <v>78</v>
      </c>
      <c r="AY166" s="18" t="s">
        <v>157</v>
      </c>
      <c r="BE166" s="153">
        <f>IF(N166="základní",J166,0)</f>
        <v>0</v>
      </c>
      <c r="BF166" s="153">
        <f>IF(N166="snížená",J166,0)</f>
        <v>0</v>
      </c>
      <c r="BG166" s="153">
        <f>IF(N166="zákl. přenesená",J166,0)</f>
        <v>0</v>
      </c>
      <c r="BH166" s="153">
        <f>IF(N166="sníž. přenesená",J166,0)</f>
        <v>0</v>
      </c>
      <c r="BI166" s="153">
        <f>IF(N166="nulová",J166,0)</f>
        <v>0</v>
      </c>
      <c r="BJ166" s="18" t="s">
        <v>74</v>
      </c>
      <c r="BK166" s="153">
        <f>ROUND(I166*H166,2)</f>
        <v>0</v>
      </c>
      <c r="BL166" s="18" t="s">
        <v>163</v>
      </c>
      <c r="BM166" s="152" t="s">
        <v>209</v>
      </c>
    </row>
    <row r="167" spans="1:65" s="13" customFormat="1">
      <c r="A167" s="274"/>
      <c r="B167" s="275"/>
      <c r="C167" s="274"/>
      <c r="D167" s="276" t="s">
        <v>174</v>
      </c>
      <c r="E167" s="277" t="s">
        <v>1</v>
      </c>
      <c r="F167" s="278" t="s">
        <v>210</v>
      </c>
      <c r="G167" s="274"/>
      <c r="H167" s="279">
        <v>0.54</v>
      </c>
      <c r="I167" s="308"/>
      <c r="J167" s="274"/>
      <c r="K167" s="274"/>
      <c r="L167" s="154"/>
      <c r="M167" s="156"/>
      <c r="N167" s="157"/>
      <c r="O167" s="157"/>
      <c r="P167" s="157"/>
      <c r="Q167" s="157"/>
      <c r="R167" s="157"/>
      <c r="S167" s="157"/>
      <c r="T167" s="158"/>
      <c r="AT167" s="155" t="s">
        <v>174</v>
      </c>
      <c r="AU167" s="155" t="s">
        <v>78</v>
      </c>
      <c r="AV167" s="13" t="s">
        <v>78</v>
      </c>
      <c r="AW167" s="13" t="s">
        <v>27</v>
      </c>
      <c r="AX167" s="13" t="s">
        <v>74</v>
      </c>
      <c r="AY167" s="155" t="s">
        <v>157</v>
      </c>
    </row>
    <row r="168" spans="1:65" s="2" customFormat="1" ht="32.450000000000003" customHeight="1">
      <c r="A168" s="261"/>
      <c r="B168" s="262"/>
      <c r="C168" s="269" t="s">
        <v>211</v>
      </c>
      <c r="D168" s="269" t="s">
        <v>160</v>
      </c>
      <c r="E168" s="270" t="s">
        <v>212</v>
      </c>
      <c r="F168" s="271" t="s">
        <v>213</v>
      </c>
      <c r="G168" s="272" t="s">
        <v>208</v>
      </c>
      <c r="H168" s="273">
        <v>11.93</v>
      </c>
      <c r="I168" s="213"/>
      <c r="J168" s="305">
        <f>ROUND(I168*H168,2)</f>
        <v>0</v>
      </c>
      <c r="K168" s="271" t="s">
        <v>172</v>
      </c>
      <c r="L168" s="31"/>
      <c r="M168" s="148" t="s">
        <v>1</v>
      </c>
      <c r="N168" s="149" t="s">
        <v>35</v>
      </c>
      <c r="O168" s="150">
        <v>0.55600000000000005</v>
      </c>
      <c r="P168" s="150">
        <f>O168*H168</f>
        <v>6.6330800000000005</v>
      </c>
      <c r="Q168" s="150">
        <v>0.10324999999999999</v>
      </c>
      <c r="R168" s="150">
        <f>Q168*H168</f>
        <v>1.2317724999999999</v>
      </c>
      <c r="S168" s="150">
        <v>0</v>
      </c>
      <c r="T168" s="151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2" t="s">
        <v>163</v>
      </c>
      <c r="AT168" s="152" t="s">
        <v>160</v>
      </c>
      <c r="AU168" s="152" t="s">
        <v>78</v>
      </c>
      <c r="AY168" s="18" t="s">
        <v>157</v>
      </c>
      <c r="BE168" s="153">
        <f>IF(N168="základní",J168,0)</f>
        <v>0</v>
      </c>
      <c r="BF168" s="153">
        <f>IF(N168="snížená",J168,0)</f>
        <v>0</v>
      </c>
      <c r="BG168" s="153">
        <f>IF(N168="zákl. přenesená",J168,0)</f>
        <v>0</v>
      </c>
      <c r="BH168" s="153">
        <f>IF(N168="sníž. přenesená",J168,0)</f>
        <v>0</v>
      </c>
      <c r="BI168" s="153">
        <f>IF(N168="nulová",J168,0)</f>
        <v>0</v>
      </c>
      <c r="BJ168" s="18" t="s">
        <v>74</v>
      </c>
      <c r="BK168" s="153">
        <f>ROUND(I168*H168,2)</f>
        <v>0</v>
      </c>
      <c r="BL168" s="18" t="s">
        <v>163</v>
      </c>
      <c r="BM168" s="152" t="s">
        <v>214</v>
      </c>
    </row>
    <row r="169" spans="1:65" s="13" customFormat="1">
      <c r="A169" s="274"/>
      <c r="B169" s="275"/>
      <c r="C169" s="274"/>
      <c r="D169" s="276" t="s">
        <v>174</v>
      </c>
      <c r="E169" s="277" t="s">
        <v>1</v>
      </c>
      <c r="F169" s="278" t="s">
        <v>215</v>
      </c>
      <c r="G169" s="274"/>
      <c r="H169" s="279">
        <v>11.93</v>
      </c>
      <c r="I169" s="308"/>
      <c r="J169" s="274"/>
      <c r="K169" s="274"/>
      <c r="L169" s="154"/>
      <c r="M169" s="156"/>
      <c r="N169" s="157"/>
      <c r="O169" s="157"/>
      <c r="P169" s="157"/>
      <c r="Q169" s="157"/>
      <c r="R169" s="157"/>
      <c r="S169" s="157"/>
      <c r="T169" s="158"/>
      <c r="AT169" s="155" t="s">
        <v>174</v>
      </c>
      <c r="AU169" s="155" t="s">
        <v>78</v>
      </c>
      <c r="AV169" s="13" t="s">
        <v>78</v>
      </c>
      <c r="AW169" s="13" t="s">
        <v>27</v>
      </c>
      <c r="AX169" s="13" t="s">
        <v>74</v>
      </c>
      <c r="AY169" s="155" t="s">
        <v>157</v>
      </c>
    </row>
    <row r="170" spans="1:65" s="2" customFormat="1" ht="21.6" customHeight="1">
      <c r="A170" s="261"/>
      <c r="B170" s="262"/>
      <c r="C170" s="269" t="s">
        <v>216</v>
      </c>
      <c r="D170" s="269" t="s">
        <v>160</v>
      </c>
      <c r="E170" s="270" t="s">
        <v>217</v>
      </c>
      <c r="F170" s="271" t="s">
        <v>218</v>
      </c>
      <c r="G170" s="272" t="s">
        <v>219</v>
      </c>
      <c r="H170" s="273">
        <v>18.899999999999999</v>
      </c>
      <c r="I170" s="213"/>
      <c r="J170" s="305">
        <f>ROUND(I170*H170,2)</f>
        <v>0</v>
      </c>
      <c r="K170" s="271" t="s">
        <v>172</v>
      </c>
      <c r="L170" s="31"/>
      <c r="M170" s="148" t="s">
        <v>1</v>
      </c>
      <c r="N170" s="149" t="s">
        <v>35</v>
      </c>
      <c r="O170" s="150">
        <v>0.2</v>
      </c>
      <c r="P170" s="150">
        <f>O170*H170</f>
        <v>3.78</v>
      </c>
      <c r="Q170" s="150">
        <v>1.2E-4</v>
      </c>
      <c r="R170" s="150">
        <f>Q170*H170</f>
        <v>2.2680000000000001E-3</v>
      </c>
      <c r="S170" s="150">
        <v>0</v>
      </c>
      <c r="T170" s="151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2" t="s">
        <v>163</v>
      </c>
      <c r="AT170" s="152" t="s">
        <v>160</v>
      </c>
      <c r="AU170" s="152" t="s">
        <v>78</v>
      </c>
      <c r="AY170" s="18" t="s">
        <v>157</v>
      </c>
      <c r="BE170" s="153">
        <f>IF(N170="základní",J170,0)</f>
        <v>0</v>
      </c>
      <c r="BF170" s="153">
        <f>IF(N170="snížená",J170,0)</f>
        <v>0</v>
      </c>
      <c r="BG170" s="153">
        <f>IF(N170="zákl. přenesená",J170,0)</f>
        <v>0</v>
      </c>
      <c r="BH170" s="153">
        <f>IF(N170="sníž. přenesená",J170,0)</f>
        <v>0</v>
      </c>
      <c r="BI170" s="153">
        <f>IF(N170="nulová",J170,0)</f>
        <v>0</v>
      </c>
      <c r="BJ170" s="18" t="s">
        <v>74</v>
      </c>
      <c r="BK170" s="153">
        <f>ROUND(I170*H170,2)</f>
        <v>0</v>
      </c>
      <c r="BL170" s="18" t="s">
        <v>163</v>
      </c>
      <c r="BM170" s="152" t="s">
        <v>220</v>
      </c>
    </row>
    <row r="171" spans="1:65" s="13" customFormat="1">
      <c r="A171" s="274"/>
      <c r="B171" s="275"/>
      <c r="C171" s="274"/>
      <c r="D171" s="276" t="s">
        <v>174</v>
      </c>
      <c r="E171" s="277" t="s">
        <v>1</v>
      </c>
      <c r="F171" s="278" t="s">
        <v>221</v>
      </c>
      <c r="G171" s="274"/>
      <c r="H171" s="279">
        <v>8.6999999999999993</v>
      </c>
      <c r="I171" s="308"/>
      <c r="J171" s="274"/>
      <c r="K171" s="274"/>
      <c r="L171" s="154"/>
      <c r="M171" s="156"/>
      <c r="N171" s="157"/>
      <c r="O171" s="157"/>
      <c r="P171" s="157"/>
      <c r="Q171" s="157"/>
      <c r="R171" s="157"/>
      <c r="S171" s="157"/>
      <c r="T171" s="158"/>
      <c r="AT171" s="155" t="s">
        <v>174</v>
      </c>
      <c r="AU171" s="155" t="s">
        <v>78</v>
      </c>
      <c r="AV171" s="13" t="s">
        <v>78</v>
      </c>
      <c r="AW171" s="13" t="s">
        <v>27</v>
      </c>
      <c r="AX171" s="13" t="s">
        <v>70</v>
      </c>
      <c r="AY171" s="155" t="s">
        <v>157</v>
      </c>
    </row>
    <row r="172" spans="1:65" s="13" customFormat="1">
      <c r="A172" s="274"/>
      <c r="B172" s="275"/>
      <c r="C172" s="274"/>
      <c r="D172" s="276" t="s">
        <v>174</v>
      </c>
      <c r="E172" s="277" t="s">
        <v>1</v>
      </c>
      <c r="F172" s="278" t="s">
        <v>222</v>
      </c>
      <c r="G172" s="274"/>
      <c r="H172" s="279">
        <v>10.199999999999999</v>
      </c>
      <c r="I172" s="308"/>
      <c r="J172" s="274"/>
      <c r="K172" s="274"/>
      <c r="L172" s="154"/>
      <c r="M172" s="156"/>
      <c r="N172" s="157"/>
      <c r="O172" s="157"/>
      <c r="P172" s="157"/>
      <c r="Q172" s="157"/>
      <c r="R172" s="157"/>
      <c r="S172" s="157"/>
      <c r="T172" s="158"/>
      <c r="AT172" s="155" t="s">
        <v>174</v>
      </c>
      <c r="AU172" s="155" t="s">
        <v>78</v>
      </c>
      <c r="AV172" s="13" t="s">
        <v>78</v>
      </c>
      <c r="AW172" s="13" t="s">
        <v>27</v>
      </c>
      <c r="AX172" s="13" t="s">
        <v>70</v>
      </c>
      <c r="AY172" s="155" t="s">
        <v>157</v>
      </c>
    </row>
    <row r="173" spans="1:65" s="14" customFormat="1">
      <c r="A173" s="280"/>
      <c r="B173" s="281"/>
      <c r="C173" s="280"/>
      <c r="D173" s="276" t="s">
        <v>174</v>
      </c>
      <c r="E173" s="282" t="s">
        <v>1</v>
      </c>
      <c r="F173" s="283" t="s">
        <v>193</v>
      </c>
      <c r="G173" s="280"/>
      <c r="H173" s="284">
        <v>18.899999999999999</v>
      </c>
      <c r="I173" s="309"/>
      <c r="J173" s="280"/>
      <c r="K173" s="280"/>
      <c r="L173" s="159"/>
      <c r="M173" s="161"/>
      <c r="N173" s="162"/>
      <c r="O173" s="162"/>
      <c r="P173" s="162"/>
      <c r="Q173" s="162"/>
      <c r="R173" s="162"/>
      <c r="S173" s="162"/>
      <c r="T173" s="163"/>
      <c r="AT173" s="160" t="s">
        <v>174</v>
      </c>
      <c r="AU173" s="160" t="s">
        <v>78</v>
      </c>
      <c r="AV173" s="14" t="s">
        <v>163</v>
      </c>
      <c r="AW173" s="14" t="s">
        <v>27</v>
      </c>
      <c r="AX173" s="14" t="s">
        <v>74</v>
      </c>
      <c r="AY173" s="160" t="s">
        <v>157</v>
      </c>
    </row>
    <row r="174" spans="1:65" s="2" customFormat="1" ht="32.450000000000003" customHeight="1">
      <c r="A174" s="261"/>
      <c r="B174" s="262"/>
      <c r="C174" s="269" t="s">
        <v>223</v>
      </c>
      <c r="D174" s="269" t="s">
        <v>160</v>
      </c>
      <c r="E174" s="270" t="s">
        <v>224</v>
      </c>
      <c r="F174" s="271" t="s">
        <v>225</v>
      </c>
      <c r="G174" s="272" t="s">
        <v>208</v>
      </c>
      <c r="H174" s="273">
        <v>24.82</v>
      </c>
      <c r="I174" s="213"/>
      <c r="J174" s="305">
        <f>ROUND(I174*H174,2)</f>
        <v>0</v>
      </c>
      <c r="K174" s="271" t="s">
        <v>172</v>
      </c>
      <c r="L174" s="31"/>
      <c r="M174" s="148" t="s">
        <v>1</v>
      </c>
      <c r="N174" s="149" t="s">
        <v>35</v>
      </c>
      <c r="O174" s="150">
        <v>0.73399999999999999</v>
      </c>
      <c r="P174" s="150">
        <f>O174*H174</f>
        <v>18.217880000000001</v>
      </c>
      <c r="Q174" s="150">
        <v>7.1970000000000006E-2</v>
      </c>
      <c r="R174" s="150">
        <f>Q174*H174</f>
        <v>1.7862954000000002</v>
      </c>
      <c r="S174" s="150">
        <v>0</v>
      </c>
      <c r="T174" s="151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2" t="s">
        <v>163</v>
      </c>
      <c r="AT174" s="152" t="s">
        <v>160</v>
      </c>
      <c r="AU174" s="152" t="s">
        <v>78</v>
      </c>
      <c r="AY174" s="18" t="s">
        <v>157</v>
      </c>
      <c r="BE174" s="153">
        <f>IF(N174="základní",J174,0)</f>
        <v>0</v>
      </c>
      <c r="BF174" s="153">
        <f>IF(N174="snížená",J174,0)</f>
        <v>0</v>
      </c>
      <c r="BG174" s="153">
        <f>IF(N174="zákl. přenesená",J174,0)</f>
        <v>0</v>
      </c>
      <c r="BH174" s="153">
        <f>IF(N174="sníž. přenesená",J174,0)</f>
        <v>0</v>
      </c>
      <c r="BI174" s="153">
        <f>IF(N174="nulová",J174,0)</f>
        <v>0</v>
      </c>
      <c r="BJ174" s="18" t="s">
        <v>74</v>
      </c>
      <c r="BK174" s="153">
        <f>ROUND(I174*H174,2)</f>
        <v>0</v>
      </c>
      <c r="BL174" s="18" t="s">
        <v>163</v>
      </c>
      <c r="BM174" s="152" t="s">
        <v>226</v>
      </c>
    </row>
    <row r="175" spans="1:65" s="13" customFormat="1">
      <c r="A175" s="274"/>
      <c r="B175" s="275"/>
      <c r="C175" s="274"/>
      <c r="D175" s="276" t="s">
        <v>174</v>
      </c>
      <c r="E175" s="277" t="s">
        <v>1</v>
      </c>
      <c r="F175" s="278" t="s">
        <v>227</v>
      </c>
      <c r="G175" s="274"/>
      <c r="H175" s="279">
        <v>24.82</v>
      </c>
      <c r="I175" s="308"/>
      <c r="J175" s="274"/>
      <c r="K175" s="274"/>
      <c r="L175" s="154"/>
      <c r="M175" s="156"/>
      <c r="N175" s="157"/>
      <c r="O175" s="157"/>
      <c r="P175" s="157"/>
      <c r="Q175" s="157"/>
      <c r="R175" s="157"/>
      <c r="S175" s="157"/>
      <c r="T175" s="158"/>
      <c r="AT175" s="155" t="s">
        <v>174</v>
      </c>
      <c r="AU175" s="155" t="s">
        <v>78</v>
      </c>
      <c r="AV175" s="13" t="s">
        <v>78</v>
      </c>
      <c r="AW175" s="13" t="s">
        <v>27</v>
      </c>
      <c r="AX175" s="13" t="s">
        <v>74</v>
      </c>
      <c r="AY175" s="155" t="s">
        <v>157</v>
      </c>
    </row>
    <row r="176" spans="1:65" s="12" customFormat="1" ht="22.9" customHeight="1">
      <c r="A176" s="264"/>
      <c r="B176" s="265"/>
      <c r="C176" s="264"/>
      <c r="D176" s="266" t="s">
        <v>69</v>
      </c>
      <c r="E176" s="268" t="s">
        <v>163</v>
      </c>
      <c r="F176" s="268" t="s">
        <v>228</v>
      </c>
      <c r="G176" s="264"/>
      <c r="H176" s="264"/>
      <c r="I176" s="307"/>
      <c r="J176" s="304">
        <f>BK176</f>
        <v>0</v>
      </c>
      <c r="K176" s="264"/>
      <c r="L176" s="134"/>
      <c r="M176" s="138"/>
      <c r="N176" s="139"/>
      <c r="O176" s="139"/>
      <c r="P176" s="140">
        <f>SUM(P177:P182)</f>
        <v>1.991968</v>
      </c>
      <c r="Q176" s="139"/>
      <c r="R176" s="140">
        <f>SUM(R177:R182)</f>
        <v>0.15120064</v>
      </c>
      <c r="S176" s="139"/>
      <c r="T176" s="141">
        <f>SUM(T177:T182)</f>
        <v>0</v>
      </c>
      <c r="AR176" s="135" t="s">
        <v>74</v>
      </c>
      <c r="AT176" s="142" t="s">
        <v>69</v>
      </c>
      <c r="AU176" s="142" t="s">
        <v>74</v>
      </c>
      <c r="AY176" s="135" t="s">
        <v>157</v>
      </c>
      <c r="BK176" s="143">
        <f>SUM(BK177:BK182)</f>
        <v>0</v>
      </c>
    </row>
    <row r="177" spans="1:65" s="2" customFormat="1" ht="32.450000000000003" customHeight="1">
      <c r="A177" s="261"/>
      <c r="B177" s="262"/>
      <c r="C177" s="269" t="s">
        <v>229</v>
      </c>
      <c r="D177" s="269" t="s">
        <v>160</v>
      </c>
      <c r="E177" s="270" t="s">
        <v>230</v>
      </c>
      <c r="F177" s="271" t="s">
        <v>231</v>
      </c>
      <c r="G177" s="272" t="s">
        <v>171</v>
      </c>
      <c r="H177" s="273">
        <v>2</v>
      </c>
      <c r="I177" s="213"/>
      <c r="J177" s="305">
        <f>ROUND(I177*H177,2)</f>
        <v>0</v>
      </c>
      <c r="K177" s="271" t="s">
        <v>172</v>
      </c>
      <c r="L177" s="31"/>
      <c r="M177" s="148" t="s">
        <v>1</v>
      </c>
      <c r="N177" s="149" t="s">
        <v>35</v>
      </c>
      <c r="O177" s="150">
        <v>0.2</v>
      </c>
      <c r="P177" s="150">
        <f>O177*H177</f>
        <v>0.4</v>
      </c>
      <c r="Q177" s="150">
        <v>2.2780000000000002E-2</v>
      </c>
      <c r="R177" s="150">
        <f>Q177*H177</f>
        <v>4.5560000000000003E-2</v>
      </c>
      <c r="S177" s="150">
        <v>0</v>
      </c>
      <c r="T177" s="151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2" t="s">
        <v>163</v>
      </c>
      <c r="AT177" s="152" t="s">
        <v>160</v>
      </c>
      <c r="AU177" s="152" t="s">
        <v>78</v>
      </c>
      <c r="AY177" s="18" t="s">
        <v>157</v>
      </c>
      <c r="BE177" s="153">
        <f>IF(N177="základní",J177,0)</f>
        <v>0</v>
      </c>
      <c r="BF177" s="153">
        <f>IF(N177="snížená",J177,0)</f>
        <v>0</v>
      </c>
      <c r="BG177" s="153">
        <f>IF(N177="zákl. přenesená",J177,0)</f>
        <v>0</v>
      </c>
      <c r="BH177" s="153">
        <f>IF(N177="sníž. přenesená",J177,0)</f>
        <v>0</v>
      </c>
      <c r="BI177" s="153">
        <f>IF(N177="nulová",J177,0)</f>
        <v>0</v>
      </c>
      <c r="BJ177" s="18" t="s">
        <v>74</v>
      </c>
      <c r="BK177" s="153">
        <f>ROUND(I177*H177,2)</f>
        <v>0</v>
      </c>
      <c r="BL177" s="18" t="s">
        <v>163</v>
      </c>
      <c r="BM177" s="152" t="s">
        <v>232</v>
      </c>
    </row>
    <row r="178" spans="1:65" s="13" customFormat="1">
      <c r="A178" s="274"/>
      <c r="B178" s="275"/>
      <c r="C178" s="274"/>
      <c r="D178" s="276" t="s">
        <v>174</v>
      </c>
      <c r="E178" s="277" t="s">
        <v>1</v>
      </c>
      <c r="F178" s="278" t="s">
        <v>233</v>
      </c>
      <c r="G178" s="274"/>
      <c r="H178" s="279">
        <v>2</v>
      </c>
      <c r="I178" s="308"/>
      <c r="J178" s="274"/>
      <c r="K178" s="274"/>
      <c r="L178" s="154"/>
      <c r="M178" s="156"/>
      <c r="N178" s="157"/>
      <c r="O178" s="157"/>
      <c r="P178" s="157"/>
      <c r="Q178" s="157"/>
      <c r="R178" s="157"/>
      <c r="S178" s="157"/>
      <c r="T178" s="158"/>
      <c r="AT178" s="155" t="s">
        <v>174</v>
      </c>
      <c r="AU178" s="155" t="s">
        <v>78</v>
      </c>
      <c r="AV178" s="13" t="s">
        <v>78</v>
      </c>
      <c r="AW178" s="13" t="s">
        <v>27</v>
      </c>
      <c r="AX178" s="13" t="s">
        <v>74</v>
      </c>
      <c r="AY178" s="155" t="s">
        <v>157</v>
      </c>
    </row>
    <row r="179" spans="1:65" s="2" customFormat="1" ht="32.450000000000003" customHeight="1">
      <c r="A179" s="261"/>
      <c r="B179" s="262"/>
      <c r="C179" s="269" t="s">
        <v>234</v>
      </c>
      <c r="D179" s="269" t="s">
        <v>160</v>
      </c>
      <c r="E179" s="270" t="s">
        <v>235</v>
      </c>
      <c r="F179" s="271" t="s">
        <v>236</v>
      </c>
      <c r="G179" s="272" t="s">
        <v>189</v>
      </c>
      <c r="H179" s="273">
        <v>9.6000000000000002E-2</v>
      </c>
      <c r="I179" s="213"/>
      <c r="J179" s="305">
        <f>ROUND(I179*H179,2)</f>
        <v>0</v>
      </c>
      <c r="K179" s="271" t="s">
        <v>172</v>
      </c>
      <c r="L179" s="31"/>
      <c r="M179" s="148" t="s">
        <v>1</v>
      </c>
      <c r="N179" s="149" t="s">
        <v>35</v>
      </c>
      <c r="O179" s="150">
        <v>16.582999999999998</v>
      </c>
      <c r="P179" s="150">
        <f>O179*H179</f>
        <v>1.5919679999999998</v>
      </c>
      <c r="Q179" s="150">
        <v>1.7090000000000001E-2</v>
      </c>
      <c r="R179" s="150">
        <f>Q179*H179</f>
        <v>1.6406400000000001E-3</v>
      </c>
      <c r="S179" s="150">
        <v>0</v>
      </c>
      <c r="T179" s="151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2" t="s">
        <v>163</v>
      </c>
      <c r="AT179" s="152" t="s">
        <v>160</v>
      </c>
      <c r="AU179" s="152" t="s">
        <v>78</v>
      </c>
      <c r="AY179" s="18" t="s">
        <v>157</v>
      </c>
      <c r="BE179" s="153">
        <f>IF(N179="základní",J179,0)</f>
        <v>0</v>
      </c>
      <c r="BF179" s="153">
        <f>IF(N179="snížená",J179,0)</f>
        <v>0</v>
      </c>
      <c r="BG179" s="153">
        <f>IF(N179="zákl. přenesená",J179,0)</f>
        <v>0</v>
      </c>
      <c r="BH179" s="153">
        <f>IF(N179="sníž. přenesená",J179,0)</f>
        <v>0</v>
      </c>
      <c r="BI179" s="153">
        <f>IF(N179="nulová",J179,0)</f>
        <v>0</v>
      </c>
      <c r="BJ179" s="18" t="s">
        <v>74</v>
      </c>
      <c r="BK179" s="153">
        <f>ROUND(I179*H179,2)</f>
        <v>0</v>
      </c>
      <c r="BL179" s="18" t="s">
        <v>163</v>
      </c>
      <c r="BM179" s="152" t="s">
        <v>237</v>
      </c>
    </row>
    <row r="180" spans="1:65" s="13" customFormat="1" ht="22.5">
      <c r="A180" s="274"/>
      <c r="B180" s="275"/>
      <c r="C180" s="274"/>
      <c r="D180" s="276" t="s">
        <v>174</v>
      </c>
      <c r="E180" s="277" t="s">
        <v>1</v>
      </c>
      <c r="F180" s="278" t="s">
        <v>238</v>
      </c>
      <c r="G180" s="274"/>
      <c r="H180" s="279">
        <v>9.6000000000000002E-2</v>
      </c>
      <c r="I180" s="308"/>
      <c r="J180" s="274"/>
      <c r="K180" s="274"/>
      <c r="L180" s="154"/>
      <c r="M180" s="156"/>
      <c r="N180" s="157"/>
      <c r="O180" s="157"/>
      <c r="P180" s="157"/>
      <c r="Q180" s="157"/>
      <c r="R180" s="157"/>
      <c r="S180" s="157"/>
      <c r="T180" s="158"/>
      <c r="AT180" s="155" t="s">
        <v>174</v>
      </c>
      <c r="AU180" s="155" t="s">
        <v>78</v>
      </c>
      <c r="AV180" s="13" t="s">
        <v>78</v>
      </c>
      <c r="AW180" s="13" t="s">
        <v>27</v>
      </c>
      <c r="AX180" s="13" t="s">
        <v>74</v>
      </c>
      <c r="AY180" s="155" t="s">
        <v>157</v>
      </c>
    </row>
    <row r="181" spans="1:65" s="2" customFormat="1" ht="14.45" customHeight="1">
      <c r="A181" s="261"/>
      <c r="B181" s="262"/>
      <c r="C181" s="285" t="s">
        <v>8</v>
      </c>
      <c r="D181" s="285" t="s">
        <v>195</v>
      </c>
      <c r="E181" s="286" t="s">
        <v>239</v>
      </c>
      <c r="F181" s="287" t="s">
        <v>240</v>
      </c>
      <c r="G181" s="288" t="s">
        <v>189</v>
      </c>
      <c r="H181" s="289">
        <v>0.104</v>
      </c>
      <c r="I181" s="214"/>
      <c r="J181" s="306">
        <f>ROUND(I181*H181,2)</f>
        <v>0</v>
      </c>
      <c r="K181" s="287" t="s">
        <v>172</v>
      </c>
      <c r="L181" s="164"/>
      <c r="M181" s="165" t="s">
        <v>1</v>
      </c>
      <c r="N181" s="166" t="s">
        <v>35</v>
      </c>
      <c r="O181" s="150">
        <v>0</v>
      </c>
      <c r="P181" s="150">
        <f>O181*H181</f>
        <v>0</v>
      </c>
      <c r="Q181" s="150">
        <v>1</v>
      </c>
      <c r="R181" s="150">
        <f>Q181*H181</f>
        <v>0.104</v>
      </c>
      <c r="S181" s="150">
        <v>0</v>
      </c>
      <c r="T181" s="151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2" t="s">
        <v>198</v>
      </c>
      <c r="AT181" s="152" t="s">
        <v>195</v>
      </c>
      <c r="AU181" s="152" t="s">
        <v>78</v>
      </c>
      <c r="AY181" s="18" t="s">
        <v>157</v>
      </c>
      <c r="BE181" s="153">
        <f>IF(N181="základní",J181,0)</f>
        <v>0</v>
      </c>
      <c r="BF181" s="153">
        <f>IF(N181="snížená",J181,0)</f>
        <v>0</v>
      </c>
      <c r="BG181" s="153">
        <f>IF(N181="zákl. přenesená",J181,0)</f>
        <v>0</v>
      </c>
      <c r="BH181" s="153">
        <f>IF(N181="sníž. přenesená",J181,0)</f>
        <v>0</v>
      </c>
      <c r="BI181" s="153">
        <f>IF(N181="nulová",J181,0)</f>
        <v>0</v>
      </c>
      <c r="BJ181" s="18" t="s">
        <v>74</v>
      </c>
      <c r="BK181" s="153">
        <f>ROUND(I181*H181,2)</f>
        <v>0</v>
      </c>
      <c r="BL181" s="18" t="s">
        <v>163</v>
      </c>
      <c r="BM181" s="152" t="s">
        <v>241</v>
      </c>
    </row>
    <row r="182" spans="1:65" s="13" customFormat="1">
      <c r="A182" s="274"/>
      <c r="B182" s="275"/>
      <c r="C182" s="274"/>
      <c r="D182" s="276" t="s">
        <v>174</v>
      </c>
      <c r="E182" s="277" t="s">
        <v>1</v>
      </c>
      <c r="F182" s="278" t="s">
        <v>242</v>
      </c>
      <c r="G182" s="274"/>
      <c r="H182" s="279">
        <v>0.104</v>
      </c>
      <c r="I182" s="308"/>
      <c r="J182" s="274"/>
      <c r="K182" s="274"/>
      <c r="L182" s="154"/>
      <c r="M182" s="156"/>
      <c r="N182" s="157"/>
      <c r="O182" s="157"/>
      <c r="P182" s="157"/>
      <c r="Q182" s="157"/>
      <c r="R182" s="157"/>
      <c r="S182" s="157"/>
      <c r="T182" s="158"/>
      <c r="AT182" s="155" t="s">
        <v>174</v>
      </c>
      <c r="AU182" s="155" t="s">
        <v>78</v>
      </c>
      <c r="AV182" s="13" t="s">
        <v>78</v>
      </c>
      <c r="AW182" s="13" t="s">
        <v>27</v>
      </c>
      <c r="AX182" s="13" t="s">
        <v>74</v>
      </c>
      <c r="AY182" s="155" t="s">
        <v>157</v>
      </c>
    </row>
    <row r="183" spans="1:65" s="12" customFormat="1" ht="22.9" customHeight="1">
      <c r="A183" s="264"/>
      <c r="B183" s="265"/>
      <c r="C183" s="264"/>
      <c r="D183" s="266" t="s">
        <v>69</v>
      </c>
      <c r="E183" s="268" t="s">
        <v>186</v>
      </c>
      <c r="F183" s="268" t="s">
        <v>243</v>
      </c>
      <c r="G183" s="264"/>
      <c r="H183" s="264"/>
      <c r="I183" s="307"/>
      <c r="J183" s="304">
        <f>BK183</f>
        <v>0</v>
      </c>
      <c r="K183" s="264"/>
      <c r="L183" s="134"/>
      <c r="M183" s="138"/>
      <c r="N183" s="139"/>
      <c r="O183" s="139"/>
      <c r="P183" s="140">
        <f>SUM(P184:P239)</f>
        <v>107.13790800000001</v>
      </c>
      <c r="Q183" s="139"/>
      <c r="R183" s="140">
        <f>SUM(R184:R239)</f>
        <v>5.8339341600000001</v>
      </c>
      <c r="S183" s="139"/>
      <c r="T183" s="141">
        <f>SUM(T184:T239)</f>
        <v>0</v>
      </c>
      <c r="AR183" s="135" t="s">
        <v>74</v>
      </c>
      <c r="AT183" s="142" t="s">
        <v>69</v>
      </c>
      <c r="AU183" s="142" t="s">
        <v>74</v>
      </c>
      <c r="AY183" s="135" t="s">
        <v>157</v>
      </c>
      <c r="BK183" s="143">
        <f>SUM(BK184:BK239)</f>
        <v>0</v>
      </c>
    </row>
    <row r="184" spans="1:65" s="2" customFormat="1" ht="32.450000000000003" customHeight="1">
      <c r="A184" s="261"/>
      <c r="B184" s="262"/>
      <c r="C184" s="269" t="s">
        <v>244</v>
      </c>
      <c r="D184" s="269" t="s">
        <v>160</v>
      </c>
      <c r="E184" s="270" t="s">
        <v>245</v>
      </c>
      <c r="F184" s="271" t="s">
        <v>246</v>
      </c>
      <c r="G184" s="272" t="s">
        <v>208</v>
      </c>
      <c r="H184" s="273">
        <v>51.734000000000002</v>
      </c>
      <c r="I184" s="213"/>
      <c r="J184" s="305">
        <f>ROUND(I184*H184,2)</f>
        <v>0</v>
      </c>
      <c r="K184" s="271" t="s">
        <v>172</v>
      </c>
      <c r="L184" s="31"/>
      <c r="M184" s="148" t="s">
        <v>1</v>
      </c>
      <c r="N184" s="149" t="s">
        <v>35</v>
      </c>
      <c r="O184" s="150">
        <v>0.36</v>
      </c>
      <c r="P184" s="150">
        <f>O184*H184</f>
        <v>18.62424</v>
      </c>
      <c r="Q184" s="150">
        <v>4.3800000000000002E-3</v>
      </c>
      <c r="R184" s="150">
        <f>Q184*H184</f>
        <v>0.22659492000000001</v>
      </c>
      <c r="S184" s="150">
        <v>0</v>
      </c>
      <c r="T184" s="151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2" t="s">
        <v>163</v>
      </c>
      <c r="AT184" s="152" t="s">
        <v>160</v>
      </c>
      <c r="AU184" s="152" t="s">
        <v>78</v>
      </c>
      <c r="AY184" s="18" t="s">
        <v>157</v>
      </c>
      <c r="BE184" s="153">
        <f>IF(N184="základní",J184,0)</f>
        <v>0</v>
      </c>
      <c r="BF184" s="153">
        <f>IF(N184="snížená",J184,0)</f>
        <v>0</v>
      </c>
      <c r="BG184" s="153">
        <f>IF(N184="zákl. přenesená",J184,0)</f>
        <v>0</v>
      </c>
      <c r="BH184" s="153">
        <f>IF(N184="sníž. přenesená",J184,0)</f>
        <v>0</v>
      </c>
      <c r="BI184" s="153">
        <f>IF(N184="nulová",J184,0)</f>
        <v>0</v>
      </c>
      <c r="BJ184" s="18" t="s">
        <v>74</v>
      </c>
      <c r="BK184" s="153">
        <f>ROUND(I184*H184,2)</f>
        <v>0</v>
      </c>
      <c r="BL184" s="18" t="s">
        <v>163</v>
      </c>
      <c r="BM184" s="152" t="s">
        <v>247</v>
      </c>
    </row>
    <row r="185" spans="1:65" s="13" customFormat="1">
      <c r="A185" s="274"/>
      <c r="B185" s="275"/>
      <c r="C185" s="274"/>
      <c r="D185" s="276" t="s">
        <v>174</v>
      </c>
      <c r="E185" s="277" t="s">
        <v>1</v>
      </c>
      <c r="F185" s="278" t="s">
        <v>248</v>
      </c>
      <c r="G185" s="274"/>
      <c r="H185" s="279">
        <v>1.08</v>
      </c>
      <c r="I185" s="308"/>
      <c r="J185" s="274"/>
      <c r="K185" s="274"/>
      <c r="L185" s="154"/>
      <c r="M185" s="156"/>
      <c r="N185" s="157"/>
      <c r="O185" s="157"/>
      <c r="P185" s="157"/>
      <c r="Q185" s="157"/>
      <c r="R185" s="157"/>
      <c r="S185" s="157"/>
      <c r="T185" s="158"/>
      <c r="AT185" s="155" t="s">
        <v>174</v>
      </c>
      <c r="AU185" s="155" t="s">
        <v>78</v>
      </c>
      <c r="AV185" s="13" t="s">
        <v>78</v>
      </c>
      <c r="AW185" s="13" t="s">
        <v>27</v>
      </c>
      <c r="AX185" s="13" t="s">
        <v>70</v>
      </c>
      <c r="AY185" s="155" t="s">
        <v>157</v>
      </c>
    </row>
    <row r="186" spans="1:65" s="13" customFormat="1">
      <c r="A186" s="274"/>
      <c r="B186" s="275"/>
      <c r="C186" s="274"/>
      <c r="D186" s="276" t="s">
        <v>174</v>
      </c>
      <c r="E186" s="277" t="s">
        <v>1</v>
      </c>
      <c r="F186" s="278" t="s">
        <v>249</v>
      </c>
      <c r="G186" s="274"/>
      <c r="H186" s="279">
        <v>23.859000000000002</v>
      </c>
      <c r="I186" s="308"/>
      <c r="J186" s="274"/>
      <c r="K186" s="274"/>
      <c r="L186" s="154"/>
      <c r="M186" s="156"/>
      <c r="N186" s="157"/>
      <c r="O186" s="157"/>
      <c r="P186" s="157"/>
      <c r="Q186" s="157"/>
      <c r="R186" s="157"/>
      <c r="S186" s="157"/>
      <c r="T186" s="158"/>
      <c r="AT186" s="155" t="s">
        <v>174</v>
      </c>
      <c r="AU186" s="155" t="s">
        <v>78</v>
      </c>
      <c r="AV186" s="13" t="s">
        <v>78</v>
      </c>
      <c r="AW186" s="13" t="s">
        <v>27</v>
      </c>
      <c r="AX186" s="13" t="s">
        <v>70</v>
      </c>
      <c r="AY186" s="155" t="s">
        <v>157</v>
      </c>
    </row>
    <row r="187" spans="1:65" s="13" customFormat="1">
      <c r="A187" s="274"/>
      <c r="B187" s="275"/>
      <c r="C187" s="274"/>
      <c r="D187" s="276" t="s">
        <v>174</v>
      </c>
      <c r="E187" s="277" t="s">
        <v>1</v>
      </c>
      <c r="F187" s="278" t="s">
        <v>250</v>
      </c>
      <c r="G187" s="274"/>
      <c r="H187" s="279">
        <v>1.9750000000000001</v>
      </c>
      <c r="I187" s="308"/>
      <c r="J187" s="274"/>
      <c r="K187" s="274"/>
      <c r="L187" s="154"/>
      <c r="M187" s="156"/>
      <c r="N187" s="157"/>
      <c r="O187" s="157"/>
      <c r="P187" s="157"/>
      <c r="Q187" s="157"/>
      <c r="R187" s="157"/>
      <c r="S187" s="157"/>
      <c r="T187" s="158"/>
      <c r="AT187" s="155" t="s">
        <v>174</v>
      </c>
      <c r="AU187" s="155" t="s">
        <v>78</v>
      </c>
      <c r="AV187" s="13" t="s">
        <v>78</v>
      </c>
      <c r="AW187" s="13" t="s">
        <v>27</v>
      </c>
      <c r="AX187" s="13" t="s">
        <v>70</v>
      </c>
      <c r="AY187" s="155" t="s">
        <v>157</v>
      </c>
    </row>
    <row r="188" spans="1:65" s="13" customFormat="1">
      <c r="A188" s="274"/>
      <c r="B188" s="275"/>
      <c r="C188" s="274"/>
      <c r="D188" s="276" t="s">
        <v>174</v>
      </c>
      <c r="E188" s="277" t="s">
        <v>1</v>
      </c>
      <c r="F188" s="278" t="s">
        <v>227</v>
      </c>
      <c r="G188" s="274"/>
      <c r="H188" s="279">
        <v>24.82</v>
      </c>
      <c r="I188" s="308"/>
      <c r="J188" s="274"/>
      <c r="K188" s="274"/>
      <c r="L188" s="154"/>
      <c r="M188" s="156"/>
      <c r="N188" s="157"/>
      <c r="O188" s="157"/>
      <c r="P188" s="157"/>
      <c r="Q188" s="157"/>
      <c r="R188" s="157"/>
      <c r="S188" s="157"/>
      <c r="T188" s="158"/>
      <c r="AT188" s="155" t="s">
        <v>174</v>
      </c>
      <c r="AU188" s="155" t="s">
        <v>78</v>
      </c>
      <c r="AV188" s="13" t="s">
        <v>78</v>
      </c>
      <c r="AW188" s="13" t="s">
        <v>27</v>
      </c>
      <c r="AX188" s="13" t="s">
        <v>70</v>
      </c>
      <c r="AY188" s="155" t="s">
        <v>157</v>
      </c>
    </row>
    <row r="189" spans="1:65" s="14" customFormat="1">
      <c r="A189" s="280"/>
      <c r="B189" s="281"/>
      <c r="C189" s="280"/>
      <c r="D189" s="276" t="s">
        <v>174</v>
      </c>
      <c r="E189" s="282" t="s">
        <v>1</v>
      </c>
      <c r="F189" s="283" t="s">
        <v>193</v>
      </c>
      <c r="G189" s="280"/>
      <c r="H189" s="284">
        <v>51.734000000000002</v>
      </c>
      <c r="I189" s="309"/>
      <c r="J189" s="280"/>
      <c r="K189" s="280"/>
      <c r="L189" s="159"/>
      <c r="M189" s="161"/>
      <c r="N189" s="162"/>
      <c r="O189" s="162"/>
      <c r="P189" s="162"/>
      <c r="Q189" s="162"/>
      <c r="R189" s="162"/>
      <c r="S189" s="162"/>
      <c r="T189" s="163"/>
      <c r="AT189" s="160" t="s">
        <v>174</v>
      </c>
      <c r="AU189" s="160" t="s">
        <v>78</v>
      </c>
      <c r="AV189" s="14" t="s">
        <v>163</v>
      </c>
      <c r="AW189" s="14" t="s">
        <v>27</v>
      </c>
      <c r="AX189" s="14" t="s">
        <v>74</v>
      </c>
      <c r="AY189" s="160" t="s">
        <v>157</v>
      </c>
    </row>
    <row r="190" spans="1:65" s="2" customFormat="1" ht="21.6" customHeight="1">
      <c r="A190" s="261"/>
      <c r="B190" s="262"/>
      <c r="C190" s="269" t="s">
        <v>251</v>
      </c>
      <c r="D190" s="269" t="s">
        <v>160</v>
      </c>
      <c r="E190" s="270" t="s">
        <v>252</v>
      </c>
      <c r="F190" s="271" t="s">
        <v>253</v>
      </c>
      <c r="G190" s="272" t="s">
        <v>208</v>
      </c>
      <c r="H190" s="273">
        <v>86.936999999999998</v>
      </c>
      <c r="I190" s="213"/>
      <c r="J190" s="305">
        <f>ROUND(I190*H190,2)</f>
        <v>0</v>
      </c>
      <c r="K190" s="271" t="s">
        <v>172</v>
      </c>
      <c r="L190" s="31"/>
      <c r="M190" s="148" t="s">
        <v>1</v>
      </c>
      <c r="N190" s="149" t="s">
        <v>35</v>
      </c>
      <c r="O190" s="150">
        <v>0.27200000000000002</v>
      </c>
      <c r="P190" s="150">
        <f>O190*H190</f>
        <v>23.646864000000001</v>
      </c>
      <c r="Q190" s="150">
        <v>3.0000000000000001E-3</v>
      </c>
      <c r="R190" s="150">
        <f>Q190*H190</f>
        <v>0.26081100000000002</v>
      </c>
      <c r="S190" s="150">
        <v>0</v>
      </c>
      <c r="T190" s="151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2" t="s">
        <v>163</v>
      </c>
      <c r="AT190" s="152" t="s">
        <v>160</v>
      </c>
      <c r="AU190" s="152" t="s">
        <v>78</v>
      </c>
      <c r="AY190" s="18" t="s">
        <v>157</v>
      </c>
      <c r="BE190" s="153">
        <f>IF(N190="základní",J190,0)</f>
        <v>0</v>
      </c>
      <c r="BF190" s="153">
        <f>IF(N190="snížená",J190,0)</f>
        <v>0</v>
      </c>
      <c r="BG190" s="153">
        <f>IF(N190="zákl. přenesená",J190,0)</f>
        <v>0</v>
      </c>
      <c r="BH190" s="153">
        <f>IF(N190="sníž. přenesená",J190,0)</f>
        <v>0</v>
      </c>
      <c r="BI190" s="153">
        <f>IF(N190="nulová",J190,0)</f>
        <v>0</v>
      </c>
      <c r="BJ190" s="18" t="s">
        <v>74</v>
      </c>
      <c r="BK190" s="153">
        <f>ROUND(I190*H190,2)</f>
        <v>0</v>
      </c>
      <c r="BL190" s="18" t="s">
        <v>163</v>
      </c>
      <c r="BM190" s="152" t="s">
        <v>254</v>
      </c>
    </row>
    <row r="191" spans="1:65" s="15" customFormat="1">
      <c r="A191" s="290"/>
      <c r="B191" s="291"/>
      <c r="C191" s="290"/>
      <c r="D191" s="276" t="s">
        <v>174</v>
      </c>
      <c r="E191" s="292" t="s">
        <v>1</v>
      </c>
      <c r="F191" s="293" t="s">
        <v>255</v>
      </c>
      <c r="G191" s="290"/>
      <c r="H191" s="292" t="s">
        <v>1</v>
      </c>
      <c r="I191" s="310"/>
      <c r="J191" s="290"/>
      <c r="K191" s="290"/>
      <c r="L191" s="167"/>
      <c r="M191" s="169"/>
      <c r="N191" s="170"/>
      <c r="O191" s="170"/>
      <c r="P191" s="170"/>
      <c r="Q191" s="170"/>
      <c r="R191" s="170"/>
      <c r="S191" s="170"/>
      <c r="T191" s="171"/>
      <c r="AT191" s="168" t="s">
        <v>174</v>
      </c>
      <c r="AU191" s="168" t="s">
        <v>78</v>
      </c>
      <c r="AV191" s="15" t="s">
        <v>74</v>
      </c>
      <c r="AW191" s="15" t="s">
        <v>27</v>
      </c>
      <c r="AX191" s="15" t="s">
        <v>70</v>
      </c>
      <c r="AY191" s="168" t="s">
        <v>157</v>
      </c>
    </row>
    <row r="192" spans="1:65" s="13" customFormat="1" ht="22.5">
      <c r="A192" s="274"/>
      <c r="B192" s="275"/>
      <c r="C192" s="274"/>
      <c r="D192" s="276" t="s">
        <v>174</v>
      </c>
      <c r="E192" s="277" t="s">
        <v>1</v>
      </c>
      <c r="F192" s="278" t="s">
        <v>256</v>
      </c>
      <c r="G192" s="274"/>
      <c r="H192" s="279">
        <v>6.6029999999999998</v>
      </c>
      <c r="I192" s="308"/>
      <c r="J192" s="274"/>
      <c r="K192" s="274"/>
      <c r="L192" s="154"/>
      <c r="M192" s="156"/>
      <c r="N192" s="157"/>
      <c r="O192" s="157"/>
      <c r="P192" s="157"/>
      <c r="Q192" s="157"/>
      <c r="R192" s="157"/>
      <c r="S192" s="157"/>
      <c r="T192" s="158"/>
      <c r="AT192" s="155" t="s">
        <v>174</v>
      </c>
      <c r="AU192" s="155" t="s">
        <v>78</v>
      </c>
      <c r="AV192" s="13" t="s">
        <v>78</v>
      </c>
      <c r="AW192" s="13" t="s">
        <v>27</v>
      </c>
      <c r="AX192" s="13" t="s">
        <v>70</v>
      </c>
      <c r="AY192" s="155" t="s">
        <v>157</v>
      </c>
    </row>
    <row r="193" spans="1:65" s="13" customFormat="1">
      <c r="A193" s="274"/>
      <c r="B193" s="275"/>
      <c r="C193" s="274"/>
      <c r="D193" s="276" t="s">
        <v>174</v>
      </c>
      <c r="E193" s="277" t="s">
        <v>1</v>
      </c>
      <c r="F193" s="278" t="s">
        <v>257</v>
      </c>
      <c r="G193" s="274"/>
      <c r="H193" s="279">
        <v>25.16</v>
      </c>
      <c r="I193" s="308"/>
      <c r="J193" s="274"/>
      <c r="K193" s="274"/>
      <c r="L193" s="154"/>
      <c r="M193" s="156"/>
      <c r="N193" s="157"/>
      <c r="O193" s="157"/>
      <c r="P193" s="157"/>
      <c r="Q193" s="157"/>
      <c r="R193" s="157"/>
      <c r="S193" s="157"/>
      <c r="T193" s="158"/>
      <c r="AT193" s="155" t="s">
        <v>174</v>
      </c>
      <c r="AU193" s="155" t="s">
        <v>78</v>
      </c>
      <c r="AV193" s="13" t="s">
        <v>78</v>
      </c>
      <c r="AW193" s="13" t="s">
        <v>27</v>
      </c>
      <c r="AX193" s="13" t="s">
        <v>70</v>
      </c>
      <c r="AY193" s="155" t="s">
        <v>157</v>
      </c>
    </row>
    <row r="194" spans="1:65" s="15" customFormat="1">
      <c r="A194" s="290"/>
      <c r="B194" s="291"/>
      <c r="C194" s="290"/>
      <c r="D194" s="276" t="s">
        <v>174</v>
      </c>
      <c r="E194" s="292" t="s">
        <v>1</v>
      </c>
      <c r="F194" s="293" t="s">
        <v>258</v>
      </c>
      <c r="G194" s="290"/>
      <c r="H194" s="292" t="s">
        <v>1</v>
      </c>
      <c r="I194" s="310"/>
      <c r="J194" s="290"/>
      <c r="K194" s="290"/>
      <c r="L194" s="167"/>
      <c r="M194" s="169"/>
      <c r="N194" s="170"/>
      <c r="O194" s="170"/>
      <c r="P194" s="170"/>
      <c r="Q194" s="170"/>
      <c r="R194" s="170"/>
      <c r="S194" s="170"/>
      <c r="T194" s="171"/>
      <c r="AT194" s="168" t="s">
        <v>174</v>
      </c>
      <c r="AU194" s="168" t="s">
        <v>78</v>
      </c>
      <c r="AV194" s="15" t="s">
        <v>74</v>
      </c>
      <c r="AW194" s="15" t="s">
        <v>27</v>
      </c>
      <c r="AX194" s="15" t="s">
        <v>70</v>
      </c>
      <c r="AY194" s="168" t="s">
        <v>157</v>
      </c>
    </row>
    <row r="195" spans="1:65" s="13" customFormat="1" ht="22.5">
      <c r="A195" s="274"/>
      <c r="B195" s="275"/>
      <c r="C195" s="274"/>
      <c r="D195" s="276" t="s">
        <v>174</v>
      </c>
      <c r="E195" s="277" t="s">
        <v>1</v>
      </c>
      <c r="F195" s="278" t="s">
        <v>259</v>
      </c>
      <c r="G195" s="274"/>
      <c r="H195" s="279">
        <v>47.597000000000001</v>
      </c>
      <c r="I195" s="308"/>
      <c r="J195" s="274"/>
      <c r="K195" s="274"/>
      <c r="L195" s="154"/>
      <c r="M195" s="156"/>
      <c r="N195" s="157"/>
      <c r="O195" s="157"/>
      <c r="P195" s="157"/>
      <c r="Q195" s="157"/>
      <c r="R195" s="157"/>
      <c r="S195" s="157"/>
      <c r="T195" s="158"/>
      <c r="AT195" s="155" t="s">
        <v>174</v>
      </c>
      <c r="AU195" s="155" t="s">
        <v>78</v>
      </c>
      <c r="AV195" s="13" t="s">
        <v>78</v>
      </c>
      <c r="AW195" s="13" t="s">
        <v>27</v>
      </c>
      <c r="AX195" s="13" t="s">
        <v>70</v>
      </c>
      <c r="AY195" s="155" t="s">
        <v>157</v>
      </c>
    </row>
    <row r="196" spans="1:65" s="13" customFormat="1" ht="22.5">
      <c r="A196" s="274"/>
      <c r="B196" s="275"/>
      <c r="C196" s="274"/>
      <c r="D196" s="276" t="s">
        <v>174</v>
      </c>
      <c r="E196" s="277" t="s">
        <v>1</v>
      </c>
      <c r="F196" s="278" t="s">
        <v>260</v>
      </c>
      <c r="G196" s="274"/>
      <c r="H196" s="279">
        <v>4.9989999999999997</v>
      </c>
      <c r="I196" s="308"/>
      <c r="J196" s="274"/>
      <c r="K196" s="274"/>
      <c r="L196" s="154"/>
      <c r="M196" s="156"/>
      <c r="N196" s="157"/>
      <c r="O196" s="157"/>
      <c r="P196" s="157"/>
      <c r="Q196" s="157"/>
      <c r="R196" s="157"/>
      <c r="S196" s="157"/>
      <c r="T196" s="158"/>
      <c r="AT196" s="155" t="s">
        <v>174</v>
      </c>
      <c r="AU196" s="155" t="s">
        <v>78</v>
      </c>
      <c r="AV196" s="13" t="s">
        <v>78</v>
      </c>
      <c r="AW196" s="13" t="s">
        <v>27</v>
      </c>
      <c r="AX196" s="13" t="s">
        <v>70</v>
      </c>
      <c r="AY196" s="155" t="s">
        <v>157</v>
      </c>
    </row>
    <row r="197" spans="1:65" s="13" customFormat="1">
      <c r="A197" s="274"/>
      <c r="B197" s="275"/>
      <c r="C197" s="274"/>
      <c r="D197" s="276" t="s">
        <v>174</v>
      </c>
      <c r="E197" s="277" t="s">
        <v>1</v>
      </c>
      <c r="F197" s="278" t="s">
        <v>261</v>
      </c>
      <c r="G197" s="274"/>
      <c r="H197" s="279">
        <v>2.5779999999999998</v>
      </c>
      <c r="I197" s="308"/>
      <c r="J197" s="274"/>
      <c r="K197" s="274"/>
      <c r="L197" s="154"/>
      <c r="M197" s="156"/>
      <c r="N197" s="157"/>
      <c r="O197" s="157"/>
      <c r="P197" s="157"/>
      <c r="Q197" s="157"/>
      <c r="R197" s="157"/>
      <c r="S197" s="157"/>
      <c r="T197" s="158"/>
      <c r="AT197" s="155" t="s">
        <v>174</v>
      </c>
      <c r="AU197" s="155" t="s">
        <v>78</v>
      </c>
      <c r="AV197" s="13" t="s">
        <v>78</v>
      </c>
      <c r="AW197" s="13" t="s">
        <v>27</v>
      </c>
      <c r="AX197" s="13" t="s">
        <v>70</v>
      </c>
      <c r="AY197" s="155" t="s">
        <v>157</v>
      </c>
    </row>
    <row r="198" spans="1:65" s="14" customFormat="1">
      <c r="A198" s="280"/>
      <c r="B198" s="281"/>
      <c r="C198" s="280"/>
      <c r="D198" s="276" t="s">
        <v>174</v>
      </c>
      <c r="E198" s="282" t="s">
        <v>1</v>
      </c>
      <c r="F198" s="283" t="s">
        <v>193</v>
      </c>
      <c r="G198" s="280"/>
      <c r="H198" s="284">
        <v>86.936999999999998</v>
      </c>
      <c r="I198" s="309"/>
      <c r="J198" s="280"/>
      <c r="K198" s="280"/>
      <c r="L198" s="159"/>
      <c r="M198" s="161"/>
      <c r="N198" s="162"/>
      <c r="O198" s="162"/>
      <c r="P198" s="162"/>
      <c r="Q198" s="162"/>
      <c r="R198" s="162"/>
      <c r="S198" s="162"/>
      <c r="T198" s="163"/>
      <c r="AT198" s="160" t="s">
        <v>174</v>
      </c>
      <c r="AU198" s="160" t="s">
        <v>78</v>
      </c>
      <c r="AV198" s="14" t="s">
        <v>163</v>
      </c>
      <c r="AW198" s="14" t="s">
        <v>27</v>
      </c>
      <c r="AX198" s="14" t="s">
        <v>74</v>
      </c>
      <c r="AY198" s="160" t="s">
        <v>157</v>
      </c>
    </row>
    <row r="199" spans="1:65" s="2" customFormat="1" ht="32.450000000000003" customHeight="1">
      <c r="A199" s="261"/>
      <c r="B199" s="262"/>
      <c r="C199" s="269" t="s">
        <v>262</v>
      </c>
      <c r="D199" s="269" t="s">
        <v>160</v>
      </c>
      <c r="E199" s="270" t="s">
        <v>263</v>
      </c>
      <c r="F199" s="271" t="s">
        <v>264</v>
      </c>
      <c r="G199" s="272" t="s">
        <v>208</v>
      </c>
      <c r="H199" s="273">
        <v>59.45</v>
      </c>
      <c r="I199" s="213"/>
      <c r="J199" s="305">
        <f>ROUND(I199*H199,2)</f>
        <v>0</v>
      </c>
      <c r="K199" s="271" t="s">
        <v>172</v>
      </c>
      <c r="L199" s="31"/>
      <c r="M199" s="148" t="s">
        <v>1</v>
      </c>
      <c r="N199" s="149" t="s">
        <v>35</v>
      </c>
      <c r="O199" s="150">
        <v>0.29699999999999999</v>
      </c>
      <c r="P199" s="150">
        <f>O199*H199</f>
        <v>17.656649999999999</v>
      </c>
      <c r="Q199" s="150">
        <v>1.5599999999999999E-2</v>
      </c>
      <c r="R199" s="150">
        <f>Q199*H199</f>
        <v>0.92742000000000002</v>
      </c>
      <c r="S199" s="150">
        <v>0</v>
      </c>
      <c r="T199" s="151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2" t="s">
        <v>163</v>
      </c>
      <c r="AT199" s="152" t="s">
        <v>160</v>
      </c>
      <c r="AU199" s="152" t="s">
        <v>78</v>
      </c>
      <c r="AY199" s="18" t="s">
        <v>157</v>
      </c>
      <c r="BE199" s="153">
        <f>IF(N199="základní",J199,0)</f>
        <v>0</v>
      </c>
      <c r="BF199" s="153">
        <f>IF(N199="snížená",J199,0)</f>
        <v>0</v>
      </c>
      <c r="BG199" s="153">
        <f>IF(N199="zákl. přenesená",J199,0)</f>
        <v>0</v>
      </c>
      <c r="BH199" s="153">
        <f>IF(N199="sníž. přenesená",J199,0)</f>
        <v>0</v>
      </c>
      <c r="BI199" s="153">
        <f>IF(N199="nulová",J199,0)</f>
        <v>0</v>
      </c>
      <c r="BJ199" s="18" t="s">
        <v>74</v>
      </c>
      <c r="BK199" s="153">
        <f>ROUND(I199*H199,2)</f>
        <v>0</v>
      </c>
      <c r="BL199" s="18" t="s">
        <v>163</v>
      </c>
      <c r="BM199" s="152" t="s">
        <v>265</v>
      </c>
    </row>
    <row r="200" spans="1:65" s="13" customFormat="1" ht="22.5">
      <c r="A200" s="274"/>
      <c r="B200" s="275"/>
      <c r="C200" s="274"/>
      <c r="D200" s="276" t="s">
        <v>174</v>
      </c>
      <c r="E200" s="277" t="s">
        <v>1</v>
      </c>
      <c r="F200" s="278" t="s">
        <v>266</v>
      </c>
      <c r="G200" s="274"/>
      <c r="H200" s="279">
        <v>59.45</v>
      </c>
      <c r="I200" s="308"/>
      <c r="J200" s="274"/>
      <c r="K200" s="274"/>
      <c r="L200" s="154"/>
      <c r="M200" s="156"/>
      <c r="N200" s="157"/>
      <c r="O200" s="157"/>
      <c r="P200" s="157"/>
      <c r="Q200" s="157"/>
      <c r="R200" s="157"/>
      <c r="S200" s="157"/>
      <c r="T200" s="158"/>
      <c r="AT200" s="155" t="s">
        <v>174</v>
      </c>
      <c r="AU200" s="155" t="s">
        <v>78</v>
      </c>
      <c r="AV200" s="13" t="s">
        <v>78</v>
      </c>
      <c r="AW200" s="13" t="s">
        <v>27</v>
      </c>
      <c r="AX200" s="13" t="s">
        <v>74</v>
      </c>
      <c r="AY200" s="155" t="s">
        <v>157</v>
      </c>
    </row>
    <row r="201" spans="1:65" s="2" customFormat="1" ht="43.15" customHeight="1">
      <c r="A201" s="261"/>
      <c r="B201" s="262"/>
      <c r="C201" s="269" t="s">
        <v>267</v>
      </c>
      <c r="D201" s="269" t="s">
        <v>160</v>
      </c>
      <c r="E201" s="270" t="s">
        <v>268</v>
      </c>
      <c r="F201" s="271" t="s">
        <v>269</v>
      </c>
      <c r="G201" s="272" t="s">
        <v>208</v>
      </c>
      <c r="H201" s="273">
        <v>55.173999999999999</v>
      </c>
      <c r="I201" s="213"/>
      <c r="J201" s="305">
        <f>ROUND(I201*H201,2)</f>
        <v>0</v>
      </c>
      <c r="K201" s="271" t="s">
        <v>172</v>
      </c>
      <c r="L201" s="31"/>
      <c r="M201" s="148" t="s">
        <v>1</v>
      </c>
      <c r="N201" s="149" t="s">
        <v>35</v>
      </c>
      <c r="O201" s="150">
        <v>0.34399999999999997</v>
      </c>
      <c r="P201" s="150">
        <f>O201*H201</f>
        <v>18.979855999999998</v>
      </c>
      <c r="Q201" s="150">
        <v>1.7000000000000001E-2</v>
      </c>
      <c r="R201" s="150">
        <f>Q201*H201</f>
        <v>0.93795800000000007</v>
      </c>
      <c r="S201" s="150">
        <v>0</v>
      </c>
      <c r="T201" s="151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2" t="s">
        <v>163</v>
      </c>
      <c r="AT201" s="152" t="s">
        <v>160</v>
      </c>
      <c r="AU201" s="152" t="s">
        <v>78</v>
      </c>
      <c r="AY201" s="18" t="s">
        <v>157</v>
      </c>
      <c r="BE201" s="153">
        <f>IF(N201="základní",J201,0)</f>
        <v>0</v>
      </c>
      <c r="BF201" s="153">
        <f>IF(N201="snížená",J201,0)</f>
        <v>0</v>
      </c>
      <c r="BG201" s="153">
        <f>IF(N201="zákl. přenesená",J201,0)</f>
        <v>0</v>
      </c>
      <c r="BH201" s="153">
        <f>IF(N201="sníž. přenesená",J201,0)</f>
        <v>0</v>
      </c>
      <c r="BI201" s="153">
        <f>IF(N201="nulová",J201,0)</f>
        <v>0</v>
      </c>
      <c r="BJ201" s="18" t="s">
        <v>74</v>
      </c>
      <c r="BK201" s="153">
        <f>ROUND(I201*H201,2)</f>
        <v>0</v>
      </c>
      <c r="BL201" s="18" t="s">
        <v>163</v>
      </c>
      <c r="BM201" s="152" t="s">
        <v>270</v>
      </c>
    </row>
    <row r="202" spans="1:65" s="13" customFormat="1" ht="22.5">
      <c r="A202" s="274"/>
      <c r="B202" s="275"/>
      <c r="C202" s="274"/>
      <c r="D202" s="276" t="s">
        <v>174</v>
      </c>
      <c r="E202" s="277" t="s">
        <v>1</v>
      </c>
      <c r="F202" s="278" t="s">
        <v>259</v>
      </c>
      <c r="G202" s="274"/>
      <c r="H202" s="279">
        <v>47.597000000000001</v>
      </c>
      <c r="I202" s="308"/>
      <c r="J202" s="274"/>
      <c r="K202" s="274"/>
      <c r="L202" s="154"/>
      <c r="M202" s="156"/>
      <c r="N202" s="157"/>
      <c r="O202" s="157"/>
      <c r="P202" s="157"/>
      <c r="Q202" s="157"/>
      <c r="R202" s="157"/>
      <c r="S202" s="157"/>
      <c r="T202" s="158"/>
      <c r="AT202" s="155" t="s">
        <v>174</v>
      </c>
      <c r="AU202" s="155" t="s">
        <v>78</v>
      </c>
      <c r="AV202" s="13" t="s">
        <v>78</v>
      </c>
      <c r="AW202" s="13" t="s">
        <v>27</v>
      </c>
      <c r="AX202" s="13" t="s">
        <v>70</v>
      </c>
      <c r="AY202" s="155" t="s">
        <v>157</v>
      </c>
    </row>
    <row r="203" spans="1:65" s="13" customFormat="1" ht="22.5">
      <c r="A203" s="274"/>
      <c r="B203" s="275"/>
      <c r="C203" s="274"/>
      <c r="D203" s="276" t="s">
        <v>174</v>
      </c>
      <c r="E203" s="277" t="s">
        <v>1</v>
      </c>
      <c r="F203" s="278" t="s">
        <v>260</v>
      </c>
      <c r="G203" s="274"/>
      <c r="H203" s="279">
        <v>4.9989999999999997</v>
      </c>
      <c r="I203" s="308"/>
      <c r="J203" s="274"/>
      <c r="K203" s="274"/>
      <c r="L203" s="154"/>
      <c r="M203" s="156"/>
      <c r="N203" s="157"/>
      <c r="O203" s="157"/>
      <c r="P203" s="157"/>
      <c r="Q203" s="157"/>
      <c r="R203" s="157"/>
      <c r="S203" s="157"/>
      <c r="T203" s="158"/>
      <c r="AT203" s="155" t="s">
        <v>174</v>
      </c>
      <c r="AU203" s="155" t="s">
        <v>78</v>
      </c>
      <c r="AV203" s="13" t="s">
        <v>78</v>
      </c>
      <c r="AW203" s="13" t="s">
        <v>27</v>
      </c>
      <c r="AX203" s="13" t="s">
        <v>70</v>
      </c>
      <c r="AY203" s="155" t="s">
        <v>157</v>
      </c>
    </row>
    <row r="204" spans="1:65" s="13" customFormat="1">
      <c r="A204" s="274"/>
      <c r="B204" s="275"/>
      <c r="C204" s="274"/>
      <c r="D204" s="276" t="s">
        <v>174</v>
      </c>
      <c r="E204" s="277" t="s">
        <v>1</v>
      </c>
      <c r="F204" s="278" t="s">
        <v>261</v>
      </c>
      <c r="G204" s="274"/>
      <c r="H204" s="279">
        <v>2.5779999999999998</v>
      </c>
      <c r="I204" s="308"/>
      <c r="J204" s="274"/>
      <c r="K204" s="274"/>
      <c r="L204" s="154"/>
      <c r="M204" s="156"/>
      <c r="N204" s="157"/>
      <c r="O204" s="157"/>
      <c r="P204" s="157"/>
      <c r="Q204" s="157"/>
      <c r="R204" s="157"/>
      <c r="S204" s="157"/>
      <c r="T204" s="158"/>
      <c r="AT204" s="155" t="s">
        <v>174</v>
      </c>
      <c r="AU204" s="155" t="s">
        <v>78</v>
      </c>
      <c r="AV204" s="13" t="s">
        <v>78</v>
      </c>
      <c r="AW204" s="13" t="s">
        <v>27</v>
      </c>
      <c r="AX204" s="13" t="s">
        <v>70</v>
      </c>
      <c r="AY204" s="155" t="s">
        <v>157</v>
      </c>
    </row>
    <row r="205" spans="1:65" s="14" customFormat="1">
      <c r="A205" s="280"/>
      <c r="B205" s="281"/>
      <c r="C205" s="280"/>
      <c r="D205" s="276" t="s">
        <v>174</v>
      </c>
      <c r="E205" s="282" t="s">
        <v>1</v>
      </c>
      <c r="F205" s="283" t="s">
        <v>193</v>
      </c>
      <c r="G205" s="280"/>
      <c r="H205" s="284">
        <v>55.173999999999999</v>
      </c>
      <c r="I205" s="309"/>
      <c r="J205" s="280"/>
      <c r="K205" s="280"/>
      <c r="L205" s="159"/>
      <c r="M205" s="161"/>
      <c r="N205" s="162"/>
      <c r="O205" s="162"/>
      <c r="P205" s="162"/>
      <c r="Q205" s="162"/>
      <c r="R205" s="162"/>
      <c r="S205" s="162"/>
      <c r="T205" s="163"/>
      <c r="AT205" s="160" t="s">
        <v>174</v>
      </c>
      <c r="AU205" s="160" t="s">
        <v>78</v>
      </c>
      <c r="AV205" s="14" t="s">
        <v>163</v>
      </c>
      <c r="AW205" s="14" t="s">
        <v>27</v>
      </c>
      <c r="AX205" s="14" t="s">
        <v>74</v>
      </c>
      <c r="AY205" s="160" t="s">
        <v>157</v>
      </c>
    </row>
    <row r="206" spans="1:65" s="2" customFormat="1" ht="32.450000000000003" customHeight="1">
      <c r="A206" s="261"/>
      <c r="B206" s="262"/>
      <c r="C206" s="269" t="s">
        <v>271</v>
      </c>
      <c r="D206" s="269" t="s">
        <v>160</v>
      </c>
      <c r="E206" s="270" t="s">
        <v>272</v>
      </c>
      <c r="F206" s="271" t="s">
        <v>273</v>
      </c>
      <c r="G206" s="272" t="s">
        <v>208</v>
      </c>
      <c r="H206" s="273">
        <v>0.22</v>
      </c>
      <c r="I206" s="213"/>
      <c r="J206" s="305">
        <f>ROUND(I206*H206,2)</f>
        <v>0</v>
      </c>
      <c r="K206" s="271" t="s">
        <v>172</v>
      </c>
      <c r="L206" s="31"/>
      <c r="M206" s="148" t="s">
        <v>1</v>
      </c>
      <c r="N206" s="149" t="s">
        <v>35</v>
      </c>
      <c r="O206" s="150">
        <v>0.35</v>
      </c>
      <c r="P206" s="150">
        <f>O206*H206</f>
        <v>7.6999999999999999E-2</v>
      </c>
      <c r="Q206" s="150">
        <v>1.575E-2</v>
      </c>
      <c r="R206" s="150">
        <f>Q206*H206</f>
        <v>3.4650000000000002E-3</v>
      </c>
      <c r="S206" s="150">
        <v>0</v>
      </c>
      <c r="T206" s="151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2" t="s">
        <v>163</v>
      </c>
      <c r="AT206" s="152" t="s">
        <v>160</v>
      </c>
      <c r="AU206" s="152" t="s">
        <v>78</v>
      </c>
      <c r="AY206" s="18" t="s">
        <v>157</v>
      </c>
      <c r="BE206" s="153">
        <f>IF(N206="základní",J206,0)</f>
        <v>0</v>
      </c>
      <c r="BF206" s="153">
        <f>IF(N206="snížená",J206,0)</f>
        <v>0</v>
      </c>
      <c r="BG206" s="153">
        <f>IF(N206="zákl. přenesená",J206,0)</f>
        <v>0</v>
      </c>
      <c r="BH206" s="153">
        <f>IF(N206="sníž. přenesená",J206,0)</f>
        <v>0</v>
      </c>
      <c r="BI206" s="153">
        <f>IF(N206="nulová",J206,0)</f>
        <v>0</v>
      </c>
      <c r="BJ206" s="18" t="s">
        <v>74</v>
      </c>
      <c r="BK206" s="153">
        <f>ROUND(I206*H206,2)</f>
        <v>0</v>
      </c>
      <c r="BL206" s="18" t="s">
        <v>163</v>
      </c>
      <c r="BM206" s="152" t="s">
        <v>274</v>
      </c>
    </row>
    <row r="207" spans="1:65" s="13" customFormat="1">
      <c r="A207" s="274"/>
      <c r="B207" s="275"/>
      <c r="C207" s="274"/>
      <c r="D207" s="276" t="s">
        <v>174</v>
      </c>
      <c r="E207" s="277" t="s">
        <v>1</v>
      </c>
      <c r="F207" s="278" t="s">
        <v>275</v>
      </c>
      <c r="G207" s="274"/>
      <c r="H207" s="279">
        <v>0.22</v>
      </c>
      <c r="I207" s="308"/>
      <c r="J207" s="274"/>
      <c r="K207" s="274"/>
      <c r="L207" s="154"/>
      <c r="M207" s="156"/>
      <c r="N207" s="157"/>
      <c r="O207" s="157"/>
      <c r="P207" s="157"/>
      <c r="Q207" s="157"/>
      <c r="R207" s="157"/>
      <c r="S207" s="157"/>
      <c r="T207" s="158"/>
      <c r="AT207" s="155" t="s">
        <v>174</v>
      </c>
      <c r="AU207" s="155" t="s">
        <v>78</v>
      </c>
      <c r="AV207" s="13" t="s">
        <v>78</v>
      </c>
      <c r="AW207" s="13" t="s">
        <v>27</v>
      </c>
      <c r="AX207" s="13" t="s">
        <v>74</v>
      </c>
      <c r="AY207" s="155" t="s">
        <v>157</v>
      </c>
    </row>
    <row r="208" spans="1:65" s="2" customFormat="1" ht="21.6" customHeight="1">
      <c r="A208" s="261"/>
      <c r="B208" s="262"/>
      <c r="C208" s="269" t="s">
        <v>7</v>
      </c>
      <c r="D208" s="269" t="s">
        <v>160</v>
      </c>
      <c r="E208" s="270" t="s">
        <v>276</v>
      </c>
      <c r="F208" s="271" t="s">
        <v>277</v>
      </c>
      <c r="G208" s="272" t="s">
        <v>208</v>
      </c>
      <c r="H208" s="273">
        <v>7.05</v>
      </c>
      <c r="I208" s="213"/>
      <c r="J208" s="305">
        <f>ROUND(I208*H208,2)</f>
        <v>0</v>
      </c>
      <c r="K208" s="271" t="s">
        <v>172</v>
      </c>
      <c r="L208" s="31"/>
      <c r="M208" s="148" t="s">
        <v>1</v>
      </c>
      <c r="N208" s="149" t="s">
        <v>35</v>
      </c>
      <c r="O208" s="150">
        <v>1.379</v>
      </c>
      <c r="P208" s="150">
        <f>O208*H208</f>
        <v>9.7219499999999996</v>
      </c>
      <c r="Q208" s="150">
        <v>3.8899999999999997E-2</v>
      </c>
      <c r="R208" s="150">
        <f>Q208*H208</f>
        <v>0.27424499999999996</v>
      </c>
      <c r="S208" s="150">
        <v>0</v>
      </c>
      <c r="T208" s="151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2" t="s">
        <v>163</v>
      </c>
      <c r="AT208" s="152" t="s">
        <v>160</v>
      </c>
      <c r="AU208" s="152" t="s">
        <v>78</v>
      </c>
      <c r="AY208" s="18" t="s">
        <v>157</v>
      </c>
      <c r="BE208" s="153">
        <f>IF(N208="základní",J208,0)</f>
        <v>0</v>
      </c>
      <c r="BF208" s="153">
        <f>IF(N208="snížená",J208,0)</f>
        <v>0</v>
      </c>
      <c r="BG208" s="153">
        <f>IF(N208="zákl. přenesená",J208,0)</f>
        <v>0</v>
      </c>
      <c r="BH208" s="153">
        <f>IF(N208="sníž. přenesená",J208,0)</f>
        <v>0</v>
      </c>
      <c r="BI208" s="153">
        <f>IF(N208="nulová",J208,0)</f>
        <v>0</v>
      </c>
      <c r="BJ208" s="18" t="s">
        <v>74</v>
      </c>
      <c r="BK208" s="153">
        <f>ROUND(I208*H208,2)</f>
        <v>0</v>
      </c>
      <c r="BL208" s="18" t="s">
        <v>163</v>
      </c>
      <c r="BM208" s="152" t="s">
        <v>278</v>
      </c>
    </row>
    <row r="209" spans="1:65" s="13" customFormat="1">
      <c r="A209" s="274"/>
      <c r="B209" s="275"/>
      <c r="C209" s="274"/>
      <c r="D209" s="276" t="s">
        <v>174</v>
      </c>
      <c r="E209" s="277" t="s">
        <v>1</v>
      </c>
      <c r="F209" s="278" t="s">
        <v>279</v>
      </c>
      <c r="G209" s="274"/>
      <c r="H209" s="279">
        <v>1.2</v>
      </c>
      <c r="I209" s="308"/>
      <c r="J209" s="274"/>
      <c r="K209" s="274"/>
      <c r="L209" s="154"/>
      <c r="M209" s="156"/>
      <c r="N209" s="157"/>
      <c r="O209" s="157"/>
      <c r="P209" s="157"/>
      <c r="Q209" s="157"/>
      <c r="R209" s="157"/>
      <c r="S209" s="157"/>
      <c r="T209" s="158"/>
      <c r="AT209" s="155" t="s">
        <v>174</v>
      </c>
      <c r="AU209" s="155" t="s">
        <v>78</v>
      </c>
      <c r="AV209" s="13" t="s">
        <v>78</v>
      </c>
      <c r="AW209" s="13" t="s">
        <v>27</v>
      </c>
      <c r="AX209" s="13" t="s">
        <v>70</v>
      </c>
      <c r="AY209" s="155" t="s">
        <v>157</v>
      </c>
    </row>
    <row r="210" spans="1:65" s="13" customFormat="1">
      <c r="A210" s="274"/>
      <c r="B210" s="275"/>
      <c r="C210" s="274"/>
      <c r="D210" s="276" t="s">
        <v>174</v>
      </c>
      <c r="E210" s="277" t="s">
        <v>1</v>
      </c>
      <c r="F210" s="278" t="s">
        <v>280</v>
      </c>
      <c r="G210" s="274"/>
      <c r="H210" s="279">
        <v>5.85</v>
      </c>
      <c r="I210" s="308"/>
      <c r="J210" s="274"/>
      <c r="K210" s="274"/>
      <c r="L210" s="154"/>
      <c r="M210" s="156"/>
      <c r="N210" s="157"/>
      <c r="O210" s="157"/>
      <c r="P210" s="157"/>
      <c r="Q210" s="157"/>
      <c r="R210" s="157"/>
      <c r="S210" s="157"/>
      <c r="T210" s="158"/>
      <c r="AT210" s="155" t="s">
        <v>174</v>
      </c>
      <c r="AU210" s="155" t="s">
        <v>78</v>
      </c>
      <c r="AV210" s="13" t="s">
        <v>78</v>
      </c>
      <c r="AW210" s="13" t="s">
        <v>27</v>
      </c>
      <c r="AX210" s="13" t="s">
        <v>70</v>
      </c>
      <c r="AY210" s="155" t="s">
        <v>157</v>
      </c>
    </row>
    <row r="211" spans="1:65" s="14" customFormat="1">
      <c r="A211" s="280"/>
      <c r="B211" s="281"/>
      <c r="C211" s="280"/>
      <c r="D211" s="276" t="s">
        <v>174</v>
      </c>
      <c r="E211" s="282" t="s">
        <v>1</v>
      </c>
      <c r="F211" s="283" t="s">
        <v>193</v>
      </c>
      <c r="G211" s="280"/>
      <c r="H211" s="284">
        <v>7.05</v>
      </c>
      <c r="I211" s="309"/>
      <c r="J211" s="280"/>
      <c r="K211" s="280"/>
      <c r="L211" s="159"/>
      <c r="M211" s="161"/>
      <c r="N211" s="162"/>
      <c r="O211" s="162"/>
      <c r="P211" s="162"/>
      <c r="Q211" s="162"/>
      <c r="R211" s="162"/>
      <c r="S211" s="162"/>
      <c r="T211" s="163"/>
      <c r="AT211" s="160" t="s">
        <v>174</v>
      </c>
      <c r="AU211" s="160" t="s">
        <v>78</v>
      </c>
      <c r="AV211" s="14" t="s">
        <v>163</v>
      </c>
      <c r="AW211" s="14" t="s">
        <v>27</v>
      </c>
      <c r="AX211" s="14" t="s">
        <v>74</v>
      </c>
      <c r="AY211" s="160" t="s">
        <v>157</v>
      </c>
    </row>
    <row r="212" spans="1:65" s="2" customFormat="1" ht="21.6" customHeight="1">
      <c r="A212" s="261"/>
      <c r="B212" s="262"/>
      <c r="C212" s="269" t="s">
        <v>281</v>
      </c>
      <c r="D212" s="269" t="s">
        <v>160</v>
      </c>
      <c r="E212" s="270" t="s">
        <v>282</v>
      </c>
      <c r="F212" s="271" t="s">
        <v>283</v>
      </c>
      <c r="G212" s="272" t="s">
        <v>208</v>
      </c>
      <c r="H212" s="273">
        <v>7.05</v>
      </c>
      <c r="I212" s="213"/>
      <c r="J212" s="305">
        <f>ROUND(I212*H212,2)</f>
        <v>0</v>
      </c>
      <c r="K212" s="271" t="s">
        <v>172</v>
      </c>
      <c r="L212" s="31"/>
      <c r="M212" s="148" t="s">
        <v>1</v>
      </c>
      <c r="N212" s="149" t="s">
        <v>35</v>
      </c>
      <c r="O212" s="150">
        <v>1.6910000000000001</v>
      </c>
      <c r="P212" s="150">
        <f>O212*H212</f>
        <v>11.92155</v>
      </c>
      <c r="Q212" s="150">
        <v>4.1529999999999997E-2</v>
      </c>
      <c r="R212" s="150">
        <f>Q212*H212</f>
        <v>0.29278649999999995</v>
      </c>
      <c r="S212" s="150">
        <v>0</v>
      </c>
      <c r="T212" s="151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2" t="s">
        <v>163</v>
      </c>
      <c r="AT212" s="152" t="s">
        <v>160</v>
      </c>
      <c r="AU212" s="152" t="s">
        <v>78</v>
      </c>
      <c r="AY212" s="18" t="s">
        <v>157</v>
      </c>
      <c r="BE212" s="153">
        <f>IF(N212="základní",J212,0)</f>
        <v>0</v>
      </c>
      <c r="BF212" s="153">
        <f>IF(N212="snížená",J212,0)</f>
        <v>0</v>
      </c>
      <c r="BG212" s="153">
        <f>IF(N212="zákl. přenesená",J212,0)</f>
        <v>0</v>
      </c>
      <c r="BH212" s="153">
        <f>IF(N212="sníž. přenesená",J212,0)</f>
        <v>0</v>
      </c>
      <c r="BI212" s="153">
        <f>IF(N212="nulová",J212,0)</f>
        <v>0</v>
      </c>
      <c r="BJ212" s="18" t="s">
        <v>74</v>
      </c>
      <c r="BK212" s="153">
        <f>ROUND(I212*H212,2)</f>
        <v>0</v>
      </c>
      <c r="BL212" s="18" t="s">
        <v>163</v>
      </c>
      <c r="BM212" s="152" t="s">
        <v>284</v>
      </c>
    </row>
    <row r="213" spans="1:65" s="13" customFormat="1">
      <c r="A213" s="274"/>
      <c r="B213" s="275"/>
      <c r="C213" s="274"/>
      <c r="D213" s="276" t="s">
        <v>174</v>
      </c>
      <c r="E213" s="277" t="s">
        <v>1</v>
      </c>
      <c r="F213" s="278" t="s">
        <v>279</v>
      </c>
      <c r="G213" s="274"/>
      <c r="H213" s="279">
        <v>1.2</v>
      </c>
      <c r="I213" s="308"/>
      <c r="J213" s="274"/>
      <c r="K213" s="274"/>
      <c r="L213" s="154"/>
      <c r="M213" s="156"/>
      <c r="N213" s="157"/>
      <c r="O213" s="157"/>
      <c r="P213" s="157"/>
      <c r="Q213" s="157"/>
      <c r="R213" s="157"/>
      <c r="S213" s="157"/>
      <c r="T213" s="158"/>
      <c r="AT213" s="155" t="s">
        <v>174</v>
      </c>
      <c r="AU213" s="155" t="s">
        <v>78</v>
      </c>
      <c r="AV213" s="13" t="s">
        <v>78</v>
      </c>
      <c r="AW213" s="13" t="s">
        <v>27</v>
      </c>
      <c r="AX213" s="13" t="s">
        <v>70</v>
      </c>
      <c r="AY213" s="155" t="s">
        <v>157</v>
      </c>
    </row>
    <row r="214" spans="1:65" s="13" customFormat="1">
      <c r="A214" s="274"/>
      <c r="B214" s="275"/>
      <c r="C214" s="274"/>
      <c r="D214" s="276" t="s">
        <v>174</v>
      </c>
      <c r="E214" s="277" t="s">
        <v>1</v>
      </c>
      <c r="F214" s="278" t="s">
        <v>280</v>
      </c>
      <c r="G214" s="274"/>
      <c r="H214" s="279">
        <v>5.85</v>
      </c>
      <c r="I214" s="308"/>
      <c r="J214" s="274"/>
      <c r="K214" s="274"/>
      <c r="L214" s="154"/>
      <c r="M214" s="156"/>
      <c r="N214" s="157"/>
      <c r="O214" s="157"/>
      <c r="P214" s="157"/>
      <c r="Q214" s="157"/>
      <c r="R214" s="157"/>
      <c r="S214" s="157"/>
      <c r="T214" s="158"/>
      <c r="AT214" s="155" t="s">
        <v>174</v>
      </c>
      <c r="AU214" s="155" t="s">
        <v>78</v>
      </c>
      <c r="AV214" s="13" t="s">
        <v>78</v>
      </c>
      <c r="AW214" s="13" t="s">
        <v>27</v>
      </c>
      <c r="AX214" s="13" t="s">
        <v>70</v>
      </c>
      <c r="AY214" s="155" t="s">
        <v>157</v>
      </c>
    </row>
    <row r="215" spans="1:65" s="14" customFormat="1">
      <c r="A215" s="280"/>
      <c r="B215" s="281"/>
      <c r="C215" s="280"/>
      <c r="D215" s="276" t="s">
        <v>174</v>
      </c>
      <c r="E215" s="282" t="s">
        <v>1</v>
      </c>
      <c r="F215" s="283" t="s">
        <v>193</v>
      </c>
      <c r="G215" s="280"/>
      <c r="H215" s="284">
        <v>7.05</v>
      </c>
      <c r="I215" s="309"/>
      <c r="J215" s="280"/>
      <c r="K215" s="280"/>
      <c r="L215" s="159"/>
      <c r="M215" s="161"/>
      <c r="N215" s="162"/>
      <c r="O215" s="162"/>
      <c r="P215" s="162"/>
      <c r="Q215" s="162"/>
      <c r="R215" s="162"/>
      <c r="S215" s="162"/>
      <c r="T215" s="163"/>
      <c r="AT215" s="160" t="s">
        <v>174</v>
      </c>
      <c r="AU215" s="160" t="s">
        <v>78</v>
      </c>
      <c r="AV215" s="14" t="s">
        <v>163</v>
      </c>
      <c r="AW215" s="14" t="s">
        <v>27</v>
      </c>
      <c r="AX215" s="14" t="s">
        <v>74</v>
      </c>
      <c r="AY215" s="160" t="s">
        <v>157</v>
      </c>
    </row>
    <row r="216" spans="1:65" s="2" customFormat="1" ht="32.450000000000003" customHeight="1">
      <c r="A216" s="261"/>
      <c r="B216" s="262"/>
      <c r="C216" s="269" t="s">
        <v>285</v>
      </c>
      <c r="D216" s="269" t="s">
        <v>160</v>
      </c>
      <c r="E216" s="270" t="s">
        <v>286</v>
      </c>
      <c r="F216" s="271" t="s">
        <v>287</v>
      </c>
      <c r="G216" s="272" t="s">
        <v>208</v>
      </c>
      <c r="H216" s="273">
        <v>2.165</v>
      </c>
      <c r="I216" s="213"/>
      <c r="J216" s="305">
        <f>ROUND(I216*H216,2)</f>
        <v>0</v>
      </c>
      <c r="K216" s="271" t="s">
        <v>172</v>
      </c>
      <c r="L216" s="31"/>
      <c r="M216" s="148" t="s">
        <v>1</v>
      </c>
      <c r="N216" s="149" t="s">
        <v>35</v>
      </c>
      <c r="O216" s="150">
        <v>0.33</v>
      </c>
      <c r="P216" s="150">
        <f>O216*H216</f>
        <v>0.71445000000000003</v>
      </c>
      <c r="Q216" s="150">
        <v>4.3800000000000002E-3</v>
      </c>
      <c r="R216" s="150">
        <f>Q216*H216</f>
        <v>9.4827000000000002E-3</v>
      </c>
      <c r="S216" s="150">
        <v>0</v>
      </c>
      <c r="T216" s="151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52" t="s">
        <v>163</v>
      </c>
      <c r="AT216" s="152" t="s">
        <v>160</v>
      </c>
      <c r="AU216" s="152" t="s">
        <v>78</v>
      </c>
      <c r="AY216" s="18" t="s">
        <v>157</v>
      </c>
      <c r="BE216" s="153">
        <f>IF(N216="základní",J216,0)</f>
        <v>0</v>
      </c>
      <c r="BF216" s="153">
        <f>IF(N216="snížená",J216,0)</f>
        <v>0</v>
      </c>
      <c r="BG216" s="153">
        <f>IF(N216="zákl. přenesená",J216,0)</f>
        <v>0</v>
      </c>
      <c r="BH216" s="153">
        <f>IF(N216="sníž. přenesená",J216,0)</f>
        <v>0</v>
      </c>
      <c r="BI216" s="153">
        <f>IF(N216="nulová",J216,0)</f>
        <v>0</v>
      </c>
      <c r="BJ216" s="18" t="s">
        <v>74</v>
      </c>
      <c r="BK216" s="153">
        <f>ROUND(I216*H216,2)</f>
        <v>0</v>
      </c>
      <c r="BL216" s="18" t="s">
        <v>163</v>
      </c>
      <c r="BM216" s="152" t="s">
        <v>288</v>
      </c>
    </row>
    <row r="217" spans="1:65" s="13" customFormat="1" ht="22.5">
      <c r="A217" s="274"/>
      <c r="B217" s="275"/>
      <c r="C217" s="274"/>
      <c r="D217" s="276" t="s">
        <v>174</v>
      </c>
      <c r="E217" s="277" t="s">
        <v>1</v>
      </c>
      <c r="F217" s="278" t="s">
        <v>289</v>
      </c>
      <c r="G217" s="274"/>
      <c r="H217" s="279">
        <v>2.165</v>
      </c>
      <c r="I217" s="308"/>
      <c r="J217" s="274"/>
      <c r="K217" s="274"/>
      <c r="L217" s="154"/>
      <c r="M217" s="156"/>
      <c r="N217" s="157"/>
      <c r="O217" s="157"/>
      <c r="P217" s="157"/>
      <c r="Q217" s="157"/>
      <c r="R217" s="157"/>
      <c r="S217" s="157"/>
      <c r="T217" s="158"/>
      <c r="AT217" s="155" t="s">
        <v>174</v>
      </c>
      <c r="AU217" s="155" t="s">
        <v>78</v>
      </c>
      <c r="AV217" s="13" t="s">
        <v>78</v>
      </c>
      <c r="AW217" s="13" t="s">
        <v>27</v>
      </c>
      <c r="AX217" s="13" t="s">
        <v>74</v>
      </c>
      <c r="AY217" s="155" t="s">
        <v>157</v>
      </c>
    </row>
    <row r="218" spans="1:65" s="2" customFormat="1" ht="43.15" customHeight="1">
      <c r="A218" s="261"/>
      <c r="B218" s="262"/>
      <c r="C218" s="269" t="s">
        <v>290</v>
      </c>
      <c r="D218" s="269" t="s">
        <v>160</v>
      </c>
      <c r="E218" s="270" t="s">
        <v>291</v>
      </c>
      <c r="F218" s="271" t="s">
        <v>292</v>
      </c>
      <c r="G218" s="272" t="s">
        <v>208</v>
      </c>
      <c r="H218" s="273">
        <v>2.165</v>
      </c>
      <c r="I218" s="213"/>
      <c r="J218" s="305">
        <f>ROUND(I218*H218,2)</f>
        <v>0</v>
      </c>
      <c r="K218" s="271" t="s">
        <v>172</v>
      </c>
      <c r="L218" s="31"/>
      <c r="M218" s="148" t="s">
        <v>1</v>
      </c>
      <c r="N218" s="149" t="s">
        <v>35</v>
      </c>
      <c r="O218" s="150">
        <v>0.46</v>
      </c>
      <c r="P218" s="150">
        <f>O218*H218</f>
        <v>0.99590000000000001</v>
      </c>
      <c r="Q218" s="150">
        <v>2.6360000000000001E-2</v>
      </c>
      <c r="R218" s="150">
        <f>Q218*H218</f>
        <v>5.7069400000000006E-2</v>
      </c>
      <c r="S218" s="150">
        <v>0</v>
      </c>
      <c r="T218" s="151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52" t="s">
        <v>163</v>
      </c>
      <c r="AT218" s="152" t="s">
        <v>160</v>
      </c>
      <c r="AU218" s="152" t="s">
        <v>78</v>
      </c>
      <c r="AY218" s="18" t="s">
        <v>157</v>
      </c>
      <c r="BE218" s="153">
        <f>IF(N218="základní",J218,0)</f>
        <v>0</v>
      </c>
      <c r="BF218" s="153">
        <f>IF(N218="snížená",J218,0)</f>
        <v>0</v>
      </c>
      <c r="BG218" s="153">
        <f>IF(N218="zákl. přenesená",J218,0)</f>
        <v>0</v>
      </c>
      <c r="BH218" s="153">
        <f>IF(N218="sníž. přenesená",J218,0)</f>
        <v>0</v>
      </c>
      <c r="BI218" s="153">
        <f>IF(N218="nulová",J218,0)</f>
        <v>0</v>
      </c>
      <c r="BJ218" s="18" t="s">
        <v>74</v>
      </c>
      <c r="BK218" s="153">
        <f>ROUND(I218*H218,2)</f>
        <v>0</v>
      </c>
      <c r="BL218" s="18" t="s">
        <v>163</v>
      </c>
      <c r="BM218" s="152" t="s">
        <v>293</v>
      </c>
    </row>
    <row r="219" spans="1:65" s="13" customFormat="1" ht="22.5">
      <c r="A219" s="274"/>
      <c r="B219" s="275"/>
      <c r="C219" s="274"/>
      <c r="D219" s="276" t="s">
        <v>174</v>
      </c>
      <c r="E219" s="277" t="s">
        <v>1</v>
      </c>
      <c r="F219" s="278" t="s">
        <v>289</v>
      </c>
      <c r="G219" s="274"/>
      <c r="H219" s="279">
        <v>2.165</v>
      </c>
      <c r="I219" s="308"/>
      <c r="J219" s="274"/>
      <c r="K219" s="274"/>
      <c r="L219" s="154"/>
      <c r="M219" s="156"/>
      <c r="N219" s="157"/>
      <c r="O219" s="157"/>
      <c r="P219" s="157"/>
      <c r="Q219" s="157"/>
      <c r="R219" s="157"/>
      <c r="S219" s="157"/>
      <c r="T219" s="158"/>
      <c r="AT219" s="155" t="s">
        <v>174</v>
      </c>
      <c r="AU219" s="155" t="s">
        <v>78</v>
      </c>
      <c r="AV219" s="13" t="s">
        <v>78</v>
      </c>
      <c r="AW219" s="13" t="s">
        <v>27</v>
      </c>
      <c r="AX219" s="13" t="s">
        <v>74</v>
      </c>
      <c r="AY219" s="155" t="s">
        <v>157</v>
      </c>
    </row>
    <row r="220" spans="1:65" s="2" customFormat="1" ht="32.450000000000003" customHeight="1">
      <c r="A220" s="261"/>
      <c r="B220" s="262"/>
      <c r="C220" s="269" t="s">
        <v>294</v>
      </c>
      <c r="D220" s="269" t="s">
        <v>160</v>
      </c>
      <c r="E220" s="270" t="s">
        <v>295</v>
      </c>
      <c r="F220" s="271" t="s">
        <v>296</v>
      </c>
      <c r="G220" s="272" t="s">
        <v>178</v>
      </c>
      <c r="H220" s="273">
        <v>1.222</v>
      </c>
      <c r="I220" s="213"/>
      <c r="J220" s="305">
        <f>ROUND(I220*H220,2)</f>
        <v>0</v>
      </c>
      <c r="K220" s="271" t="s">
        <v>172</v>
      </c>
      <c r="L220" s="31"/>
      <c r="M220" s="148" t="s">
        <v>1</v>
      </c>
      <c r="N220" s="149" t="s">
        <v>35</v>
      </c>
      <c r="O220" s="150">
        <v>2.58</v>
      </c>
      <c r="P220" s="150">
        <f>O220*H220</f>
        <v>3.1527600000000002</v>
      </c>
      <c r="Q220" s="150">
        <v>2.2563399999999998</v>
      </c>
      <c r="R220" s="150">
        <f>Q220*H220</f>
        <v>2.7572474799999998</v>
      </c>
      <c r="S220" s="150">
        <v>0</v>
      </c>
      <c r="T220" s="151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2" t="s">
        <v>163</v>
      </c>
      <c r="AT220" s="152" t="s">
        <v>160</v>
      </c>
      <c r="AU220" s="152" t="s">
        <v>78</v>
      </c>
      <c r="AY220" s="18" t="s">
        <v>157</v>
      </c>
      <c r="BE220" s="153">
        <f>IF(N220="základní",J220,0)</f>
        <v>0</v>
      </c>
      <c r="BF220" s="153">
        <f>IF(N220="snížená",J220,0)</f>
        <v>0</v>
      </c>
      <c r="BG220" s="153">
        <f>IF(N220="zákl. přenesená",J220,0)</f>
        <v>0</v>
      </c>
      <c r="BH220" s="153">
        <f>IF(N220="sníž. přenesená",J220,0)</f>
        <v>0</v>
      </c>
      <c r="BI220" s="153">
        <f>IF(N220="nulová",J220,0)</f>
        <v>0</v>
      </c>
      <c r="BJ220" s="18" t="s">
        <v>74</v>
      </c>
      <c r="BK220" s="153">
        <f>ROUND(I220*H220,2)</f>
        <v>0</v>
      </c>
      <c r="BL220" s="18" t="s">
        <v>163</v>
      </c>
      <c r="BM220" s="152" t="s">
        <v>297</v>
      </c>
    </row>
    <row r="221" spans="1:65" s="15" customFormat="1">
      <c r="A221" s="290"/>
      <c r="B221" s="291"/>
      <c r="C221" s="290"/>
      <c r="D221" s="276" t="s">
        <v>174</v>
      </c>
      <c r="E221" s="292" t="s">
        <v>1</v>
      </c>
      <c r="F221" s="293" t="s">
        <v>298</v>
      </c>
      <c r="G221" s="290"/>
      <c r="H221" s="292" t="s">
        <v>1</v>
      </c>
      <c r="I221" s="310"/>
      <c r="J221" s="290"/>
      <c r="K221" s="290"/>
      <c r="L221" s="167"/>
      <c r="M221" s="169"/>
      <c r="N221" s="170"/>
      <c r="O221" s="170"/>
      <c r="P221" s="170"/>
      <c r="Q221" s="170"/>
      <c r="R221" s="170"/>
      <c r="S221" s="170"/>
      <c r="T221" s="171"/>
      <c r="AT221" s="168" t="s">
        <v>174</v>
      </c>
      <c r="AU221" s="168" t="s">
        <v>78</v>
      </c>
      <c r="AV221" s="15" t="s">
        <v>74</v>
      </c>
      <c r="AW221" s="15" t="s">
        <v>27</v>
      </c>
      <c r="AX221" s="15" t="s">
        <v>70</v>
      </c>
      <c r="AY221" s="168" t="s">
        <v>157</v>
      </c>
    </row>
    <row r="222" spans="1:65" s="13" customFormat="1">
      <c r="A222" s="274"/>
      <c r="B222" s="275"/>
      <c r="C222" s="274"/>
      <c r="D222" s="276" t="s">
        <v>174</v>
      </c>
      <c r="E222" s="277" t="s">
        <v>1</v>
      </c>
      <c r="F222" s="278" t="s">
        <v>299</v>
      </c>
      <c r="G222" s="274"/>
      <c r="H222" s="279">
        <v>1.22</v>
      </c>
      <c r="I222" s="308"/>
      <c r="J222" s="274"/>
      <c r="K222" s="274"/>
      <c r="L222" s="154"/>
      <c r="M222" s="156"/>
      <c r="N222" s="157"/>
      <c r="O222" s="157"/>
      <c r="P222" s="157"/>
      <c r="Q222" s="157"/>
      <c r="R222" s="157"/>
      <c r="S222" s="157"/>
      <c r="T222" s="158"/>
      <c r="AT222" s="155" t="s">
        <v>174</v>
      </c>
      <c r="AU222" s="155" t="s">
        <v>78</v>
      </c>
      <c r="AV222" s="13" t="s">
        <v>78</v>
      </c>
      <c r="AW222" s="13" t="s">
        <v>27</v>
      </c>
      <c r="AX222" s="13" t="s">
        <v>70</v>
      </c>
      <c r="AY222" s="155" t="s">
        <v>157</v>
      </c>
    </row>
    <row r="223" spans="1:65" s="13" customFormat="1">
      <c r="A223" s="274"/>
      <c r="B223" s="275"/>
      <c r="C223" s="274"/>
      <c r="D223" s="276" t="s">
        <v>174</v>
      </c>
      <c r="E223" s="277" t="s">
        <v>1</v>
      </c>
      <c r="F223" s="278" t="s">
        <v>300</v>
      </c>
      <c r="G223" s="274"/>
      <c r="H223" s="279">
        <v>2E-3</v>
      </c>
      <c r="I223" s="308"/>
      <c r="J223" s="274"/>
      <c r="K223" s="274"/>
      <c r="L223" s="154"/>
      <c r="M223" s="156"/>
      <c r="N223" s="157"/>
      <c r="O223" s="157"/>
      <c r="P223" s="157"/>
      <c r="Q223" s="157"/>
      <c r="R223" s="157"/>
      <c r="S223" s="157"/>
      <c r="T223" s="158"/>
      <c r="AT223" s="155" t="s">
        <v>174</v>
      </c>
      <c r="AU223" s="155" t="s">
        <v>78</v>
      </c>
      <c r="AV223" s="13" t="s">
        <v>78</v>
      </c>
      <c r="AW223" s="13" t="s">
        <v>27</v>
      </c>
      <c r="AX223" s="13" t="s">
        <v>70</v>
      </c>
      <c r="AY223" s="155" t="s">
        <v>157</v>
      </c>
    </row>
    <row r="224" spans="1:65" s="14" customFormat="1">
      <c r="A224" s="280"/>
      <c r="B224" s="281"/>
      <c r="C224" s="280"/>
      <c r="D224" s="276" t="s">
        <v>174</v>
      </c>
      <c r="E224" s="282" t="s">
        <v>1</v>
      </c>
      <c r="F224" s="283" t="s">
        <v>193</v>
      </c>
      <c r="G224" s="280"/>
      <c r="H224" s="284">
        <v>1.222</v>
      </c>
      <c r="I224" s="309"/>
      <c r="J224" s="280"/>
      <c r="K224" s="280"/>
      <c r="L224" s="159"/>
      <c r="M224" s="161"/>
      <c r="N224" s="162"/>
      <c r="O224" s="162"/>
      <c r="P224" s="162"/>
      <c r="Q224" s="162"/>
      <c r="R224" s="162"/>
      <c r="S224" s="162"/>
      <c r="T224" s="163"/>
      <c r="AT224" s="160" t="s">
        <v>174</v>
      </c>
      <c r="AU224" s="160" t="s">
        <v>78</v>
      </c>
      <c r="AV224" s="14" t="s">
        <v>163</v>
      </c>
      <c r="AW224" s="14" t="s">
        <v>27</v>
      </c>
      <c r="AX224" s="14" t="s">
        <v>74</v>
      </c>
      <c r="AY224" s="160" t="s">
        <v>157</v>
      </c>
    </row>
    <row r="225" spans="1:65" s="2" customFormat="1" ht="43.15" customHeight="1">
      <c r="A225" s="261"/>
      <c r="B225" s="262"/>
      <c r="C225" s="269" t="s">
        <v>301</v>
      </c>
      <c r="D225" s="269" t="s">
        <v>160</v>
      </c>
      <c r="E225" s="270" t="s">
        <v>302</v>
      </c>
      <c r="F225" s="271" t="s">
        <v>303</v>
      </c>
      <c r="G225" s="272" t="s">
        <v>178</v>
      </c>
      <c r="H225" s="273">
        <v>1.22</v>
      </c>
      <c r="I225" s="213"/>
      <c r="J225" s="305">
        <f>ROUND(I225*H225,2)</f>
        <v>0</v>
      </c>
      <c r="K225" s="271" t="s">
        <v>172</v>
      </c>
      <c r="L225" s="31"/>
      <c r="M225" s="148" t="s">
        <v>1</v>
      </c>
      <c r="N225" s="149" t="s">
        <v>35</v>
      </c>
      <c r="O225" s="150">
        <v>0.41</v>
      </c>
      <c r="P225" s="150">
        <f>O225*H225</f>
        <v>0.50019999999999998</v>
      </c>
      <c r="Q225" s="150">
        <v>0</v>
      </c>
      <c r="R225" s="150">
        <f>Q225*H225</f>
        <v>0</v>
      </c>
      <c r="S225" s="150">
        <v>0</v>
      </c>
      <c r="T225" s="151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52" t="s">
        <v>163</v>
      </c>
      <c r="AT225" s="152" t="s">
        <v>160</v>
      </c>
      <c r="AU225" s="152" t="s">
        <v>78</v>
      </c>
      <c r="AY225" s="18" t="s">
        <v>157</v>
      </c>
      <c r="BE225" s="153">
        <f>IF(N225="základní",J225,0)</f>
        <v>0</v>
      </c>
      <c r="BF225" s="153">
        <f>IF(N225="snížená",J225,0)</f>
        <v>0</v>
      </c>
      <c r="BG225" s="153">
        <f>IF(N225="zákl. přenesená",J225,0)</f>
        <v>0</v>
      </c>
      <c r="BH225" s="153">
        <f>IF(N225="sníž. přenesená",J225,0)</f>
        <v>0</v>
      </c>
      <c r="BI225" s="153">
        <f>IF(N225="nulová",J225,0)</f>
        <v>0</v>
      </c>
      <c r="BJ225" s="18" t="s">
        <v>74</v>
      </c>
      <c r="BK225" s="153">
        <f>ROUND(I225*H225,2)</f>
        <v>0</v>
      </c>
      <c r="BL225" s="18" t="s">
        <v>163</v>
      </c>
      <c r="BM225" s="152" t="s">
        <v>304</v>
      </c>
    </row>
    <row r="226" spans="1:65" s="15" customFormat="1">
      <c r="A226" s="290"/>
      <c r="B226" s="291"/>
      <c r="C226" s="290"/>
      <c r="D226" s="276" t="s">
        <v>174</v>
      </c>
      <c r="E226" s="292" t="s">
        <v>1</v>
      </c>
      <c r="F226" s="293" t="s">
        <v>298</v>
      </c>
      <c r="G226" s="290"/>
      <c r="H226" s="292" t="s">
        <v>1</v>
      </c>
      <c r="I226" s="310"/>
      <c r="J226" s="290"/>
      <c r="K226" s="290"/>
      <c r="L226" s="167"/>
      <c r="M226" s="169"/>
      <c r="N226" s="170"/>
      <c r="O226" s="170"/>
      <c r="P226" s="170"/>
      <c r="Q226" s="170"/>
      <c r="R226" s="170"/>
      <c r="S226" s="170"/>
      <c r="T226" s="171"/>
      <c r="AT226" s="168" t="s">
        <v>174</v>
      </c>
      <c r="AU226" s="168" t="s">
        <v>78</v>
      </c>
      <c r="AV226" s="15" t="s">
        <v>74</v>
      </c>
      <c r="AW226" s="15" t="s">
        <v>27</v>
      </c>
      <c r="AX226" s="15" t="s">
        <v>70</v>
      </c>
      <c r="AY226" s="168" t="s">
        <v>157</v>
      </c>
    </row>
    <row r="227" spans="1:65" s="13" customFormat="1">
      <c r="A227" s="274"/>
      <c r="B227" s="275"/>
      <c r="C227" s="274"/>
      <c r="D227" s="276" t="s">
        <v>174</v>
      </c>
      <c r="E227" s="277" t="s">
        <v>1</v>
      </c>
      <c r="F227" s="278" t="s">
        <v>299</v>
      </c>
      <c r="G227" s="274"/>
      <c r="H227" s="279">
        <v>1.22</v>
      </c>
      <c r="I227" s="308"/>
      <c r="J227" s="274"/>
      <c r="K227" s="274"/>
      <c r="L227" s="154"/>
      <c r="M227" s="156"/>
      <c r="N227" s="157"/>
      <c r="O227" s="157"/>
      <c r="P227" s="157"/>
      <c r="Q227" s="157"/>
      <c r="R227" s="157"/>
      <c r="S227" s="157"/>
      <c r="T227" s="158"/>
      <c r="AT227" s="155" t="s">
        <v>174</v>
      </c>
      <c r="AU227" s="155" t="s">
        <v>78</v>
      </c>
      <c r="AV227" s="13" t="s">
        <v>78</v>
      </c>
      <c r="AW227" s="13" t="s">
        <v>27</v>
      </c>
      <c r="AX227" s="13" t="s">
        <v>70</v>
      </c>
      <c r="AY227" s="155" t="s">
        <v>157</v>
      </c>
    </row>
    <row r="228" spans="1:65" s="14" customFormat="1">
      <c r="A228" s="280"/>
      <c r="B228" s="281"/>
      <c r="C228" s="280"/>
      <c r="D228" s="276" t="s">
        <v>174</v>
      </c>
      <c r="E228" s="282" t="s">
        <v>1</v>
      </c>
      <c r="F228" s="283" t="s">
        <v>193</v>
      </c>
      <c r="G228" s="280"/>
      <c r="H228" s="284">
        <v>1.22</v>
      </c>
      <c r="I228" s="309"/>
      <c r="J228" s="280"/>
      <c r="K228" s="280"/>
      <c r="L228" s="159"/>
      <c r="M228" s="161"/>
      <c r="N228" s="162"/>
      <c r="O228" s="162"/>
      <c r="P228" s="162"/>
      <c r="Q228" s="162"/>
      <c r="R228" s="162"/>
      <c r="S228" s="162"/>
      <c r="T228" s="163"/>
      <c r="AT228" s="160" t="s">
        <v>174</v>
      </c>
      <c r="AU228" s="160" t="s">
        <v>78</v>
      </c>
      <c r="AV228" s="14" t="s">
        <v>163</v>
      </c>
      <c r="AW228" s="14" t="s">
        <v>27</v>
      </c>
      <c r="AX228" s="14" t="s">
        <v>74</v>
      </c>
      <c r="AY228" s="160" t="s">
        <v>157</v>
      </c>
    </row>
    <row r="229" spans="1:65" s="2" customFormat="1" ht="14.45" customHeight="1">
      <c r="A229" s="261"/>
      <c r="B229" s="262"/>
      <c r="C229" s="269" t="s">
        <v>305</v>
      </c>
      <c r="D229" s="269" t="s">
        <v>160</v>
      </c>
      <c r="E229" s="270" t="s">
        <v>306</v>
      </c>
      <c r="F229" s="271" t="s">
        <v>307</v>
      </c>
      <c r="G229" s="272" t="s">
        <v>208</v>
      </c>
      <c r="H229" s="273">
        <v>3.5999999999999997E-2</v>
      </c>
      <c r="I229" s="213"/>
      <c r="J229" s="305">
        <f>ROUND(I229*H229,2)</f>
        <v>0</v>
      </c>
      <c r="K229" s="271" t="s">
        <v>172</v>
      </c>
      <c r="L229" s="31"/>
      <c r="M229" s="148" t="s">
        <v>1</v>
      </c>
      <c r="N229" s="149" t="s">
        <v>35</v>
      </c>
      <c r="O229" s="150">
        <v>0.39600000000000002</v>
      </c>
      <c r="P229" s="150">
        <f>O229*H229</f>
        <v>1.4256E-2</v>
      </c>
      <c r="Q229" s="150">
        <v>1.3520000000000001E-2</v>
      </c>
      <c r="R229" s="150">
        <f>Q229*H229</f>
        <v>4.8672E-4</v>
      </c>
      <c r="S229" s="150">
        <v>0</v>
      </c>
      <c r="T229" s="151">
        <f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2" t="s">
        <v>163</v>
      </c>
      <c r="AT229" s="152" t="s">
        <v>160</v>
      </c>
      <c r="AU229" s="152" t="s">
        <v>78</v>
      </c>
      <c r="AY229" s="18" t="s">
        <v>157</v>
      </c>
      <c r="BE229" s="153">
        <f>IF(N229="základní",J229,0)</f>
        <v>0</v>
      </c>
      <c r="BF229" s="153">
        <f>IF(N229="snížená",J229,0)</f>
        <v>0</v>
      </c>
      <c r="BG229" s="153">
        <f>IF(N229="zákl. přenesená",J229,0)</f>
        <v>0</v>
      </c>
      <c r="BH229" s="153">
        <f>IF(N229="sníž. přenesená",J229,0)</f>
        <v>0</v>
      </c>
      <c r="BI229" s="153">
        <f>IF(N229="nulová",J229,0)</f>
        <v>0</v>
      </c>
      <c r="BJ229" s="18" t="s">
        <v>74</v>
      </c>
      <c r="BK229" s="153">
        <f>ROUND(I229*H229,2)</f>
        <v>0</v>
      </c>
      <c r="BL229" s="18" t="s">
        <v>163</v>
      </c>
      <c r="BM229" s="152" t="s">
        <v>308</v>
      </c>
    </row>
    <row r="230" spans="1:65" s="15" customFormat="1">
      <c r="A230" s="290"/>
      <c r="B230" s="291"/>
      <c r="C230" s="290"/>
      <c r="D230" s="276" t="s">
        <v>174</v>
      </c>
      <c r="E230" s="292" t="s">
        <v>1</v>
      </c>
      <c r="F230" s="293" t="s">
        <v>298</v>
      </c>
      <c r="G230" s="290"/>
      <c r="H230" s="292" t="s">
        <v>1</v>
      </c>
      <c r="I230" s="310"/>
      <c r="J230" s="290"/>
      <c r="K230" s="290"/>
      <c r="L230" s="167"/>
      <c r="M230" s="169"/>
      <c r="N230" s="170"/>
      <c r="O230" s="170"/>
      <c r="P230" s="170"/>
      <c r="Q230" s="170"/>
      <c r="R230" s="170"/>
      <c r="S230" s="170"/>
      <c r="T230" s="171"/>
      <c r="AT230" s="168" t="s">
        <v>174</v>
      </c>
      <c r="AU230" s="168" t="s">
        <v>78</v>
      </c>
      <c r="AV230" s="15" t="s">
        <v>74</v>
      </c>
      <c r="AW230" s="15" t="s">
        <v>27</v>
      </c>
      <c r="AX230" s="15" t="s">
        <v>70</v>
      </c>
      <c r="AY230" s="168" t="s">
        <v>157</v>
      </c>
    </row>
    <row r="231" spans="1:65" s="13" customFormat="1">
      <c r="A231" s="274"/>
      <c r="B231" s="275"/>
      <c r="C231" s="274"/>
      <c r="D231" s="276" t="s">
        <v>174</v>
      </c>
      <c r="E231" s="277" t="s">
        <v>1</v>
      </c>
      <c r="F231" s="278" t="s">
        <v>309</v>
      </c>
      <c r="G231" s="274"/>
      <c r="H231" s="279">
        <v>3.5999999999999997E-2</v>
      </c>
      <c r="I231" s="308"/>
      <c r="J231" s="274"/>
      <c r="K231" s="274"/>
      <c r="L231" s="154"/>
      <c r="M231" s="156"/>
      <c r="N231" s="157"/>
      <c r="O231" s="157"/>
      <c r="P231" s="157"/>
      <c r="Q231" s="157"/>
      <c r="R231" s="157"/>
      <c r="S231" s="157"/>
      <c r="T231" s="158"/>
      <c r="AT231" s="155" t="s">
        <v>174</v>
      </c>
      <c r="AU231" s="155" t="s">
        <v>78</v>
      </c>
      <c r="AV231" s="13" t="s">
        <v>78</v>
      </c>
      <c r="AW231" s="13" t="s">
        <v>27</v>
      </c>
      <c r="AX231" s="13" t="s">
        <v>70</v>
      </c>
      <c r="AY231" s="155" t="s">
        <v>157</v>
      </c>
    </row>
    <row r="232" spans="1:65" s="14" customFormat="1">
      <c r="A232" s="280"/>
      <c r="B232" s="281"/>
      <c r="C232" s="280"/>
      <c r="D232" s="276" t="s">
        <v>174</v>
      </c>
      <c r="E232" s="282" t="s">
        <v>1</v>
      </c>
      <c r="F232" s="283" t="s">
        <v>193</v>
      </c>
      <c r="G232" s="280"/>
      <c r="H232" s="284">
        <v>3.5999999999999997E-2</v>
      </c>
      <c r="I232" s="309"/>
      <c r="J232" s="280"/>
      <c r="K232" s="280"/>
      <c r="L232" s="159"/>
      <c r="M232" s="161"/>
      <c r="N232" s="162"/>
      <c r="O232" s="162"/>
      <c r="P232" s="162"/>
      <c r="Q232" s="162"/>
      <c r="R232" s="162"/>
      <c r="S232" s="162"/>
      <c r="T232" s="163"/>
      <c r="AT232" s="160" t="s">
        <v>174</v>
      </c>
      <c r="AU232" s="160" t="s">
        <v>78</v>
      </c>
      <c r="AV232" s="14" t="s">
        <v>163</v>
      </c>
      <c r="AW232" s="14" t="s">
        <v>27</v>
      </c>
      <c r="AX232" s="14" t="s">
        <v>74</v>
      </c>
      <c r="AY232" s="160" t="s">
        <v>157</v>
      </c>
    </row>
    <row r="233" spans="1:65" s="2" customFormat="1" ht="14.45" customHeight="1">
      <c r="A233" s="261"/>
      <c r="B233" s="262"/>
      <c r="C233" s="269" t="s">
        <v>310</v>
      </c>
      <c r="D233" s="269" t="s">
        <v>160</v>
      </c>
      <c r="E233" s="270" t="s">
        <v>311</v>
      </c>
      <c r="F233" s="271" t="s">
        <v>312</v>
      </c>
      <c r="G233" s="272" t="s">
        <v>208</v>
      </c>
      <c r="H233" s="273">
        <v>3.5999999999999997E-2</v>
      </c>
      <c r="I233" s="213"/>
      <c r="J233" s="305">
        <f>ROUND(I233*H233,2)</f>
        <v>0</v>
      </c>
      <c r="K233" s="271" t="s">
        <v>172</v>
      </c>
      <c r="L233" s="31"/>
      <c r="M233" s="148" t="s">
        <v>1</v>
      </c>
      <c r="N233" s="149" t="s">
        <v>35</v>
      </c>
      <c r="O233" s="150">
        <v>0.24</v>
      </c>
      <c r="P233" s="150">
        <f>O233*H233</f>
        <v>8.6399999999999984E-3</v>
      </c>
      <c r="Q233" s="150">
        <v>0</v>
      </c>
      <c r="R233" s="150">
        <f>Q233*H233</f>
        <v>0</v>
      </c>
      <c r="S233" s="150">
        <v>0</v>
      </c>
      <c r="T233" s="151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52" t="s">
        <v>163</v>
      </c>
      <c r="AT233" s="152" t="s">
        <v>160</v>
      </c>
      <c r="AU233" s="152" t="s">
        <v>78</v>
      </c>
      <c r="AY233" s="18" t="s">
        <v>157</v>
      </c>
      <c r="BE233" s="153">
        <f>IF(N233="základní",J233,0)</f>
        <v>0</v>
      </c>
      <c r="BF233" s="153">
        <f>IF(N233="snížená",J233,0)</f>
        <v>0</v>
      </c>
      <c r="BG233" s="153">
        <f>IF(N233="zákl. přenesená",J233,0)</f>
        <v>0</v>
      </c>
      <c r="BH233" s="153">
        <f>IF(N233="sníž. přenesená",J233,0)</f>
        <v>0</v>
      </c>
      <c r="BI233" s="153">
        <f>IF(N233="nulová",J233,0)</f>
        <v>0</v>
      </c>
      <c r="BJ233" s="18" t="s">
        <v>74</v>
      </c>
      <c r="BK233" s="153">
        <f>ROUND(I233*H233,2)</f>
        <v>0</v>
      </c>
      <c r="BL233" s="18" t="s">
        <v>163</v>
      </c>
      <c r="BM233" s="152" t="s">
        <v>313</v>
      </c>
    </row>
    <row r="234" spans="1:65" s="2" customFormat="1" ht="21.6" customHeight="1">
      <c r="A234" s="261"/>
      <c r="B234" s="262"/>
      <c r="C234" s="269" t="s">
        <v>314</v>
      </c>
      <c r="D234" s="269" t="s">
        <v>160</v>
      </c>
      <c r="E234" s="270" t="s">
        <v>315</v>
      </c>
      <c r="F234" s="271" t="s">
        <v>316</v>
      </c>
      <c r="G234" s="272" t="s">
        <v>189</v>
      </c>
      <c r="H234" s="273">
        <v>7.1999999999999995E-2</v>
      </c>
      <c r="I234" s="213"/>
      <c r="J234" s="305">
        <f>ROUND(I234*H234,2)</f>
        <v>0</v>
      </c>
      <c r="K234" s="271" t="s">
        <v>172</v>
      </c>
      <c r="L234" s="31"/>
      <c r="M234" s="148" t="s">
        <v>1</v>
      </c>
      <c r="N234" s="149" t="s">
        <v>35</v>
      </c>
      <c r="O234" s="150">
        <v>15.231</v>
      </c>
      <c r="P234" s="150">
        <f>O234*H234</f>
        <v>1.0966319999999998</v>
      </c>
      <c r="Q234" s="150">
        <v>1.06277</v>
      </c>
      <c r="R234" s="150">
        <f>Q234*H234</f>
        <v>7.6519439999999994E-2</v>
      </c>
      <c r="S234" s="150">
        <v>0</v>
      </c>
      <c r="T234" s="151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52" t="s">
        <v>163</v>
      </c>
      <c r="AT234" s="152" t="s">
        <v>160</v>
      </c>
      <c r="AU234" s="152" t="s">
        <v>78</v>
      </c>
      <c r="AY234" s="18" t="s">
        <v>157</v>
      </c>
      <c r="BE234" s="153">
        <f>IF(N234="základní",J234,0)</f>
        <v>0</v>
      </c>
      <c r="BF234" s="153">
        <f>IF(N234="snížená",J234,0)</f>
        <v>0</v>
      </c>
      <c r="BG234" s="153">
        <f>IF(N234="zákl. přenesená",J234,0)</f>
        <v>0</v>
      </c>
      <c r="BH234" s="153">
        <f>IF(N234="sníž. přenesená",J234,0)</f>
        <v>0</v>
      </c>
      <c r="BI234" s="153">
        <f>IF(N234="nulová",J234,0)</f>
        <v>0</v>
      </c>
      <c r="BJ234" s="18" t="s">
        <v>74</v>
      </c>
      <c r="BK234" s="153">
        <f>ROUND(I234*H234,2)</f>
        <v>0</v>
      </c>
      <c r="BL234" s="18" t="s">
        <v>163</v>
      </c>
      <c r="BM234" s="152" t="s">
        <v>317</v>
      </c>
    </row>
    <row r="235" spans="1:65" s="15" customFormat="1">
      <c r="A235" s="290"/>
      <c r="B235" s="291"/>
      <c r="C235" s="290"/>
      <c r="D235" s="276" t="s">
        <v>174</v>
      </c>
      <c r="E235" s="292" t="s">
        <v>1</v>
      </c>
      <c r="F235" s="293" t="s">
        <v>298</v>
      </c>
      <c r="G235" s="290"/>
      <c r="H235" s="292" t="s">
        <v>1</v>
      </c>
      <c r="I235" s="310"/>
      <c r="J235" s="290"/>
      <c r="K235" s="290"/>
      <c r="L235" s="167"/>
      <c r="M235" s="169"/>
      <c r="N235" s="170"/>
      <c r="O235" s="170"/>
      <c r="P235" s="170"/>
      <c r="Q235" s="170"/>
      <c r="R235" s="170"/>
      <c r="S235" s="170"/>
      <c r="T235" s="171"/>
      <c r="AT235" s="168" t="s">
        <v>174</v>
      </c>
      <c r="AU235" s="168" t="s">
        <v>78</v>
      </c>
      <c r="AV235" s="15" t="s">
        <v>74</v>
      </c>
      <c r="AW235" s="15" t="s">
        <v>27</v>
      </c>
      <c r="AX235" s="15" t="s">
        <v>70</v>
      </c>
      <c r="AY235" s="168" t="s">
        <v>157</v>
      </c>
    </row>
    <row r="236" spans="1:65" s="13" customFormat="1">
      <c r="A236" s="274"/>
      <c r="B236" s="275"/>
      <c r="C236" s="274"/>
      <c r="D236" s="276" t="s">
        <v>174</v>
      </c>
      <c r="E236" s="277" t="s">
        <v>1</v>
      </c>
      <c r="F236" s="278" t="s">
        <v>318</v>
      </c>
      <c r="G236" s="274"/>
      <c r="H236" s="279">
        <v>7.1999999999999995E-2</v>
      </c>
      <c r="I236" s="308"/>
      <c r="J236" s="274"/>
      <c r="K236" s="274"/>
      <c r="L236" s="154"/>
      <c r="M236" s="156"/>
      <c r="N236" s="157"/>
      <c r="O236" s="157"/>
      <c r="P236" s="157"/>
      <c r="Q236" s="157"/>
      <c r="R236" s="157"/>
      <c r="S236" s="157"/>
      <c r="T236" s="158"/>
      <c r="AT236" s="155" t="s">
        <v>174</v>
      </c>
      <c r="AU236" s="155" t="s">
        <v>78</v>
      </c>
      <c r="AV236" s="13" t="s">
        <v>78</v>
      </c>
      <c r="AW236" s="13" t="s">
        <v>27</v>
      </c>
      <c r="AX236" s="13" t="s">
        <v>70</v>
      </c>
      <c r="AY236" s="155" t="s">
        <v>157</v>
      </c>
    </row>
    <row r="237" spans="1:65" s="14" customFormat="1">
      <c r="A237" s="280"/>
      <c r="B237" s="281"/>
      <c r="C237" s="280"/>
      <c r="D237" s="276" t="s">
        <v>174</v>
      </c>
      <c r="E237" s="282" t="s">
        <v>1</v>
      </c>
      <c r="F237" s="283" t="s">
        <v>193</v>
      </c>
      <c r="G237" s="280"/>
      <c r="H237" s="284">
        <v>7.1999999999999995E-2</v>
      </c>
      <c r="I237" s="309"/>
      <c r="J237" s="280"/>
      <c r="K237" s="280"/>
      <c r="L237" s="159"/>
      <c r="M237" s="161"/>
      <c r="N237" s="162"/>
      <c r="O237" s="162"/>
      <c r="P237" s="162"/>
      <c r="Q237" s="162"/>
      <c r="R237" s="162"/>
      <c r="S237" s="162"/>
      <c r="T237" s="163"/>
      <c r="AT237" s="160" t="s">
        <v>174</v>
      </c>
      <c r="AU237" s="160" t="s">
        <v>78</v>
      </c>
      <c r="AV237" s="14" t="s">
        <v>163</v>
      </c>
      <c r="AW237" s="14" t="s">
        <v>27</v>
      </c>
      <c r="AX237" s="14" t="s">
        <v>74</v>
      </c>
      <c r="AY237" s="160" t="s">
        <v>157</v>
      </c>
    </row>
    <row r="238" spans="1:65" s="2" customFormat="1" ht="32.450000000000003" customHeight="1">
      <c r="A238" s="261"/>
      <c r="B238" s="262"/>
      <c r="C238" s="269" t="s">
        <v>319</v>
      </c>
      <c r="D238" s="269" t="s">
        <v>160</v>
      </c>
      <c r="E238" s="270" t="s">
        <v>320</v>
      </c>
      <c r="F238" s="271" t="s">
        <v>321</v>
      </c>
      <c r="G238" s="272" t="s">
        <v>208</v>
      </c>
      <c r="H238" s="273">
        <v>0.08</v>
      </c>
      <c r="I238" s="213"/>
      <c r="J238" s="305">
        <f>ROUND(I238*H238,2)</f>
        <v>0</v>
      </c>
      <c r="K238" s="271" t="s">
        <v>172</v>
      </c>
      <c r="L238" s="31"/>
      <c r="M238" s="148" t="s">
        <v>1</v>
      </c>
      <c r="N238" s="149" t="s">
        <v>35</v>
      </c>
      <c r="O238" s="150">
        <v>0.33700000000000002</v>
      </c>
      <c r="P238" s="150">
        <f>O238*H238</f>
        <v>2.6960000000000001E-2</v>
      </c>
      <c r="Q238" s="150">
        <v>0.1231</v>
      </c>
      <c r="R238" s="150">
        <f>Q238*H238</f>
        <v>9.8480000000000009E-3</v>
      </c>
      <c r="S238" s="150">
        <v>0</v>
      </c>
      <c r="T238" s="151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52" t="s">
        <v>163</v>
      </c>
      <c r="AT238" s="152" t="s">
        <v>160</v>
      </c>
      <c r="AU238" s="152" t="s">
        <v>78</v>
      </c>
      <c r="AY238" s="18" t="s">
        <v>157</v>
      </c>
      <c r="BE238" s="153">
        <f>IF(N238="základní",J238,0)</f>
        <v>0</v>
      </c>
      <c r="BF238" s="153">
        <f>IF(N238="snížená",J238,0)</f>
        <v>0</v>
      </c>
      <c r="BG238" s="153">
        <f>IF(N238="zákl. přenesená",J238,0)</f>
        <v>0</v>
      </c>
      <c r="BH238" s="153">
        <f>IF(N238="sníž. přenesená",J238,0)</f>
        <v>0</v>
      </c>
      <c r="BI238" s="153">
        <f>IF(N238="nulová",J238,0)</f>
        <v>0</v>
      </c>
      <c r="BJ238" s="18" t="s">
        <v>74</v>
      </c>
      <c r="BK238" s="153">
        <f>ROUND(I238*H238,2)</f>
        <v>0</v>
      </c>
      <c r="BL238" s="18" t="s">
        <v>163</v>
      </c>
      <c r="BM238" s="152" t="s">
        <v>322</v>
      </c>
    </row>
    <row r="239" spans="1:65" s="13" customFormat="1" ht="22.5">
      <c r="A239" s="274"/>
      <c r="B239" s="275"/>
      <c r="C239" s="274"/>
      <c r="D239" s="276" t="s">
        <v>174</v>
      </c>
      <c r="E239" s="277" t="s">
        <v>1</v>
      </c>
      <c r="F239" s="278" t="s">
        <v>323</v>
      </c>
      <c r="G239" s="274"/>
      <c r="H239" s="279">
        <v>0.08</v>
      </c>
      <c r="I239" s="308"/>
      <c r="J239" s="274"/>
      <c r="K239" s="274"/>
      <c r="L239" s="154"/>
      <c r="M239" s="156"/>
      <c r="N239" s="157"/>
      <c r="O239" s="157"/>
      <c r="P239" s="157"/>
      <c r="Q239" s="157"/>
      <c r="R239" s="157"/>
      <c r="S239" s="157"/>
      <c r="T239" s="158"/>
      <c r="AT239" s="155" t="s">
        <v>174</v>
      </c>
      <c r="AU239" s="155" t="s">
        <v>78</v>
      </c>
      <c r="AV239" s="13" t="s">
        <v>78</v>
      </c>
      <c r="AW239" s="13" t="s">
        <v>27</v>
      </c>
      <c r="AX239" s="13" t="s">
        <v>74</v>
      </c>
      <c r="AY239" s="155" t="s">
        <v>157</v>
      </c>
    </row>
    <row r="240" spans="1:65" s="12" customFormat="1" ht="22.9" customHeight="1">
      <c r="A240" s="264"/>
      <c r="B240" s="265"/>
      <c r="C240" s="264"/>
      <c r="D240" s="266" t="s">
        <v>69</v>
      </c>
      <c r="E240" s="268" t="s">
        <v>205</v>
      </c>
      <c r="F240" s="268" t="s">
        <v>324</v>
      </c>
      <c r="G240" s="264"/>
      <c r="H240" s="264"/>
      <c r="I240" s="307"/>
      <c r="J240" s="304">
        <f>BK240</f>
        <v>0</v>
      </c>
      <c r="K240" s="264"/>
      <c r="L240" s="134"/>
      <c r="M240" s="138"/>
      <c r="N240" s="139"/>
      <c r="O240" s="139"/>
      <c r="P240" s="140">
        <f>SUM(P241:P292)</f>
        <v>118.641195</v>
      </c>
      <c r="Q240" s="139"/>
      <c r="R240" s="140">
        <f>SUM(R241:R292)</f>
        <v>2.9199599999999999E-2</v>
      </c>
      <c r="S240" s="139"/>
      <c r="T240" s="141">
        <f>SUM(T241:T292)</f>
        <v>9.3389050000000022</v>
      </c>
      <c r="AR240" s="135" t="s">
        <v>74</v>
      </c>
      <c r="AT240" s="142" t="s">
        <v>69</v>
      </c>
      <c r="AU240" s="142" t="s">
        <v>74</v>
      </c>
      <c r="AY240" s="135" t="s">
        <v>157</v>
      </c>
      <c r="BK240" s="143">
        <f>SUM(BK241:BK292)</f>
        <v>0</v>
      </c>
    </row>
    <row r="241" spans="1:65" s="2" customFormat="1" ht="32.450000000000003" customHeight="1">
      <c r="A241" s="261"/>
      <c r="B241" s="262"/>
      <c r="C241" s="269" t="s">
        <v>325</v>
      </c>
      <c r="D241" s="269" t="s">
        <v>160</v>
      </c>
      <c r="E241" s="270" t="s">
        <v>326</v>
      </c>
      <c r="F241" s="271" t="s">
        <v>327</v>
      </c>
      <c r="G241" s="272" t="s">
        <v>208</v>
      </c>
      <c r="H241" s="273">
        <v>114.36</v>
      </c>
      <c r="I241" s="213"/>
      <c r="J241" s="305">
        <f>ROUND(I241*H241,2)</f>
        <v>0</v>
      </c>
      <c r="K241" s="271" t="s">
        <v>172</v>
      </c>
      <c r="L241" s="31"/>
      <c r="M241" s="148" t="s">
        <v>1</v>
      </c>
      <c r="N241" s="149" t="s">
        <v>35</v>
      </c>
      <c r="O241" s="150">
        <v>0.105</v>
      </c>
      <c r="P241" s="150">
        <f>O241*H241</f>
        <v>12.0078</v>
      </c>
      <c r="Q241" s="150">
        <v>1.2999999999999999E-4</v>
      </c>
      <c r="R241" s="150">
        <f>Q241*H241</f>
        <v>1.4866799999999999E-2</v>
      </c>
      <c r="S241" s="150">
        <v>0</v>
      </c>
      <c r="T241" s="151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2" t="s">
        <v>163</v>
      </c>
      <c r="AT241" s="152" t="s">
        <v>160</v>
      </c>
      <c r="AU241" s="152" t="s">
        <v>78</v>
      </c>
      <c r="AY241" s="18" t="s">
        <v>157</v>
      </c>
      <c r="BE241" s="153">
        <f>IF(N241="základní",J241,0)</f>
        <v>0</v>
      </c>
      <c r="BF241" s="153">
        <f>IF(N241="snížená",J241,0)</f>
        <v>0</v>
      </c>
      <c r="BG241" s="153">
        <f>IF(N241="zákl. přenesená",J241,0)</f>
        <v>0</v>
      </c>
      <c r="BH241" s="153">
        <f>IF(N241="sníž. přenesená",J241,0)</f>
        <v>0</v>
      </c>
      <c r="BI241" s="153">
        <f>IF(N241="nulová",J241,0)</f>
        <v>0</v>
      </c>
      <c r="BJ241" s="18" t="s">
        <v>74</v>
      </c>
      <c r="BK241" s="153">
        <f>ROUND(I241*H241,2)</f>
        <v>0</v>
      </c>
      <c r="BL241" s="18" t="s">
        <v>163</v>
      </c>
      <c r="BM241" s="152" t="s">
        <v>328</v>
      </c>
    </row>
    <row r="242" spans="1:65" s="13" customFormat="1">
      <c r="A242" s="274"/>
      <c r="B242" s="275"/>
      <c r="C242" s="274"/>
      <c r="D242" s="276" t="s">
        <v>174</v>
      </c>
      <c r="E242" s="277" t="s">
        <v>1</v>
      </c>
      <c r="F242" s="278" t="s">
        <v>329</v>
      </c>
      <c r="G242" s="274"/>
      <c r="H242" s="279">
        <v>44.49</v>
      </c>
      <c r="I242" s="308"/>
      <c r="J242" s="274"/>
      <c r="K242" s="274"/>
      <c r="L242" s="154"/>
      <c r="M242" s="156"/>
      <c r="N242" s="157"/>
      <c r="O242" s="157"/>
      <c r="P242" s="157"/>
      <c r="Q242" s="157"/>
      <c r="R242" s="157"/>
      <c r="S242" s="157"/>
      <c r="T242" s="158"/>
      <c r="AT242" s="155" t="s">
        <v>174</v>
      </c>
      <c r="AU242" s="155" t="s">
        <v>78</v>
      </c>
      <c r="AV242" s="13" t="s">
        <v>78</v>
      </c>
      <c r="AW242" s="13" t="s">
        <v>27</v>
      </c>
      <c r="AX242" s="13" t="s">
        <v>70</v>
      </c>
      <c r="AY242" s="155" t="s">
        <v>157</v>
      </c>
    </row>
    <row r="243" spans="1:65" s="13" customFormat="1">
      <c r="A243" s="274"/>
      <c r="B243" s="275"/>
      <c r="C243" s="274"/>
      <c r="D243" s="276" t="s">
        <v>174</v>
      </c>
      <c r="E243" s="277" t="s">
        <v>1</v>
      </c>
      <c r="F243" s="278" t="s">
        <v>330</v>
      </c>
      <c r="G243" s="274"/>
      <c r="H243" s="279">
        <v>69.87</v>
      </c>
      <c r="I243" s="308"/>
      <c r="J243" s="274"/>
      <c r="K243" s="274"/>
      <c r="L243" s="154"/>
      <c r="M243" s="156"/>
      <c r="N243" s="157"/>
      <c r="O243" s="157"/>
      <c r="P243" s="157"/>
      <c r="Q243" s="157"/>
      <c r="R243" s="157"/>
      <c r="S243" s="157"/>
      <c r="T243" s="158"/>
      <c r="AT243" s="155" t="s">
        <v>174</v>
      </c>
      <c r="AU243" s="155" t="s">
        <v>78</v>
      </c>
      <c r="AV243" s="13" t="s">
        <v>78</v>
      </c>
      <c r="AW243" s="13" t="s">
        <v>27</v>
      </c>
      <c r="AX243" s="13" t="s">
        <v>70</v>
      </c>
      <c r="AY243" s="155" t="s">
        <v>157</v>
      </c>
    </row>
    <row r="244" spans="1:65" s="14" customFormat="1">
      <c r="A244" s="280"/>
      <c r="B244" s="281"/>
      <c r="C244" s="280"/>
      <c r="D244" s="276" t="s">
        <v>174</v>
      </c>
      <c r="E244" s="282" t="s">
        <v>1</v>
      </c>
      <c r="F244" s="283" t="s">
        <v>193</v>
      </c>
      <c r="G244" s="280"/>
      <c r="H244" s="284">
        <v>114.36</v>
      </c>
      <c r="I244" s="309"/>
      <c r="J244" s="280"/>
      <c r="K244" s="280"/>
      <c r="L244" s="159"/>
      <c r="M244" s="161"/>
      <c r="N244" s="162"/>
      <c r="O244" s="162"/>
      <c r="P244" s="162"/>
      <c r="Q244" s="162"/>
      <c r="R244" s="162"/>
      <c r="S244" s="162"/>
      <c r="T244" s="163"/>
      <c r="AT244" s="160" t="s">
        <v>174</v>
      </c>
      <c r="AU244" s="160" t="s">
        <v>78</v>
      </c>
      <c r="AV244" s="14" t="s">
        <v>163</v>
      </c>
      <c r="AW244" s="14" t="s">
        <v>27</v>
      </c>
      <c r="AX244" s="14" t="s">
        <v>74</v>
      </c>
      <c r="AY244" s="160" t="s">
        <v>157</v>
      </c>
    </row>
    <row r="245" spans="1:65" s="2" customFormat="1" ht="32.450000000000003" customHeight="1">
      <c r="A245" s="261"/>
      <c r="B245" s="262"/>
      <c r="C245" s="269" t="s">
        <v>331</v>
      </c>
      <c r="D245" s="269" t="s">
        <v>160</v>
      </c>
      <c r="E245" s="270" t="s">
        <v>332</v>
      </c>
      <c r="F245" s="271" t="s">
        <v>333</v>
      </c>
      <c r="G245" s="272" t="s">
        <v>208</v>
      </c>
      <c r="H245" s="273">
        <v>85.44</v>
      </c>
      <c r="I245" s="213"/>
      <c r="J245" s="305">
        <f>ROUND(I245*H245,2)</f>
        <v>0</v>
      </c>
      <c r="K245" s="271" t="s">
        <v>172</v>
      </c>
      <c r="L245" s="31"/>
      <c r="M245" s="148" t="s">
        <v>1</v>
      </c>
      <c r="N245" s="149" t="s">
        <v>35</v>
      </c>
      <c r="O245" s="150">
        <v>0.308</v>
      </c>
      <c r="P245" s="150">
        <f>O245*H245</f>
        <v>26.315519999999999</v>
      </c>
      <c r="Q245" s="150">
        <v>4.0000000000000003E-5</v>
      </c>
      <c r="R245" s="150">
        <f>Q245*H245</f>
        <v>3.4176000000000002E-3</v>
      </c>
      <c r="S245" s="150">
        <v>0</v>
      </c>
      <c r="T245" s="151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2" t="s">
        <v>163</v>
      </c>
      <c r="AT245" s="152" t="s">
        <v>160</v>
      </c>
      <c r="AU245" s="152" t="s">
        <v>78</v>
      </c>
      <c r="AY245" s="18" t="s">
        <v>157</v>
      </c>
      <c r="BE245" s="153">
        <f>IF(N245="základní",J245,0)</f>
        <v>0</v>
      </c>
      <c r="BF245" s="153">
        <f>IF(N245="snížená",J245,0)</f>
        <v>0</v>
      </c>
      <c r="BG245" s="153">
        <f>IF(N245="zákl. přenesená",J245,0)</f>
        <v>0</v>
      </c>
      <c r="BH245" s="153">
        <f>IF(N245="sníž. přenesená",J245,0)</f>
        <v>0</v>
      </c>
      <c r="BI245" s="153">
        <f>IF(N245="nulová",J245,0)</f>
        <v>0</v>
      </c>
      <c r="BJ245" s="18" t="s">
        <v>74</v>
      </c>
      <c r="BK245" s="153">
        <f>ROUND(I245*H245,2)</f>
        <v>0</v>
      </c>
      <c r="BL245" s="18" t="s">
        <v>163</v>
      </c>
      <c r="BM245" s="152" t="s">
        <v>334</v>
      </c>
    </row>
    <row r="246" spans="1:65" s="13" customFormat="1">
      <c r="A246" s="274"/>
      <c r="B246" s="275"/>
      <c r="C246" s="274"/>
      <c r="D246" s="276" t="s">
        <v>174</v>
      </c>
      <c r="E246" s="277" t="s">
        <v>1</v>
      </c>
      <c r="F246" s="278" t="s">
        <v>335</v>
      </c>
      <c r="G246" s="274"/>
      <c r="H246" s="279">
        <v>85.44</v>
      </c>
      <c r="I246" s="308"/>
      <c r="J246" s="274"/>
      <c r="K246" s="274"/>
      <c r="L246" s="154"/>
      <c r="M246" s="156"/>
      <c r="N246" s="157"/>
      <c r="O246" s="157"/>
      <c r="P246" s="157"/>
      <c r="Q246" s="157"/>
      <c r="R246" s="157"/>
      <c r="S246" s="157"/>
      <c r="T246" s="158"/>
      <c r="AT246" s="155" t="s">
        <v>174</v>
      </c>
      <c r="AU246" s="155" t="s">
        <v>78</v>
      </c>
      <c r="AV246" s="13" t="s">
        <v>78</v>
      </c>
      <c r="AW246" s="13" t="s">
        <v>27</v>
      </c>
      <c r="AX246" s="13" t="s">
        <v>74</v>
      </c>
      <c r="AY246" s="155" t="s">
        <v>157</v>
      </c>
    </row>
    <row r="247" spans="1:65" s="2" customFormat="1" ht="21.6" customHeight="1">
      <c r="A247" s="261"/>
      <c r="B247" s="262"/>
      <c r="C247" s="269" t="s">
        <v>336</v>
      </c>
      <c r="D247" s="269" t="s">
        <v>160</v>
      </c>
      <c r="E247" s="270" t="s">
        <v>337</v>
      </c>
      <c r="F247" s="271" t="s">
        <v>338</v>
      </c>
      <c r="G247" s="272" t="s">
        <v>178</v>
      </c>
      <c r="H247" s="273">
        <v>1.33</v>
      </c>
      <c r="I247" s="213"/>
      <c r="J247" s="305">
        <f>ROUND(I247*H247,2)</f>
        <v>0</v>
      </c>
      <c r="K247" s="271" t="s">
        <v>172</v>
      </c>
      <c r="L247" s="31"/>
      <c r="M247" s="148" t="s">
        <v>1</v>
      </c>
      <c r="N247" s="149" t="s">
        <v>35</v>
      </c>
      <c r="O247" s="150">
        <v>7.51</v>
      </c>
      <c r="P247" s="150">
        <f>O247*H247</f>
        <v>9.9883000000000006</v>
      </c>
      <c r="Q247" s="150">
        <v>0</v>
      </c>
      <c r="R247" s="150">
        <f>Q247*H247</f>
        <v>0</v>
      </c>
      <c r="S247" s="150">
        <v>2.2000000000000002</v>
      </c>
      <c r="T247" s="151">
        <f>S247*H247</f>
        <v>2.9260000000000006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2" t="s">
        <v>244</v>
      </c>
      <c r="AT247" s="152" t="s">
        <v>160</v>
      </c>
      <c r="AU247" s="152" t="s">
        <v>78</v>
      </c>
      <c r="AY247" s="18" t="s">
        <v>157</v>
      </c>
      <c r="BE247" s="153">
        <f>IF(N247="základní",J247,0)</f>
        <v>0</v>
      </c>
      <c r="BF247" s="153">
        <f>IF(N247="snížená",J247,0)</f>
        <v>0</v>
      </c>
      <c r="BG247" s="153">
        <f>IF(N247="zákl. přenesená",J247,0)</f>
        <v>0</v>
      </c>
      <c r="BH247" s="153">
        <f>IF(N247="sníž. přenesená",J247,0)</f>
        <v>0</v>
      </c>
      <c r="BI247" s="153">
        <f>IF(N247="nulová",J247,0)</f>
        <v>0</v>
      </c>
      <c r="BJ247" s="18" t="s">
        <v>74</v>
      </c>
      <c r="BK247" s="153">
        <f>ROUND(I247*H247,2)</f>
        <v>0</v>
      </c>
      <c r="BL247" s="18" t="s">
        <v>244</v>
      </c>
      <c r="BM247" s="152" t="s">
        <v>339</v>
      </c>
    </row>
    <row r="248" spans="1:65" s="13" customFormat="1">
      <c r="A248" s="274"/>
      <c r="B248" s="275"/>
      <c r="C248" s="274"/>
      <c r="D248" s="276" t="s">
        <v>174</v>
      </c>
      <c r="E248" s="277" t="s">
        <v>1</v>
      </c>
      <c r="F248" s="278" t="s">
        <v>340</v>
      </c>
      <c r="G248" s="274"/>
      <c r="H248" s="279">
        <v>1.33</v>
      </c>
      <c r="I248" s="308"/>
      <c r="J248" s="274"/>
      <c r="K248" s="274"/>
      <c r="L248" s="154"/>
      <c r="M248" s="156"/>
      <c r="N248" s="157"/>
      <c r="O248" s="157"/>
      <c r="P248" s="157"/>
      <c r="Q248" s="157"/>
      <c r="R248" s="157"/>
      <c r="S248" s="157"/>
      <c r="T248" s="158"/>
      <c r="AT248" s="155" t="s">
        <v>174</v>
      </c>
      <c r="AU248" s="155" t="s">
        <v>78</v>
      </c>
      <c r="AV248" s="13" t="s">
        <v>78</v>
      </c>
      <c r="AW248" s="13" t="s">
        <v>27</v>
      </c>
      <c r="AX248" s="13" t="s">
        <v>74</v>
      </c>
      <c r="AY248" s="155" t="s">
        <v>157</v>
      </c>
    </row>
    <row r="249" spans="1:65" s="2" customFormat="1" ht="21.6" customHeight="1">
      <c r="A249" s="261"/>
      <c r="B249" s="262"/>
      <c r="C249" s="269" t="s">
        <v>341</v>
      </c>
      <c r="D249" s="269" t="s">
        <v>160</v>
      </c>
      <c r="E249" s="270" t="s">
        <v>342</v>
      </c>
      <c r="F249" s="271" t="s">
        <v>343</v>
      </c>
      <c r="G249" s="272" t="s">
        <v>208</v>
      </c>
      <c r="H249" s="273">
        <v>39.44</v>
      </c>
      <c r="I249" s="213"/>
      <c r="J249" s="305">
        <f>ROUND(I249*H249,2)</f>
        <v>0</v>
      </c>
      <c r="K249" s="271" t="s">
        <v>172</v>
      </c>
      <c r="L249" s="31"/>
      <c r="M249" s="148" t="s">
        <v>1</v>
      </c>
      <c r="N249" s="149" t="s">
        <v>35</v>
      </c>
      <c r="O249" s="150">
        <v>0.30599999999999999</v>
      </c>
      <c r="P249" s="150">
        <f>O249*H249</f>
        <v>12.068639999999998</v>
      </c>
      <c r="Q249" s="150">
        <v>0</v>
      </c>
      <c r="R249" s="150">
        <f>Q249*H249</f>
        <v>0</v>
      </c>
      <c r="S249" s="150">
        <v>0</v>
      </c>
      <c r="T249" s="151">
        <f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2" t="s">
        <v>163</v>
      </c>
      <c r="AT249" s="152" t="s">
        <v>160</v>
      </c>
      <c r="AU249" s="152" t="s">
        <v>78</v>
      </c>
      <c r="AY249" s="18" t="s">
        <v>157</v>
      </c>
      <c r="BE249" s="153">
        <f>IF(N249="základní",J249,0)</f>
        <v>0</v>
      </c>
      <c r="BF249" s="153">
        <f>IF(N249="snížená",J249,0)</f>
        <v>0</v>
      </c>
      <c r="BG249" s="153">
        <f>IF(N249="zákl. přenesená",J249,0)</f>
        <v>0</v>
      </c>
      <c r="BH249" s="153">
        <f>IF(N249="sníž. přenesená",J249,0)</f>
        <v>0</v>
      </c>
      <c r="BI249" s="153">
        <f>IF(N249="nulová",J249,0)</f>
        <v>0</v>
      </c>
      <c r="BJ249" s="18" t="s">
        <v>74</v>
      </c>
      <c r="BK249" s="153">
        <f>ROUND(I249*H249,2)</f>
        <v>0</v>
      </c>
      <c r="BL249" s="18" t="s">
        <v>163</v>
      </c>
      <c r="BM249" s="152" t="s">
        <v>344</v>
      </c>
    </row>
    <row r="250" spans="1:65" s="13" customFormat="1">
      <c r="A250" s="274"/>
      <c r="B250" s="275"/>
      <c r="C250" s="274"/>
      <c r="D250" s="276" t="s">
        <v>174</v>
      </c>
      <c r="E250" s="277" t="s">
        <v>1</v>
      </c>
      <c r="F250" s="278" t="s">
        <v>345</v>
      </c>
      <c r="G250" s="274"/>
      <c r="H250" s="279">
        <v>11.83</v>
      </c>
      <c r="I250" s="308"/>
      <c r="J250" s="274"/>
      <c r="K250" s="274"/>
      <c r="L250" s="154"/>
      <c r="M250" s="156"/>
      <c r="N250" s="157"/>
      <c r="O250" s="157"/>
      <c r="P250" s="157"/>
      <c r="Q250" s="157"/>
      <c r="R250" s="157"/>
      <c r="S250" s="157"/>
      <c r="T250" s="158"/>
      <c r="AT250" s="155" t="s">
        <v>174</v>
      </c>
      <c r="AU250" s="155" t="s">
        <v>78</v>
      </c>
      <c r="AV250" s="13" t="s">
        <v>78</v>
      </c>
      <c r="AW250" s="13" t="s">
        <v>27</v>
      </c>
      <c r="AX250" s="13" t="s">
        <v>70</v>
      </c>
      <c r="AY250" s="155" t="s">
        <v>157</v>
      </c>
    </row>
    <row r="251" spans="1:65" s="13" customFormat="1">
      <c r="A251" s="274"/>
      <c r="B251" s="275"/>
      <c r="C251" s="274"/>
      <c r="D251" s="276" t="s">
        <v>174</v>
      </c>
      <c r="E251" s="277" t="s">
        <v>1</v>
      </c>
      <c r="F251" s="278" t="s">
        <v>346</v>
      </c>
      <c r="G251" s="274"/>
      <c r="H251" s="279">
        <v>27.61</v>
      </c>
      <c r="I251" s="308"/>
      <c r="J251" s="274"/>
      <c r="K251" s="274"/>
      <c r="L251" s="154"/>
      <c r="M251" s="156"/>
      <c r="N251" s="157"/>
      <c r="O251" s="157"/>
      <c r="P251" s="157"/>
      <c r="Q251" s="157"/>
      <c r="R251" s="157"/>
      <c r="S251" s="157"/>
      <c r="T251" s="158"/>
      <c r="AT251" s="155" t="s">
        <v>174</v>
      </c>
      <c r="AU251" s="155" t="s">
        <v>78</v>
      </c>
      <c r="AV251" s="13" t="s">
        <v>78</v>
      </c>
      <c r="AW251" s="13" t="s">
        <v>27</v>
      </c>
      <c r="AX251" s="13" t="s">
        <v>70</v>
      </c>
      <c r="AY251" s="155" t="s">
        <v>157</v>
      </c>
    </row>
    <row r="252" spans="1:65" s="14" customFormat="1">
      <c r="A252" s="280"/>
      <c r="B252" s="281"/>
      <c r="C252" s="280"/>
      <c r="D252" s="276" t="s">
        <v>174</v>
      </c>
      <c r="E252" s="282" t="s">
        <v>1</v>
      </c>
      <c r="F252" s="283" t="s">
        <v>193</v>
      </c>
      <c r="G252" s="280"/>
      <c r="H252" s="284">
        <v>39.44</v>
      </c>
      <c r="I252" s="309"/>
      <c r="J252" s="280"/>
      <c r="K252" s="280"/>
      <c r="L252" s="159"/>
      <c r="M252" s="161"/>
      <c r="N252" s="162"/>
      <c r="O252" s="162"/>
      <c r="P252" s="162"/>
      <c r="Q252" s="162"/>
      <c r="R252" s="162"/>
      <c r="S252" s="162"/>
      <c r="T252" s="163"/>
      <c r="AT252" s="160" t="s">
        <v>174</v>
      </c>
      <c r="AU252" s="160" t="s">
        <v>78</v>
      </c>
      <c r="AV252" s="14" t="s">
        <v>163</v>
      </c>
      <c r="AW252" s="14" t="s">
        <v>27</v>
      </c>
      <c r="AX252" s="14" t="s">
        <v>74</v>
      </c>
      <c r="AY252" s="160" t="s">
        <v>157</v>
      </c>
    </row>
    <row r="253" spans="1:65" s="2" customFormat="1" ht="43.15" customHeight="1">
      <c r="A253" s="261"/>
      <c r="B253" s="262"/>
      <c r="C253" s="269" t="s">
        <v>347</v>
      </c>
      <c r="D253" s="269" t="s">
        <v>160</v>
      </c>
      <c r="E253" s="270" t="s">
        <v>348</v>
      </c>
      <c r="F253" s="271" t="s">
        <v>349</v>
      </c>
      <c r="G253" s="272" t="s">
        <v>208</v>
      </c>
      <c r="H253" s="273">
        <v>0.54</v>
      </c>
      <c r="I253" s="213"/>
      <c r="J253" s="305">
        <f>ROUND(I253*H253,2)</f>
        <v>0</v>
      </c>
      <c r="K253" s="271" t="s">
        <v>172</v>
      </c>
      <c r="L253" s="31"/>
      <c r="M253" s="148" t="s">
        <v>1</v>
      </c>
      <c r="N253" s="149" t="s">
        <v>35</v>
      </c>
      <c r="O253" s="150">
        <v>0.67</v>
      </c>
      <c r="P253" s="150">
        <f>O253*H253</f>
        <v>0.36180000000000007</v>
      </c>
      <c r="Q253" s="150">
        <v>0</v>
      </c>
      <c r="R253" s="150">
        <f>Q253*H253</f>
        <v>0</v>
      </c>
      <c r="S253" s="150">
        <v>4.1000000000000002E-2</v>
      </c>
      <c r="T253" s="151">
        <f>S253*H253</f>
        <v>2.2140000000000003E-2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52" t="s">
        <v>163</v>
      </c>
      <c r="AT253" s="152" t="s">
        <v>160</v>
      </c>
      <c r="AU253" s="152" t="s">
        <v>78</v>
      </c>
      <c r="AY253" s="18" t="s">
        <v>157</v>
      </c>
      <c r="BE253" s="153">
        <f>IF(N253="základní",J253,0)</f>
        <v>0</v>
      </c>
      <c r="BF253" s="153">
        <f>IF(N253="snížená",J253,0)</f>
        <v>0</v>
      </c>
      <c r="BG253" s="153">
        <f>IF(N253="zákl. přenesená",J253,0)</f>
        <v>0</v>
      </c>
      <c r="BH253" s="153">
        <f>IF(N253="sníž. přenesená",J253,0)</f>
        <v>0</v>
      </c>
      <c r="BI253" s="153">
        <f>IF(N253="nulová",J253,0)</f>
        <v>0</v>
      </c>
      <c r="BJ253" s="18" t="s">
        <v>74</v>
      </c>
      <c r="BK253" s="153">
        <f>ROUND(I253*H253,2)</f>
        <v>0</v>
      </c>
      <c r="BL253" s="18" t="s">
        <v>163</v>
      </c>
      <c r="BM253" s="152" t="s">
        <v>350</v>
      </c>
    </row>
    <row r="254" spans="1:65" s="13" customFormat="1">
      <c r="A254" s="274"/>
      <c r="B254" s="275"/>
      <c r="C254" s="274"/>
      <c r="D254" s="276" t="s">
        <v>174</v>
      </c>
      <c r="E254" s="277" t="s">
        <v>1</v>
      </c>
      <c r="F254" s="278" t="s">
        <v>351</v>
      </c>
      <c r="G254" s="274"/>
      <c r="H254" s="279">
        <v>0.54</v>
      </c>
      <c r="I254" s="308"/>
      <c r="J254" s="274"/>
      <c r="K254" s="274"/>
      <c r="L254" s="154"/>
      <c r="M254" s="156"/>
      <c r="N254" s="157"/>
      <c r="O254" s="157"/>
      <c r="P254" s="157"/>
      <c r="Q254" s="157"/>
      <c r="R254" s="157"/>
      <c r="S254" s="157"/>
      <c r="T254" s="158"/>
      <c r="AT254" s="155" t="s">
        <v>174</v>
      </c>
      <c r="AU254" s="155" t="s">
        <v>78</v>
      </c>
      <c r="AV254" s="13" t="s">
        <v>78</v>
      </c>
      <c r="AW254" s="13" t="s">
        <v>27</v>
      </c>
      <c r="AX254" s="13" t="s">
        <v>74</v>
      </c>
      <c r="AY254" s="155" t="s">
        <v>157</v>
      </c>
    </row>
    <row r="255" spans="1:65" s="2" customFormat="1" ht="43.15" customHeight="1">
      <c r="A255" s="261"/>
      <c r="B255" s="262"/>
      <c r="C255" s="269" t="s">
        <v>352</v>
      </c>
      <c r="D255" s="269" t="s">
        <v>160</v>
      </c>
      <c r="E255" s="270" t="s">
        <v>353</v>
      </c>
      <c r="F255" s="271" t="s">
        <v>354</v>
      </c>
      <c r="G255" s="272" t="s">
        <v>208</v>
      </c>
      <c r="H255" s="273">
        <v>1.98</v>
      </c>
      <c r="I255" s="213"/>
      <c r="J255" s="305">
        <f>ROUND(I255*H255,2)</f>
        <v>0</v>
      </c>
      <c r="K255" s="271" t="s">
        <v>172</v>
      </c>
      <c r="L255" s="31"/>
      <c r="M255" s="148" t="s">
        <v>1</v>
      </c>
      <c r="N255" s="149" t="s">
        <v>35</v>
      </c>
      <c r="O255" s="150">
        <v>0.7</v>
      </c>
      <c r="P255" s="150">
        <f>O255*H255</f>
        <v>1.3859999999999999</v>
      </c>
      <c r="Q255" s="150">
        <v>0</v>
      </c>
      <c r="R255" s="150">
        <f>Q255*H255</f>
        <v>0</v>
      </c>
      <c r="S255" s="150">
        <v>4.8000000000000001E-2</v>
      </c>
      <c r="T255" s="151">
        <f>S255*H255</f>
        <v>9.5039999999999999E-2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52" t="s">
        <v>163</v>
      </c>
      <c r="AT255" s="152" t="s">
        <v>160</v>
      </c>
      <c r="AU255" s="152" t="s">
        <v>78</v>
      </c>
      <c r="AY255" s="18" t="s">
        <v>157</v>
      </c>
      <c r="BE255" s="153">
        <f>IF(N255="základní",J255,0)</f>
        <v>0</v>
      </c>
      <c r="BF255" s="153">
        <f>IF(N255="snížená",J255,0)</f>
        <v>0</v>
      </c>
      <c r="BG255" s="153">
        <f>IF(N255="zákl. přenesená",J255,0)</f>
        <v>0</v>
      </c>
      <c r="BH255" s="153">
        <f>IF(N255="sníž. přenesená",J255,0)</f>
        <v>0</v>
      </c>
      <c r="BI255" s="153">
        <f>IF(N255="nulová",J255,0)</f>
        <v>0</v>
      </c>
      <c r="BJ255" s="18" t="s">
        <v>74</v>
      </c>
      <c r="BK255" s="153">
        <f>ROUND(I255*H255,2)</f>
        <v>0</v>
      </c>
      <c r="BL255" s="18" t="s">
        <v>163</v>
      </c>
      <c r="BM255" s="152" t="s">
        <v>355</v>
      </c>
    </row>
    <row r="256" spans="1:65" s="13" customFormat="1">
      <c r="A256" s="274"/>
      <c r="B256" s="275"/>
      <c r="C256" s="274"/>
      <c r="D256" s="276" t="s">
        <v>174</v>
      </c>
      <c r="E256" s="277" t="s">
        <v>1</v>
      </c>
      <c r="F256" s="278" t="s">
        <v>356</v>
      </c>
      <c r="G256" s="274"/>
      <c r="H256" s="279">
        <v>1.98</v>
      </c>
      <c r="I256" s="308"/>
      <c r="J256" s="274"/>
      <c r="K256" s="274"/>
      <c r="L256" s="154"/>
      <c r="M256" s="156"/>
      <c r="N256" s="157"/>
      <c r="O256" s="157"/>
      <c r="P256" s="157"/>
      <c r="Q256" s="157"/>
      <c r="R256" s="157"/>
      <c r="S256" s="157"/>
      <c r="T256" s="158"/>
      <c r="AT256" s="155" t="s">
        <v>174</v>
      </c>
      <c r="AU256" s="155" t="s">
        <v>78</v>
      </c>
      <c r="AV256" s="13" t="s">
        <v>78</v>
      </c>
      <c r="AW256" s="13" t="s">
        <v>27</v>
      </c>
      <c r="AX256" s="13" t="s">
        <v>74</v>
      </c>
      <c r="AY256" s="155" t="s">
        <v>157</v>
      </c>
    </row>
    <row r="257" spans="1:65" s="2" customFormat="1" ht="54" customHeight="1">
      <c r="A257" s="261"/>
      <c r="B257" s="262"/>
      <c r="C257" s="269" t="s">
        <v>357</v>
      </c>
      <c r="D257" s="269" t="s">
        <v>160</v>
      </c>
      <c r="E257" s="270" t="s">
        <v>358</v>
      </c>
      <c r="F257" s="271" t="s">
        <v>359</v>
      </c>
      <c r="G257" s="272" t="s">
        <v>208</v>
      </c>
      <c r="H257" s="273">
        <v>6.8449999999999998</v>
      </c>
      <c r="I257" s="213"/>
      <c r="J257" s="305">
        <f>ROUND(I257*H257,2)</f>
        <v>0</v>
      </c>
      <c r="K257" s="271" t="s">
        <v>172</v>
      </c>
      <c r="L257" s="31"/>
      <c r="M257" s="148" t="s">
        <v>1</v>
      </c>
      <c r="N257" s="149" t="s">
        <v>35</v>
      </c>
      <c r="O257" s="150">
        <v>0.23499999999999999</v>
      </c>
      <c r="P257" s="150">
        <f>O257*H257</f>
        <v>1.6085749999999999</v>
      </c>
      <c r="Q257" s="150">
        <v>0</v>
      </c>
      <c r="R257" s="150">
        <f>Q257*H257</f>
        <v>0</v>
      </c>
      <c r="S257" s="150">
        <v>1.7000000000000001E-2</v>
      </c>
      <c r="T257" s="151">
        <f>S257*H257</f>
        <v>0.11636500000000001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52" t="s">
        <v>163</v>
      </c>
      <c r="AT257" s="152" t="s">
        <v>160</v>
      </c>
      <c r="AU257" s="152" t="s">
        <v>78</v>
      </c>
      <c r="AY257" s="18" t="s">
        <v>157</v>
      </c>
      <c r="BE257" s="153">
        <f>IF(N257="základní",J257,0)</f>
        <v>0</v>
      </c>
      <c r="BF257" s="153">
        <f>IF(N257="snížená",J257,0)</f>
        <v>0</v>
      </c>
      <c r="BG257" s="153">
        <f>IF(N257="zákl. přenesená",J257,0)</f>
        <v>0</v>
      </c>
      <c r="BH257" s="153">
        <f>IF(N257="sníž. přenesená",J257,0)</f>
        <v>0</v>
      </c>
      <c r="BI257" s="153">
        <f>IF(N257="nulová",J257,0)</f>
        <v>0</v>
      </c>
      <c r="BJ257" s="18" t="s">
        <v>74</v>
      </c>
      <c r="BK257" s="153">
        <f>ROUND(I257*H257,2)</f>
        <v>0</v>
      </c>
      <c r="BL257" s="18" t="s">
        <v>163</v>
      </c>
      <c r="BM257" s="152" t="s">
        <v>360</v>
      </c>
    </row>
    <row r="258" spans="1:65" s="13" customFormat="1">
      <c r="A258" s="274"/>
      <c r="B258" s="275"/>
      <c r="C258" s="274"/>
      <c r="D258" s="276" t="s">
        <v>174</v>
      </c>
      <c r="E258" s="277" t="s">
        <v>1</v>
      </c>
      <c r="F258" s="278" t="s">
        <v>361</v>
      </c>
      <c r="G258" s="274"/>
      <c r="H258" s="279">
        <v>6.8449999999999998</v>
      </c>
      <c r="I258" s="308"/>
      <c r="J258" s="274"/>
      <c r="K258" s="274"/>
      <c r="L258" s="154"/>
      <c r="M258" s="156"/>
      <c r="N258" s="157"/>
      <c r="O258" s="157"/>
      <c r="P258" s="157"/>
      <c r="Q258" s="157"/>
      <c r="R258" s="157"/>
      <c r="S258" s="157"/>
      <c r="T258" s="158"/>
      <c r="AT258" s="155" t="s">
        <v>174</v>
      </c>
      <c r="AU258" s="155" t="s">
        <v>78</v>
      </c>
      <c r="AV258" s="13" t="s">
        <v>78</v>
      </c>
      <c r="AW258" s="13" t="s">
        <v>27</v>
      </c>
      <c r="AX258" s="13" t="s">
        <v>74</v>
      </c>
      <c r="AY258" s="155" t="s">
        <v>157</v>
      </c>
    </row>
    <row r="259" spans="1:65" s="2" customFormat="1" ht="32.450000000000003" customHeight="1">
      <c r="A259" s="261"/>
      <c r="B259" s="262"/>
      <c r="C259" s="269" t="s">
        <v>362</v>
      </c>
      <c r="D259" s="269" t="s">
        <v>160</v>
      </c>
      <c r="E259" s="270" t="s">
        <v>363</v>
      </c>
      <c r="F259" s="271" t="s">
        <v>364</v>
      </c>
      <c r="G259" s="272" t="s">
        <v>208</v>
      </c>
      <c r="H259" s="273">
        <v>1.8</v>
      </c>
      <c r="I259" s="213"/>
      <c r="J259" s="305">
        <f>ROUND(I259*H259,2)</f>
        <v>0</v>
      </c>
      <c r="K259" s="271" t="s">
        <v>172</v>
      </c>
      <c r="L259" s="31"/>
      <c r="M259" s="148" t="s">
        <v>1</v>
      </c>
      <c r="N259" s="149" t="s">
        <v>35</v>
      </c>
      <c r="O259" s="150">
        <v>0.93899999999999995</v>
      </c>
      <c r="P259" s="150">
        <f>O259*H259</f>
        <v>1.6901999999999999</v>
      </c>
      <c r="Q259" s="150">
        <v>0</v>
      </c>
      <c r="R259" s="150">
        <f>Q259*H259</f>
        <v>0</v>
      </c>
      <c r="S259" s="150">
        <v>7.5999999999999998E-2</v>
      </c>
      <c r="T259" s="151">
        <f>S259*H259</f>
        <v>0.1368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52" t="s">
        <v>163</v>
      </c>
      <c r="AT259" s="152" t="s">
        <v>160</v>
      </c>
      <c r="AU259" s="152" t="s">
        <v>78</v>
      </c>
      <c r="AY259" s="18" t="s">
        <v>157</v>
      </c>
      <c r="BE259" s="153">
        <f>IF(N259="základní",J259,0)</f>
        <v>0</v>
      </c>
      <c r="BF259" s="153">
        <f>IF(N259="snížená",J259,0)</f>
        <v>0</v>
      </c>
      <c r="BG259" s="153">
        <f>IF(N259="zákl. přenesená",J259,0)</f>
        <v>0</v>
      </c>
      <c r="BH259" s="153">
        <f>IF(N259="sníž. přenesená",J259,0)</f>
        <v>0</v>
      </c>
      <c r="BI259" s="153">
        <f>IF(N259="nulová",J259,0)</f>
        <v>0</v>
      </c>
      <c r="BJ259" s="18" t="s">
        <v>74</v>
      </c>
      <c r="BK259" s="153">
        <f>ROUND(I259*H259,2)</f>
        <v>0</v>
      </c>
      <c r="BL259" s="18" t="s">
        <v>163</v>
      </c>
      <c r="BM259" s="152" t="s">
        <v>365</v>
      </c>
    </row>
    <row r="260" spans="1:65" s="13" customFormat="1">
      <c r="A260" s="274"/>
      <c r="B260" s="275"/>
      <c r="C260" s="274"/>
      <c r="D260" s="276" t="s">
        <v>174</v>
      </c>
      <c r="E260" s="277" t="s">
        <v>1</v>
      </c>
      <c r="F260" s="278" t="s">
        <v>366</v>
      </c>
      <c r="G260" s="274"/>
      <c r="H260" s="279">
        <v>1.8</v>
      </c>
      <c r="I260" s="308"/>
      <c r="J260" s="274"/>
      <c r="K260" s="274"/>
      <c r="L260" s="154"/>
      <c r="M260" s="156"/>
      <c r="N260" s="157"/>
      <c r="O260" s="157"/>
      <c r="P260" s="157"/>
      <c r="Q260" s="157"/>
      <c r="R260" s="157"/>
      <c r="S260" s="157"/>
      <c r="T260" s="158"/>
      <c r="AT260" s="155" t="s">
        <v>174</v>
      </c>
      <c r="AU260" s="155" t="s">
        <v>78</v>
      </c>
      <c r="AV260" s="13" t="s">
        <v>78</v>
      </c>
      <c r="AW260" s="13" t="s">
        <v>27</v>
      </c>
      <c r="AX260" s="13" t="s">
        <v>74</v>
      </c>
      <c r="AY260" s="155" t="s">
        <v>157</v>
      </c>
    </row>
    <row r="261" spans="1:65" s="2" customFormat="1" ht="32.450000000000003" customHeight="1">
      <c r="A261" s="261"/>
      <c r="B261" s="262"/>
      <c r="C261" s="269" t="s">
        <v>367</v>
      </c>
      <c r="D261" s="269" t="s">
        <v>160</v>
      </c>
      <c r="E261" s="270" t="s">
        <v>368</v>
      </c>
      <c r="F261" s="271" t="s">
        <v>369</v>
      </c>
      <c r="G261" s="272" t="s">
        <v>171</v>
      </c>
      <c r="H261" s="273">
        <v>2</v>
      </c>
      <c r="I261" s="213"/>
      <c r="J261" s="305">
        <f>ROUND(I261*H261,2)</f>
        <v>0</v>
      </c>
      <c r="K261" s="271" t="s">
        <v>172</v>
      </c>
      <c r="L261" s="31"/>
      <c r="M261" s="148" t="s">
        <v>1</v>
      </c>
      <c r="N261" s="149" t="s">
        <v>35</v>
      </c>
      <c r="O261" s="150">
        <v>0.77200000000000002</v>
      </c>
      <c r="P261" s="150">
        <f>O261*H261</f>
        <v>1.544</v>
      </c>
      <c r="Q261" s="150">
        <v>0</v>
      </c>
      <c r="R261" s="150">
        <f>Q261*H261</f>
        <v>0</v>
      </c>
      <c r="S261" s="150">
        <v>3.1E-2</v>
      </c>
      <c r="T261" s="151">
        <f>S261*H261</f>
        <v>6.2E-2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52" t="s">
        <v>163</v>
      </c>
      <c r="AT261" s="152" t="s">
        <v>160</v>
      </c>
      <c r="AU261" s="152" t="s">
        <v>78</v>
      </c>
      <c r="AY261" s="18" t="s">
        <v>157</v>
      </c>
      <c r="BE261" s="153">
        <f>IF(N261="základní",J261,0)</f>
        <v>0</v>
      </c>
      <c r="BF261" s="153">
        <f>IF(N261="snížená",J261,0)</f>
        <v>0</v>
      </c>
      <c r="BG261" s="153">
        <f>IF(N261="zákl. přenesená",J261,0)</f>
        <v>0</v>
      </c>
      <c r="BH261" s="153">
        <f>IF(N261="sníž. přenesená",J261,0)</f>
        <v>0</v>
      </c>
      <c r="BI261" s="153">
        <f>IF(N261="nulová",J261,0)</f>
        <v>0</v>
      </c>
      <c r="BJ261" s="18" t="s">
        <v>74</v>
      </c>
      <c r="BK261" s="153">
        <f>ROUND(I261*H261,2)</f>
        <v>0</v>
      </c>
      <c r="BL261" s="18" t="s">
        <v>163</v>
      </c>
      <c r="BM261" s="152" t="s">
        <v>370</v>
      </c>
    </row>
    <row r="262" spans="1:65" s="13" customFormat="1">
      <c r="A262" s="274"/>
      <c r="B262" s="275"/>
      <c r="C262" s="274"/>
      <c r="D262" s="276" t="s">
        <v>174</v>
      </c>
      <c r="E262" s="277" t="s">
        <v>1</v>
      </c>
      <c r="F262" s="278" t="s">
        <v>233</v>
      </c>
      <c r="G262" s="274"/>
      <c r="H262" s="279">
        <v>2</v>
      </c>
      <c r="I262" s="308"/>
      <c r="J262" s="274"/>
      <c r="K262" s="274"/>
      <c r="L262" s="154"/>
      <c r="M262" s="156"/>
      <c r="N262" s="157"/>
      <c r="O262" s="157"/>
      <c r="P262" s="157"/>
      <c r="Q262" s="157"/>
      <c r="R262" s="157"/>
      <c r="S262" s="157"/>
      <c r="T262" s="158"/>
      <c r="AT262" s="155" t="s">
        <v>174</v>
      </c>
      <c r="AU262" s="155" t="s">
        <v>78</v>
      </c>
      <c r="AV262" s="13" t="s">
        <v>78</v>
      </c>
      <c r="AW262" s="13" t="s">
        <v>27</v>
      </c>
      <c r="AX262" s="13" t="s">
        <v>74</v>
      </c>
      <c r="AY262" s="155" t="s">
        <v>157</v>
      </c>
    </row>
    <row r="263" spans="1:65" s="2" customFormat="1" ht="32.450000000000003" customHeight="1">
      <c r="A263" s="261"/>
      <c r="B263" s="262"/>
      <c r="C263" s="269" t="s">
        <v>371</v>
      </c>
      <c r="D263" s="269" t="s">
        <v>160</v>
      </c>
      <c r="E263" s="270" t="s">
        <v>372</v>
      </c>
      <c r="F263" s="271" t="s">
        <v>373</v>
      </c>
      <c r="G263" s="272" t="s">
        <v>219</v>
      </c>
      <c r="H263" s="273">
        <v>39</v>
      </c>
      <c r="I263" s="213"/>
      <c r="J263" s="305">
        <f>ROUND(I263*H263,2)</f>
        <v>0</v>
      </c>
      <c r="K263" s="271" t="s">
        <v>172</v>
      </c>
      <c r="L263" s="31"/>
      <c r="M263" s="148" t="s">
        <v>1</v>
      </c>
      <c r="N263" s="149" t="s">
        <v>35</v>
      </c>
      <c r="O263" s="150">
        <v>0.42199999999999999</v>
      </c>
      <c r="P263" s="150">
        <f>O263*H263</f>
        <v>16.457999999999998</v>
      </c>
      <c r="Q263" s="150">
        <v>0</v>
      </c>
      <c r="R263" s="150">
        <f>Q263*H263</f>
        <v>0</v>
      </c>
      <c r="S263" s="150">
        <v>2.7E-2</v>
      </c>
      <c r="T263" s="151">
        <f>S263*H263</f>
        <v>1.0529999999999999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52" t="s">
        <v>163</v>
      </c>
      <c r="AT263" s="152" t="s">
        <v>160</v>
      </c>
      <c r="AU263" s="152" t="s">
        <v>78</v>
      </c>
      <c r="AY263" s="18" t="s">
        <v>157</v>
      </c>
      <c r="BE263" s="153">
        <f>IF(N263="základní",J263,0)</f>
        <v>0</v>
      </c>
      <c r="BF263" s="153">
        <f>IF(N263="snížená",J263,0)</f>
        <v>0</v>
      </c>
      <c r="BG263" s="153">
        <f>IF(N263="zákl. přenesená",J263,0)</f>
        <v>0</v>
      </c>
      <c r="BH263" s="153">
        <f>IF(N263="sníž. přenesená",J263,0)</f>
        <v>0</v>
      </c>
      <c r="BI263" s="153">
        <f>IF(N263="nulová",J263,0)</f>
        <v>0</v>
      </c>
      <c r="BJ263" s="18" t="s">
        <v>74</v>
      </c>
      <c r="BK263" s="153">
        <f>ROUND(I263*H263,2)</f>
        <v>0</v>
      </c>
      <c r="BL263" s="18" t="s">
        <v>163</v>
      </c>
      <c r="BM263" s="152" t="s">
        <v>374</v>
      </c>
    </row>
    <row r="264" spans="1:65" s="13" customFormat="1">
      <c r="A264" s="274"/>
      <c r="B264" s="275"/>
      <c r="C264" s="274"/>
      <c r="D264" s="276" t="s">
        <v>174</v>
      </c>
      <c r="E264" s="277" t="s">
        <v>1</v>
      </c>
      <c r="F264" s="278" t="s">
        <v>375</v>
      </c>
      <c r="G264" s="274"/>
      <c r="H264" s="279">
        <v>39</v>
      </c>
      <c r="I264" s="308"/>
      <c r="J264" s="274"/>
      <c r="K264" s="274"/>
      <c r="L264" s="154"/>
      <c r="M264" s="156"/>
      <c r="N264" s="157"/>
      <c r="O264" s="157"/>
      <c r="P264" s="157"/>
      <c r="Q264" s="157"/>
      <c r="R264" s="157"/>
      <c r="S264" s="157"/>
      <c r="T264" s="158"/>
      <c r="AT264" s="155" t="s">
        <v>174</v>
      </c>
      <c r="AU264" s="155" t="s">
        <v>78</v>
      </c>
      <c r="AV264" s="13" t="s">
        <v>78</v>
      </c>
      <c r="AW264" s="13" t="s">
        <v>27</v>
      </c>
      <c r="AX264" s="13" t="s">
        <v>74</v>
      </c>
      <c r="AY264" s="155" t="s">
        <v>157</v>
      </c>
    </row>
    <row r="265" spans="1:65" s="2" customFormat="1" ht="54" customHeight="1">
      <c r="A265" s="261"/>
      <c r="B265" s="262"/>
      <c r="C265" s="269" t="s">
        <v>376</v>
      </c>
      <c r="D265" s="269" t="s">
        <v>160</v>
      </c>
      <c r="E265" s="270" t="s">
        <v>377</v>
      </c>
      <c r="F265" s="271" t="s">
        <v>378</v>
      </c>
      <c r="G265" s="272" t="s">
        <v>219</v>
      </c>
      <c r="H265" s="273">
        <v>1.2</v>
      </c>
      <c r="I265" s="213"/>
      <c r="J265" s="305">
        <f>ROUND(I265*H265,2)</f>
        <v>0</v>
      </c>
      <c r="K265" s="271" t="s">
        <v>172</v>
      </c>
      <c r="L265" s="31"/>
      <c r="M265" s="148" t="s">
        <v>1</v>
      </c>
      <c r="N265" s="149" t="s">
        <v>35</v>
      </c>
      <c r="O265" s="150">
        <v>0.71499999999999997</v>
      </c>
      <c r="P265" s="150">
        <f>O265*H265</f>
        <v>0.85799999999999998</v>
      </c>
      <c r="Q265" s="150">
        <v>0</v>
      </c>
      <c r="R265" s="150">
        <f>Q265*H265</f>
        <v>0</v>
      </c>
      <c r="S265" s="150">
        <v>4.2000000000000003E-2</v>
      </c>
      <c r="T265" s="151">
        <f>S265*H265</f>
        <v>5.04E-2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52" t="s">
        <v>163</v>
      </c>
      <c r="AT265" s="152" t="s">
        <v>160</v>
      </c>
      <c r="AU265" s="152" t="s">
        <v>78</v>
      </c>
      <c r="AY265" s="18" t="s">
        <v>157</v>
      </c>
      <c r="BE265" s="153">
        <f>IF(N265="základní",J265,0)</f>
        <v>0</v>
      </c>
      <c r="BF265" s="153">
        <f>IF(N265="snížená",J265,0)</f>
        <v>0</v>
      </c>
      <c r="BG265" s="153">
        <f>IF(N265="zákl. přenesená",J265,0)</f>
        <v>0</v>
      </c>
      <c r="BH265" s="153">
        <f>IF(N265="sníž. přenesená",J265,0)</f>
        <v>0</v>
      </c>
      <c r="BI265" s="153">
        <f>IF(N265="nulová",J265,0)</f>
        <v>0</v>
      </c>
      <c r="BJ265" s="18" t="s">
        <v>74</v>
      </c>
      <c r="BK265" s="153">
        <f>ROUND(I265*H265,2)</f>
        <v>0</v>
      </c>
      <c r="BL265" s="18" t="s">
        <v>163</v>
      </c>
      <c r="BM265" s="152" t="s">
        <v>379</v>
      </c>
    </row>
    <row r="266" spans="1:65" s="2" customFormat="1" ht="43.15" customHeight="1">
      <c r="A266" s="261"/>
      <c r="B266" s="262"/>
      <c r="C266" s="269" t="s">
        <v>380</v>
      </c>
      <c r="D266" s="269" t="s">
        <v>160</v>
      </c>
      <c r="E266" s="270" t="s">
        <v>381</v>
      </c>
      <c r="F266" s="271" t="s">
        <v>382</v>
      </c>
      <c r="G266" s="272" t="s">
        <v>171</v>
      </c>
      <c r="H266" s="273">
        <v>2</v>
      </c>
      <c r="I266" s="213"/>
      <c r="J266" s="305">
        <f>ROUND(I266*H266,2)</f>
        <v>0</v>
      </c>
      <c r="K266" s="271" t="s">
        <v>172</v>
      </c>
      <c r="L266" s="31"/>
      <c r="M266" s="148" t="s">
        <v>1</v>
      </c>
      <c r="N266" s="149" t="s">
        <v>35</v>
      </c>
      <c r="O266" s="150">
        <v>0.11700000000000001</v>
      </c>
      <c r="P266" s="150">
        <f>O266*H266</f>
        <v>0.23400000000000001</v>
      </c>
      <c r="Q266" s="150">
        <v>0</v>
      </c>
      <c r="R266" s="150">
        <f>Q266*H266</f>
        <v>0</v>
      </c>
      <c r="S266" s="150">
        <v>8.9999999999999993E-3</v>
      </c>
      <c r="T266" s="151">
        <f>S266*H266</f>
        <v>1.7999999999999999E-2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52" t="s">
        <v>163</v>
      </c>
      <c r="AT266" s="152" t="s">
        <v>160</v>
      </c>
      <c r="AU266" s="152" t="s">
        <v>78</v>
      </c>
      <c r="AY266" s="18" t="s">
        <v>157</v>
      </c>
      <c r="BE266" s="153">
        <f>IF(N266="základní",J266,0)</f>
        <v>0</v>
      </c>
      <c r="BF266" s="153">
        <f>IF(N266="snížená",J266,0)</f>
        <v>0</v>
      </c>
      <c r="BG266" s="153">
        <f>IF(N266="zákl. přenesená",J266,0)</f>
        <v>0</v>
      </c>
      <c r="BH266" s="153">
        <f>IF(N266="sníž. přenesená",J266,0)</f>
        <v>0</v>
      </c>
      <c r="BI266" s="153">
        <f>IF(N266="nulová",J266,0)</f>
        <v>0</v>
      </c>
      <c r="BJ266" s="18" t="s">
        <v>74</v>
      </c>
      <c r="BK266" s="153">
        <f>ROUND(I266*H266,2)</f>
        <v>0</v>
      </c>
      <c r="BL266" s="18" t="s">
        <v>163</v>
      </c>
      <c r="BM266" s="152" t="s">
        <v>383</v>
      </c>
    </row>
    <row r="267" spans="1:65" s="13" customFormat="1">
      <c r="A267" s="274"/>
      <c r="B267" s="275"/>
      <c r="C267" s="274"/>
      <c r="D267" s="276" t="s">
        <v>174</v>
      </c>
      <c r="E267" s="277" t="s">
        <v>1</v>
      </c>
      <c r="F267" s="278" t="s">
        <v>384</v>
      </c>
      <c r="G267" s="274"/>
      <c r="H267" s="279">
        <v>2</v>
      </c>
      <c r="I267" s="308"/>
      <c r="J267" s="274"/>
      <c r="K267" s="274"/>
      <c r="L267" s="154"/>
      <c r="M267" s="156"/>
      <c r="N267" s="157"/>
      <c r="O267" s="157"/>
      <c r="P267" s="157"/>
      <c r="Q267" s="157"/>
      <c r="R267" s="157"/>
      <c r="S267" s="157"/>
      <c r="T267" s="158"/>
      <c r="AT267" s="155" t="s">
        <v>174</v>
      </c>
      <c r="AU267" s="155" t="s">
        <v>78</v>
      </c>
      <c r="AV267" s="13" t="s">
        <v>78</v>
      </c>
      <c r="AW267" s="13" t="s">
        <v>27</v>
      </c>
      <c r="AX267" s="13" t="s">
        <v>74</v>
      </c>
      <c r="AY267" s="155" t="s">
        <v>157</v>
      </c>
    </row>
    <row r="268" spans="1:65" s="2" customFormat="1" ht="43.15" customHeight="1">
      <c r="A268" s="261"/>
      <c r="B268" s="262"/>
      <c r="C268" s="269" t="s">
        <v>385</v>
      </c>
      <c r="D268" s="269" t="s">
        <v>160</v>
      </c>
      <c r="E268" s="270" t="s">
        <v>386</v>
      </c>
      <c r="F268" s="271" t="s">
        <v>387</v>
      </c>
      <c r="G268" s="272" t="s">
        <v>219</v>
      </c>
      <c r="H268" s="273">
        <v>0.55000000000000004</v>
      </c>
      <c r="I268" s="213"/>
      <c r="J268" s="305">
        <f>ROUND(I268*H268,2)</f>
        <v>0</v>
      </c>
      <c r="K268" s="271" t="s">
        <v>172</v>
      </c>
      <c r="L268" s="31"/>
      <c r="M268" s="148" t="s">
        <v>1</v>
      </c>
      <c r="N268" s="149" t="s">
        <v>35</v>
      </c>
      <c r="O268" s="150">
        <v>3.2</v>
      </c>
      <c r="P268" s="150">
        <f>O268*H268</f>
        <v>1.7600000000000002</v>
      </c>
      <c r="Q268" s="150">
        <v>3.0899999999999999E-3</v>
      </c>
      <c r="R268" s="150">
        <f>Q268*H268</f>
        <v>1.6995000000000001E-3</v>
      </c>
      <c r="S268" s="150">
        <v>0.126</v>
      </c>
      <c r="T268" s="151">
        <f>S268*H268</f>
        <v>6.93E-2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52" t="s">
        <v>163</v>
      </c>
      <c r="AT268" s="152" t="s">
        <v>160</v>
      </c>
      <c r="AU268" s="152" t="s">
        <v>78</v>
      </c>
      <c r="AY268" s="18" t="s">
        <v>157</v>
      </c>
      <c r="BE268" s="153">
        <f>IF(N268="základní",J268,0)</f>
        <v>0</v>
      </c>
      <c r="BF268" s="153">
        <f>IF(N268="snížená",J268,0)</f>
        <v>0</v>
      </c>
      <c r="BG268" s="153">
        <f>IF(N268="zákl. přenesená",J268,0)</f>
        <v>0</v>
      </c>
      <c r="BH268" s="153">
        <f>IF(N268="sníž. přenesená",J268,0)</f>
        <v>0</v>
      </c>
      <c r="BI268" s="153">
        <f>IF(N268="nulová",J268,0)</f>
        <v>0</v>
      </c>
      <c r="BJ268" s="18" t="s">
        <v>74</v>
      </c>
      <c r="BK268" s="153">
        <f>ROUND(I268*H268,2)</f>
        <v>0</v>
      </c>
      <c r="BL268" s="18" t="s">
        <v>163</v>
      </c>
      <c r="BM268" s="152" t="s">
        <v>388</v>
      </c>
    </row>
    <row r="269" spans="1:65" s="15" customFormat="1">
      <c r="A269" s="290"/>
      <c r="B269" s="291"/>
      <c r="C269" s="290"/>
      <c r="D269" s="276" t="s">
        <v>174</v>
      </c>
      <c r="E269" s="292" t="s">
        <v>1</v>
      </c>
      <c r="F269" s="293" t="s">
        <v>389</v>
      </c>
      <c r="G269" s="290"/>
      <c r="H269" s="292" t="s">
        <v>1</v>
      </c>
      <c r="I269" s="310"/>
      <c r="J269" s="290"/>
      <c r="K269" s="290"/>
      <c r="L269" s="167"/>
      <c r="M269" s="169"/>
      <c r="N269" s="170"/>
      <c r="O269" s="170"/>
      <c r="P269" s="170"/>
      <c r="Q269" s="170"/>
      <c r="R269" s="170"/>
      <c r="S269" s="170"/>
      <c r="T269" s="171"/>
      <c r="AT269" s="168" t="s">
        <v>174</v>
      </c>
      <c r="AU269" s="168" t="s">
        <v>78</v>
      </c>
      <c r="AV269" s="15" t="s">
        <v>74</v>
      </c>
      <c r="AW269" s="15" t="s">
        <v>27</v>
      </c>
      <c r="AX269" s="15" t="s">
        <v>70</v>
      </c>
      <c r="AY269" s="168" t="s">
        <v>157</v>
      </c>
    </row>
    <row r="270" spans="1:65" s="13" customFormat="1">
      <c r="A270" s="274"/>
      <c r="B270" s="275"/>
      <c r="C270" s="274"/>
      <c r="D270" s="276" t="s">
        <v>174</v>
      </c>
      <c r="E270" s="277" t="s">
        <v>1</v>
      </c>
      <c r="F270" s="278" t="s">
        <v>390</v>
      </c>
      <c r="G270" s="274"/>
      <c r="H270" s="279">
        <v>0.4</v>
      </c>
      <c r="I270" s="308"/>
      <c r="J270" s="274"/>
      <c r="K270" s="274"/>
      <c r="L270" s="154"/>
      <c r="M270" s="156"/>
      <c r="N270" s="157"/>
      <c r="O270" s="157"/>
      <c r="P270" s="157"/>
      <c r="Q270" s="157"/>
      <c r="R270" s="157"/>
      <c r="S270" s="157"/>
      <c r="T270" s="158"/>
      <c r="AT270" s="155" t="s">
        <v>174</v>
      </c>
      <c r="AU270" s="155" t="s">
        <v>78</v>
      </c>
      <c r="AV270" s="13" t="s">
        <v>78</v>
      </c>
      <c r="AW270" s="13" t="s">
        <v>27</v>
      </c>
      <c r="AX270" s="13" t="s">
        <v>70</v>
      </c>
      <c r="AY270" s="155" t="s">
        <v>157</v>
      </c>
    </row>
    <row r="271" spans="1:65" s="13" customFormat="1">
      <c r="A271" s="274"/>
      <c r="B271" s="275"/>
      <c r="C271" s="274"/>
      <c r="D271" s="276" t="s">
        <v>174</v>
      </c>
      <c r="E271" s="277" t="s">
        <v>1</v>
      </c>
      <c r="F271" s="278" t="s">
        <v>391</v>
      </c>
      <c r="G271" s="274"/>
      <c r="H271" s="279">
        <v>0.15</v>
      </c>
      <c r="I271" s="308"/>
      <c r="J271" s="274"/>
      <c r="K271" s="274"/>
      <c r="L271" s="154"/>
      <c r="M271" s="156"/>
      <c r="N271" s="157"/>
      <c r="O271" s="157"/>
      <c r="P271" s="157"/>
      <c r="Q271" s="157"/>
      <c r="R271" s="157"/>
      <c r="S271" s="157"/>
      <c r="T271" s="158"/>
      <c r="AT271" s="155" t="s">
        <v>174</v>
      </c>
      <c r="AU271" s="155" t="s">
        <v>78</v>
      </c>
      <c r="AV271" s="13" t="s">
        <v>78</v>
      </c>
      <c r="AW271" s="13" t="s">
        <v>27</v>
      </c>
      <c r="AX271" s="13" t="s">
        <v>70</v>
      </c>
      <c r="AY271" s="155" t="s">
        <v>157</v>
      </c>
    </row>
    <row r="272" spans="1:65" s="14" customFormat="1">
      <c r="A272" s="280"/>
      <c r="B272" s="281"/>
      <c r="C272" s="280"/>
      <c r="D272" s="276" t="s">
        <v>174</v>
      </c>
      <c r="E272" s="282" t="s">
        <v>1</v>
      </c>
      <c r="F272" s="283" t="s">
        <v>193</v>
      </c>
      <c r="G272" s="280"/>
      <c r="H272" s="284">
        <v>0.55000000000000004</v>
      </c>
      <c r="I272" s="309"/>
      <c r="J272" s="280"/>
      <c r="K272" s="280"/>
      <c r="L272" s="159"/>
      <c r="M272" s="161"/>
      <c r="N272" s="162"/>
      <c r="O272" s="162"/>
      <c r="P272" s="162"/>
      <c r="Q272" s="162"/>
      <c r="R272" s="162"/>
      <c r="S272" s="162"/>
      <c r="T272" s="163"/>
      <c r="AT272" s="160" t="s">
        <v>174</v>
      </c>
      <c r="AU272" s="160" t="s">
        <v>78</v>
      </c>
      <c r="AV272" s="14" t="s">
        <v>163</v>
      </c>
      <c r="AW272" s="14" t="s">
        <v>27</v>
      </c>
      <c r="AX272" s="14" t="s">
        <v>74</v>
      </c>
      <c r="AY272" s="160" t="s">
        <v>157</v>
      </c>
    </row>
    <row r="273" spans="1:65" s="2" customFormat="1" ht="43.15" customHeight="1">
      <c r="A273" s="261"/>
      <c r="B273" s="262"/>
      <c r="C273" s="269" t="s">
        <v>392</v>
      </c>
      <c r="D273" s="269" t="s">
        <v>160</v>
      </c>
      <c r="E273" s="270" t="s">
        <v>393</v>
      </c>
      <c r="F273" s="271" t="s">
        <v>394</v>
      </c>
      <c r="G273" s="272" t="s">
        <v>219</v>
      </c>
      <c r="H273" s="273">
        <v>1.39</v>
      </c>
      <c r="I273" s="213"/>
      <c r="J273" s="305">
        <f>ROUND(I273*H273,2)</f>
        <v>0</v>
      </c>
      <c r="K273" s="271" t="s">
        <v>172</v>
      </c>
      <c r="L273" s="31"/>
      <c r="M273" s="148" t="s">
        <v>1</v>
      </c>
      <c r="N273" s="149" t="s">
        <v>35</v>
      </c>
      <c r="O273" s="150">
        <v>3.7</v>
      </c>
      <c r="P273" s="150">
        <f>O273*H273</f>
        <v>5.1429999999999998</v>
      </c>
      <c r="Q273" s="150">
        <v>3.63E-3</v>
      </c>
      <c r="R273" s="150">
        <f>Q273*H273</f>
        <v>5.0456999999999993E-3</v>
      </c>
      <c r="S273" s="150">
        <v>0.19600000000000001</v>
      </c>
      <c r="T273" s="151">
        <f>S273*H273</f>
        <v>0.27244000000000002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52" t="s">
        <v>163</v>
      </c>
      <c r="AT273" s="152" t="s">
        <v>160</v>
      </c>
      <c r="AU273" s="152" t="s">
        <v>78</v>
      </c>
      <c r="AY273" s="18" t="s">
        <v>157</v>
      </c>
      <c r="BE273" s="153">
        <f>IF(N273="základní",J273,0)</f>
        <v>0</v>
      </c>
      <c r="BF273" s="153">
        <f>IF(N273="snížená",J273,0)</f>
        <v>0</v>
      </c>
      <c r="BG273" s="153">
        <f>IF(N273="zákl. přenesená",J273,0)</f>
        <v>0</v>
      </c>
      <c r="BH273" s="153">
        <f>IF(N273="sníž. přenesená",J273,0)</f>
        <v>0</v>
      </c>
      <c r="BI273" s="153">
        <f>IF(N273="nulová",J273,0)</f>
        <v>0</v>
      </c>
      <c r="BJ273" s="18" t="s">
        <v>74</v>
      </c>
      <c r="BK273" s="153">
        <f>ROUND(I273*H273,2)</f>
        <v>0</v>
      </c>
      <c r="BL273" s="18" t="s">
        <v>163</v>
      </c>
      <c r="BM273" s="152" t="s">
        <v>395</v>
      </c>
    </row>
    <row r="274" spans="1:65" s="13" customFormat="1">
      <c r="A274" s="274"/>
      <c r="B274" s="275"/>
      <c r="C274" s="274"/>
      <c r="D274" s="276" t="s">
        <v>174</v>
      </c>
      <c r="E274" s="277" t="s">
        <v>1</v>
      </c>
      <c r="F274" s="278" t="s">
        <v>396</v>
      </c>
      <c r="G274" s="274"/>
      <c r="H274" s="279">
        <v>1.39</v>
      </c>
      <c r="I274" s="308"/>
      <c r="J274" s="274"/>
      <c r="K274" s="274"/>
      <c r="L274" s="154"/>
      <c r="M274" s="156"/>
      <c r="N274" s="157"/>
      <c r="O274" s="157"/>
      <c r="P274" s="157"/>
      <c r="Q274" s="157"/>
      <c r="R274" s="157"/>
      <c r="S274" s="157"/>
      <c r="T274" s="158"/>
      <c r="AT274" s="155" t="s">
        <v>174</v>
      </c>
      <c r="AU274" s="155" t="s">
        <v>78</v>
      </c>
      <c r="AV274" s="13" t="s">
        <v>78</v>
      </c>
      <c r="AW274" s="13" t="s">
        <v>27</v>
      </c>
      <c r="AX274" s="13" t="s">
        <v>74</v>
      </c>
      <c r="AY274" s="155" t="s">
        <v>157</v>
      </c>
    </row>
    <row r="275" spans="1:65" s="2" customFormat="1" ht="43.15" customHeight="1">
      <c r="A275" s="261"/>
      <c r="B275" s="262"/>
      <c r="C275" s="269" t="s">
        <v>397</v>
      </c>
      <c r="D275" s="269" t="s">
        <v>160</v>
      </c>
      <c r="E275" s="270" t="s">
        <v>398</v>
      </c>
      <c r="F275" s="271" t="s">
        <v>399</v>
      </c>
      <c r="G275" s="272" t="s">
        <v>219</v>
      </c>
      <c r="H275" s="273">
        <v>1</v>
      </c>
      <c r="I275" s="213"/>
      <c r="J275" s="305">
        <f>ROUND(I275*H275,2)</f>
        <v>0</v>
      </c>
      <c r="K275" s="271" t="s">
        <v>172</v>
      </c>
      <c r="L275" s="31"/>
      <c r="M275" s="148" t="s">
        <v>1</v>
      </c>
      <c r="N275" s="149" t="s">
        <v>35</v>
      </c>
      <c r="O275" s="150">
        <v>4.2</v>
      </c>
      <c r="P275" s="150">
        <f>O275*H275</f>
        <v>4.2</v>
      </c>
      <c r="Q275" s="150">
        <v>4.1700000000000001E-3</v>
      </c>
      <c r="R275" s="150">
        <f>Q275*H275</f>
        <v>4.1700000000000001E-3</v>
      </c>
      <c r="S275" s="150">
        <v>0.28299999999999997</v>
      </c>
      <c r="T275" s="151">
        <f>S275*H275</f>
        <v>0.28299999999999997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152" t="s">
        <v>163</v>
      </c>
      <c r="AT275" s="152" t="s">
        <v>160</v>
      </c>
      <c r="AU275" s="152" t="s">
        <v>78</v>
      </c>
      <c r="AY275" s="18" t="s">
        <v>157</v>
      </c>
      <c r="BE275" s="153">
        <f>IF(N275="základní",J275,0)</f>
        <v>0</v>
      </c>
      <c r="BF275" s="153">
        <f>IF(N275="snížená",J275,0)</f>
        <v>0</v>
      </c>
      <c r="BG275" s="153">
        <f>IF(N275="zákl. přenesená",J275,0)</f>
        <v>0</v>
      </c>
      <c r="BH275" s="153">
        <f>IF(N275="sníž. přenesená",J275,0)</f>
        <v>0</v>
      </c>
      <c r="BI275" s="153">
        <f>IF(N275="nulová",J275,0)</f>
        <v>0</v>
      </c>
      <c r="BJ275" s="18" t="s">
        <v>74</v>
      </c>
      <c r="BK275" s="153">
        <f>ROUND(I275*H275,2)</f>
        <v>0</v>
      </c>
      <c r="BL275" s="18" t="s">
        <v>163</v>
      </c>
      <c r="BM275" s="152" t="s">
        <v>400</v>
      </c>
    </row>
    <row r="276" spans="1:65" s="15" customFormat="1">
      <c r="A276" s="290"/>
      <c r="B276" s="291"/>
      <c r="C276" s="290"/>
      <c r="D276" s="276" t="s">
        <v>174</v>
      </c>
      <c r="E276" s="292" t="s">
        <v>1</v>
      </c>
      <c r="F276" s="293" t="s">
        <v>401</v>
      </c>
      <c r="G276" s="290"/>
      <c r="H276" s="292" t="s">
        <v>1</v>
      </c>
      <c r="I276" s="310"/>
      <c r="J276" s="290"/>
      <c r="K276" s="290"/>
      <c r="L276" s="167"/>
      <c r="M276" s="169"/>
      <c r="N276" s="170"/>
      <c r="O276" s="170"/>
      <c r="P276" s="170"/>
      <c r="Q276" s="170"/>
      <c r="R276" s="170"/>
      <c r="S276" s="170"/>
      <c r="T276" s="171"/>
      <c r="AT276" s="168" t="s">
        <v>174</v>
      </c>
      <c r="AU276" s="168" t="s">
        <v>78</v>
      </c>
      <c r="AV276" s="15" t="s">
        <v>74</v>
      </c>
      <c r="AW276" s="15" t="s">
        <v>27</v>
      </c>
      <c r="AX276" s="15" t="s">
        <v>70</v>
      </c>
      <c r="AY276" s="168" t="s">
        <v>157</v>
      </c>
    </row>
    <row r="277" spans="1:65" s="13" customFormat="1">
      <c r="A277" s="274"/>
      <c r="B277" s="275"/>
      <c r="C277" s="274"/>
      <c r="D277" s="276" t="s">
        <v>174</v>
      </c>
      <c r="E277" s="277" t="s">
        <v>1</v>
      </c>
      <c r="F277" s="278" t="s">
        <v>402</v>
      </c>
      <c r="G277" s="274"/>
      <c r="H277" s="279">
        <v>0.1</v>
      </c>
      <c r="I277" s="308"/>
      <c r="J277" s="274"/>
      <c r="K277" s="274"/>
      <c r="L277" s="154"/>
      <c r="M277" s="156"/>
      <c r="N277" s="157"/>
      <c r="O277" s="157"/>
      <c r="P277" s="157"/>
      <c r="Q277" s="157"/>
      <c r="R277" s="157"/>
      <c r="S277" s="157"/>
      <c r="T277" s="158"/>
      <c r="AT277" s="155" t="s">
        <v>174</v>
      </c>
      <c r="AU277" s="155" t="s">
        <v>78</v>
      </c>
      <c r="AV277" s="13" t="s">
        <v>78</v>
      </c>
      <c r="AW277" s="13" t="s">
        <v>27</v>
      </c>
      <c r="AX277" s="13" t="s">
        <v>70</v>
      </c>
      <c r="AY277" s="155" t="s">
        <v>157</v>
      </c>
    </row>
    <row r="278" spans="1:65" s="13" customFormat="1">
      <c r="A278" s="274"/>
      <c r="B278" s="275"/>
      <c r="C278" s="274"/>
      <c r="D278" s="276" t="s">
        <v>174</v>
      </c>
      <c r="E278" s="277" t="s">
        <v>1</v>
      </c>
      <c r="F278" s="278" t="s">
        <v>403</v>
      </c>
      <c r="G278" s="274"/>
      <c r="H278" s="279">
        <v>0.9</v>
      </c>
      <c r="I278" s="308"/>
      <c r="J278" s="274"/>
      <c r="K278" s="274"/>
      <c r="L278" s="154"/>
      <c r="M278" s="156"/>
      <c r="N278" s="157"/>
      <c r="O278" s="157"/>
      <c r="P278" s="157"/>
      <c r="Q278" s="157"/>
      <c r="R278" s="157"/>
      <c r="S278" s="157"/>
      <c r="T278" s="158"/>
      <c r="AT278" s="155" t="s">
        <v>174</v>
      </c>
      <c r="AU278" s="155" t="s">
        <v>78</v>
      </c>
      <c r="AV278" s="13" t="s">
        <v>78</v>
      </c>
      <c r="AW278" s="13" t="s">
        <v>27</v>
      </c>
      <c r="AX278" s="13" t="s">
        <v>70</v>
      </c>
      <c r="AY278" s="155" t="s">
        <v>157</v>
      </c>
    </row>
    <row r="279" spans="1:65" s="14" customFormat="1">
      <c r="A279" s="280"/>
      <c r="B279" s="281"/>
      <c r="C279" s="280"/>
      <c r="D279" s="276" t="s">
        <v>174</v>
      </c>
      <c r="E279" s="282" t="s">
        <v>1</v>
      </c>
      <c r="F279" s="283" t="s">
        <v>193</v>
      </c>
      <c r="G279" s="280"/>
      <c r="H279" s="284">
        <v>1</v>
      </c>
      <c r="I279" s="309"/>
      <c r="J279" s="280"/>
      <c r="K279" s="280"/>
      <c r="L279" s="159"/>
      <c r="M279" s="161"/>
      <c r="N279" s="162"/>
      <c r="O279" s="162"/>
      <c r="P279" s="162"/>
      <c r="Q279" s="162"/>
      <c r="R279" s="162"/>
      <c r="S279" s="162"/>
      <c r="T279" s="163"/>
      <c r="AT279" s="160" t="s">
        <v>174</v>
      </c>
      <c r="AU279" s="160" t="s">
        <v>78</v>
      </c>
      <c r="AV279" s="14" t="s">
        <v>163</v>
      </c>
      <c r="AW279" s="14" t="s">
        <v>27</v>
      </c>
      <c r="AX279" s="14" t="s">
        <v>74</v>
      </c>
      <c r="AY279" s="160" t="s">
        <v>157</v>
      </c>
    </row>
    <row r="280" spans="1:65" s="2" customFormat="1" ht="43.15" customHeight="1">
      <c r="A280" s="261"/>
      <c r="B280" s="262"/>
      <c r="C280" s="269" t="s">
        <v>404</v>
      </c>
      <c r="D280" s="269" t="s">
        <v>160</v>
      </c>
      <c r="E280" s="270" t="s">
        <v>405</v>
      </c>
      <c r="F280" s="271" t="s">
        <v>406</v>
      </c>
      <c r="G280" s="272" t="s">
        <v>208</v>
      </c>
      <c r="H280" s="273">
        <v>120.842</v>
      </c>
      <c r="I280" s="213"/>
      <c r="J280" s="305">
        <f>ROUND(I280*H280,2)</f>
        <v>0</v>
      </c>
      <c r="K280" s="271" t="s">
        <v>172</v>
      </c>
      <c r="L280" s="31"/>
      <c r="M280" s="148" t="s">
        <v>1</v>
      </c>
      <c r="N280" s="149" t="s">
        <v>35</v>
      </c>
      <c r="O280" s="150">
        <v>0.08</v>
      </c>
      <c r="P280" s="150">
        <f>O280*H280</f>
        <v>9.6673600000000004</v>
      </c>
      <c r="Q280" s="150">
        <v>0</v>
      </c>
      <c r="R280" s="150">
        <f>Q280*H280</f>
        <v>0</v>
      </c>
      <c r="S280" s="150">
        <v>0.01</v>
      </c>
      <c r="T280" s="151">
        <f>S280*H280</f>
        <v>1.20842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52" t="s">
        <v>163</v>
      </c>
      <c r="AT280" s="152" t="s">
        <v>160</v>
      </c>
      <c r="AU280" s="152" t="s">
        <v>78</v>
      </c>
      <c r="AY280" s="18" t="s">
        <v>157</v>
      </c>
      <c r="BE280" s="153">
        <f>IF(N280="základní",J280,0)</f>
        <v>0</v>
      </c>
      <c r="BF280" s="153">
        <f>IF(N280="snížená",J280,0)</f>
        <v>0</v>
      </c>
      <c r="BG280" s="153">
        <f>IF(N280="zákl. přenesená",J280,0)</f>
        <v>0</v>
      </c>
      <c r="BH280" s="153">
        <f>IF(N280="sníž. přenesená",J280,0)</f>
        <v>0</v>
      </c>
      <c r="BI280" s="153">
        <f>IF(N280="nulová",J280,0)</f>
        <v>0</v>
      </c>
      <c r="BJ280" s="18" t="s">
        <v>74</v>
      </c>
      <c r="BK280" s="153">
        <f>ROUND(I280*H280,2)</f>
        <v>0</v>
      </c>
      <c r="BL280" s="18" t="s">
        <v>163</v>
      </c>
      <c r="BM280" s="152" t="s">
        <v>407</v>
      </c>
    </row>
    <row r="281" spans="1:65" s="13" customFormat="1" ht="22.5">
      <c r="A281" s="274"/>
      <c r="B281" s="275"/>
      <c r="C281" s="274"/>
      <c r="D281" s="276" t="s">
        <v>174</v>
      </c>
      <c r="E281" s="277" t="s">
        <v>1</v>
      </c>
      <c r="F281" s="278" t="s">
        <v>259</v>
      </c>
      <c r="G281" s="274"/>
      <c r="H281" s="279">
        <v>47.597000000000001</v>
      </c>
      <c r="I281" s="308"/>
      <c r="J281" s="274"/>
      <c r="K281" s="274"/>
      <c r="L281" s="154"/>
      <c r="M281" s="156"/>
      <c r="N281" s="157"/>
      <c r="O281" s="157"/>
      <c r="P281" s="157"/>
      <c r="Q281" s="157"/>
      <c r="R281" s="157"/>
      <c r="S281" s="157"/>
      <c r="T281" s="158"/>
      <c r="AT281" s="155" t="s">
        <v>174</v>
      </c>
      <c r="AU281" s="155" t="s">
        <v>78</v>
      </c>
      <c r="AV281" s="13" t="s">
        <v>78</v>
      </c>
      <c r="AW281" s="13" t="s">
        <v>27</v>
      </c>
      <c r="AX281" s="13" t="s">
        <v>70</v>
      </c>
      <c r="AY281" s="155" t="s">
        <v>157</v>
      </c>
    </row>
    <row r="282" spans="1:65" s="13" customFormat="1" ht="22.5">
      <c r="A282" s="274"/>
      <c r="B282" s="275"/>
      <c r="C282" s="274"/>
      <c r="D282" s="276" t="s">
        <v>174</v>
      </c>
      <c r="E282" s="277" t="s">
        <v>1</v>
      </c>
      <c r="F282" s="278" t="s">
        <v>260</v>
      </c>
      <c r="G282" s="274"/>
      <c r="H282" s="279">
        <v>4.9989999999999997</v>
      </c>
      <c r="I282" s="308"/>
      <c r="J282" s="274"/>
      <c r="K282" s="274"/>
      <c r="L282" s="154"/>
      <c r="M282" s="156"/>
      <c r="N282" s="157"/>
      <c r="O282" s="157"/>
      <c r="P282" s="157"/>
      <c r="Q282" s="157"/>
      <c r="R282" s="157"/>
      <c r="S282" s="157"/>
      <c r="T282" s="158"/>
      <c r="AT282" s="155" t="s">
        <v>174</v>
      </c>
      <c r="AU282" s="155" t="s">
        <v>78</v>
      </c>
      <c r="AV282" s="13" t="s">
        <v>78</v>
      </c>
      <c r="AW282" s="13" t="s">
        <v>27</v>
      </c>
      <c r="AX282" s="13" t="s">
        <v>70</v>
      </c>
      <c r="AY282" s="155" t="s">
        <v>157</v>
      </c>
    </row>
    <row r="283" spans="1:65" s="13" customFormat="1">
      <c r="A283" s="274"/>
      <c r="B283" s="275"/>
      <c r="C283" s="274"/>
      <c r="D283" s="276" t="s">
        <v>174</v>
      </c>
      <c r="E283" s="277" t="s">
        <v>1</v>
      </c>
      <c r="F283" s="278" t="s">
        <v>261</v>
      </c>
      <c r="G283" s="274"/>
      <c r="H283" s="279">
        <v>2.5779999999999998</v>
      </c>
      <c r="I283" s="308"/>
      <c r="J283" s="274"/>
      <c r="K283" s="274"/>
      <c r="L283" s="154"/>
      <c r="M283" s="156"/>
      <c r="N283" s="157"/>
      <c r="O283" s="157"/>
      <c r="P283" s="157"/>
      <c r="Q283" s="157"/>
      <c r="R283" s="157"/>
      <c r="S283" s="157"/>
      <c r="T283" s="158"/>
      <c r="AT283" s="155" t="s">
        <v>174</v>
      </c>
      <c r="AU283" s="155" t="s">
        <v>78</v>
      </c>
      <c r="AV283" s="13" t="s">
        <v>78</v>
      </c>
      <c r="AW283" s="13" t="s">
        <v>27</v>
      </c>
      <c r="AX283" s="13" t="s">
        <v>70</v>
      </c>
      <c r="AY283" s="155" t="s">
        <v>157</v>
      </c>
    </row>
    <row r="284" spans="1:65" s="16" customFormat="1">
      <c r="A284" s="294"/>
      <c r="B284" s="295"/>
      <c r="C284" s="294"/>
      <c r="D284" s="276" t="s">
        <v>174</v>
      </c>
      <c r="E284" s="296" t="s">
        <v>1</v>
      </c>
      <c r="F284" s="297" t="s">
        <v>408</v>
      </c>
      <c r="G284" s="294"/>
      <c r="H284" s="298">
        <v>55.173999999999999</v>
      </c>
      <c r="I284" s="311"/>
      <c r="J284" s="294"/>
      <c r="K284" s="294"/>
      <c r="L284" s="172"/>
      <c r="M284" s="174"/>
      <c r="N284" s="175"/>
      <c r="O284" s="175"/>
      <c r="P284" s="175"/>
      <c r="Q284" s="175"/>
      <c r="R284" s="175"/>
      <c r="S284" s="175"/>
      <c r="T284" s="176"/>
      <c r="AT284" s="173" t="s">
        <v>174</v>
      </c>
      <c r="AU284" s="173" t="s">
        <v>78</v>
      </c>
      <c r="AV284" s="16" t="s">
        <v>86</v>
      </c>
      <c r="AW284" s="16" t="s">
        <v>27</v>
      </c>
      <c r="AX284" s="16" t="s">
        <v>70</v>
      </c>
      <c r="AY284" s="173" t="s">
        <v>157</v>
      </c>
    </row>
    <row r="285" spans="1:65" s="15" customFormat="1">
      <c r="A285" s="290"/>
      <c r="B285" s="291"/>
      <c r="C285" s="290"/>
      <c r="D285" s="276" t="s">
        <v>174</v>
      </c>
      <c r="E285" s="292" t="s">
        <v>1</v>
      </c>
      <c r="F285" s="293" t="s">
        <v>409</v>
      </c>
      <c r="G285" s="290"/>
      <c r="H285" s="292" t="s">
        <v>1</v>
      </c>
      <c r="I285" s="310"/>
      <c r="J285" s="290"/>
      <c r="K285" s="290"/>
      <c r="L285" s="167"/>
      <c r="M285" s="169"/>
      <c r="N285" s="170"/>
      <c r="O285" s="170"/>
      <c r="P285" s="170"/>
      <c r="Q285" s="170"/>
      <c r="R285" s="170"/>
      <c r="S285" s="170"/>
      <c r="T285" s="171"/>
      <c r="AT285" s="168" t="s">
        <v>174</v>
      </c>
      <c r="AU285" s="168" t="s">
        <v>78</v>
      </c>
      <c r="AV285" s="15" t="s">
        <v>74</v>
      </c>
      <c r="AW285" s="15" t="s">
        <v>27</v>
      </c>
      <c r="AX285" s="15" t="s">
        <v>70</v>
      </c>
      <c r="AY285" s="168" t="s">
        <v>157</v>
      </c>
    </row>
    <row r="286" spans="1:65" s="13" customFormat="1" ht="22.5">
      <c r="A286" s="274"/>
      <c r="B286" s="275"/>
      <c r="C286" s="274"/>
      <c r="D286" s="276" t="s">
        <v>174</v>
      </c>
      <c r="E286" s="277" t="s">
        <v>1</v>
      </c>
      <c r="F286" s="278" t="s">
        <v>410</v>
      </c>
      <c r="G286" s="274"/>
      <c r="H286" s="279">
        <v>65.668000000000006</v>
      </c>
      <c r="I286" s="308"/>
      <c r="J286" s="274"/>
      <c r="K286" s="274"/>
      <c r="L286" s="154"/>
      <c r="M286" s="156"/>
      <c r="N286" s="157"/>
      <c r="O286" s="157"/>
      <c r="P286" s="157"/>
      <c r="Q286" s="157"/>
      <c r="R286" s="157"/>
      <c r="S286" s="157"/>
      <c r="T286" s="158"/>
      <c r="AT286" s="155" t="s">
        <v>174</v>
      </c>
      <c r="AU286" s="155" t="s">
        <v>78</v>
      </c>
      <c r="AV286" s="13" t="s">
        <v>78</v>
      </c>
      <c r="AW286" s="13" t="s">
        <v>27</v>
      </c>
      <c r="AX286" s="13" t="s">
        <v>70</v>
      </c>
      <c r="AY286" s="155" t="s">
        <v>157</v>
      </c>
    </row>
    <row r="287" spans="1:65" s="16" customFormat="1">
      <c r="A287" s="294"/>
      <c r="B287" s="295"/>
      <c r="C287" s="294"/>
      <c r="D287" s="276" t="s">
        <v>174</v>
      </c>
      <c r="E287" s="296" t="s">
        <v>1</v>
      </c>
      <c r="F287" s="297" t="s">
        <v>408</v>
      </c>
      <c r="G287" s="294"/>
      <c r="H287" s="298">
        <v>65.668000000000006</v>
      </c>
      <c r="I287" s="311"/>
      <c r="J287" s="294"/>
      <c r="K287" s="294"/>
      <c r="L287" s="172"/>
      <c r="M287" s="174"/>
      <c r="N287" s="175"/>
      <c r="O287" s="175"/>
      <c r="P287" s="175"/>
      <c r="Q287" s="175"/>
      <c r="R287" s="175"/>
      <c r="S287" s="175"/>
      <c r="T287" s="176"/>
      <c r="AT287" s="173" t="s">
        <v>174</v>
      </c>
      <c r="AU287" s="173" t="s">
        <v>78</v>
      </c>
      <c r="AV287" s="16" t="s">
        <v>86</v>
      </c>
      <c r="AW287" s="16" t="s">
        <v>27</v>
      </c>
      <c r="AX287" s="16" t="s">
        <v>70</v>
      </c>
      <c r="AY287" s="173" t="s">
        <v>157</v>
      </c>
    </row>
    <row r="288" spans="1:65" s="14" customFormat="1">
      <c r="A288" s="280"/>
      <c r="B288" s="281"/>
      <c r="C288" s="280"/>
      <c r="D288" s="276" t="s">
        <v>174</v>
      </c>
      <c r="E288" s="282" t="s">
        <v>1</v>
      </c>
      <c r="F288" s="283" t="s">
        <v>193</v>
      </c>
      <c r="G288" s="280"/>
      <c r="H288" s="284">
        <v>120.842</v>
      </c>
      <c r="I288" s="309"/>
      <c r="J288" s="280"/>
      <c r="K288" s="280"/>
      <c r="L288" s="159"/>
      <c r="M288" s="161"/>
      <c r="N288" s="162"/>
      <c r="O288" s="162"/>
      <c r="P288" s="162"/>
      <c r="Q288" s="162"/>
      <c r="R288" s="162"/>
      <c r="S288" s="162"/>
      <c r="T288" s="163"/>
      <c r="AT288" s="160" t="s">
        <v>174</v>
      </c>
      <c r="AU288" s="160" t="s">
        <v>78</v>
      </c>
      <c r="AV288" s="14" t="s">
        <v>163</v>
      </c>
      <c r="AW288" s="14" t="s">
        <v>27</v>
      </c>
      <c r="AX288" s="14" t="s">
        <v>74</v>
      </c>
      <c r="AY288" s="160" t="s">
        <v>157</v>
      </c>
    </row>
    <row r="289" spans="1:65" s="2" customFormat="1" ht="43.15" customHeight="1">
      <c r="A289" s="261"/>
      <c r="B289" s="262"/>
      <c r="C289" s="269" t="s">
        <v>411</v>
      </c>
      <c r="D289" s="269" t="s">
        <v>160</v>
      </c>
      <c r="E289" s="270" t="s">
        <v>412</v>
      </c>
      <c r="F289" s="271" t="s">
        <v>413</v>
      </c>
      <c r="G289" s="272" t="s">
        <v>208</v>
      </c>
      <c r="H289" s="273">
        <v>44.5</v>
      </c>
      <c r="I289" s="213"/>
      <c r="J289" s="305">
        <f>ROUND(I289*H289,2)</f>
        <v>0</v>
      </c>
      <c r="K289" s="271" t="s">
        <v>172</v>
      </c>
      <c r="L289" s="31"/>
      <c r="M289" s="148" t="s">
        <v>1</v>
      </c>
      <c r="N289" s="149" t="s">
        <v>35</v>
      </c>
      <c r="O289" s="150">
        <v>0.3</v>
      </c>
      <c r="P289" s="150">
        <f>O289*H289</f>
        <v>13.35</v>
      </c>
      <c r="Q289" s="150">
        <v>0</v>
      </c>
      <c r="R289" s="150">
        <f>Q289*H289</f>
        <v>0</v>
      </c>
      <c r="S289" s="150">
        <v>6.8000000000000005E-2</v>
      </c>
      <c r="T289" s="151">
        <f>S289*H289</f>
        <v>3.0260000000000002</v>
      </c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R289" s="152" t="s">
        <v>163</v>
      </c>
      <c r="AT289" s="152" t="s">
        <v>160</v>
      </c>
      <c r="AU289" s="152" t="s">
        <v>78</v>
      </c>
      <c r="AY289" s="18" t="s">
        <v>157</v>
      </c>
      <c r="BE289" s="153">
        <f>IF(N289="základní",J289,0)</f>
        <v>0</v>
      </c>
      <c r="BF289" s="153">
        <f>IF(N289="snížená",J289,0)</f>
        <v>0</v>
      </c>
      <c r="BG289" s="153">
        <f>IF(N289="zákl. přenesená",J289,0)</f>
        <v>0</v>
      </c>
      <c r="BH289" s="153">
        <f>IF(N289="sníž. přenesená",J289,0)</f>
        <v>0</v>
      </c>
      <c r="BI289" s="153">
        <f>IF(N289="nulová",J289,0)</f>
        <v>0</v>
      </c>
      <c r="BJ289" s="18" t="s">
        <v>74</v>
      </c>
      <c r="BK289" s="153">
        <f>ROUND(I289*H289,2)</f>
        <v>0</v>
      </c>
      <c r="BL289" s="18" t="s">
        <v>163</v>
      </c>
      <c r="BM289" s="152" t="s">
        <v>414</v>
      </c>
    </row>
    <row r="290" spans="1:65" s="13" customFormat="1">
      <c r="A290" s="274"/>
      <c r="B290" s="275"/>
      <c r="C290" s="274"/>
      <c r="D290" s="276" t="s">
        <v>174</v>
      </c>
      <c r="E290" s="277" t="s">
        <v>1</v>
      </c>
      <c r="F290" s="278" t="s">
        <v>415</v>
      </c>
      <c r="G290" s="274"/>
      <c r="H290" s="279">
        <v>44.5</v>
      </c>
      <c r="I290" s="308"/>
      <c r="J290" s="274"/>
      <c r="K290" s="274"/>
      <c r="L290" s="154"/>
      <c r="M290" s="156"/>
      <c r="N290" s="157"/>
      <c r="O290" s="157"/>
      <c r="P290" s="157"/>
      <c r="Q290" s="157"/>
      <c r="R290" s="157"/>
      <c r="S290" s="157"/>
      <c r="T290" s="158"/>
      <c r="AT290" s="155" t="s">
        <v>174</v>
      </c>
      <c r="AU290" s="155" t="s">
        <v>78</v>
      </c>
      <c r="AV290" s="13" t="s">
        <v>78</v>
      </c>
      <c r="AW290" s="13" t="s">
        <v>27</v>
      </c>
      <c r="AX290" s="13" t="s">
        <v>74</v>
      </c>
      <c r="AY290" s="155" t="s">
        <v>157</v>
      </c>
    </row>
    <row r="291" spans="1:65" s="2" customFormat="1" ht="21.6" customHeight="1">
      <c r="A291" s="261"/>
      <c r="B291" s="262"/>
      <c r="C291" s="269" t="s">
        <v>416</v>
      </c>
      <c r="D291" s="269" t="s">
        <v>160</v>
      </c>
      <c r="E291" s="270" t="s">
        <v>417</v>
      </c>
      <c r="F291" s="271" t="s">
        <v>418</v>
      </c>
      <c r="G291" s="272" t="s">
        <v>171</v>
      </c>
      <c r="H291" s="273">
        <v>1</v>
      </c>
      <c r="I291" s="213"/>
      <c r="J291" s="305">
        <f>ROUND(I291*H291,2)</f>
        <v>0</v>
      </c>
      <c r="K291" s="271" t="s">
        <v>1</v>
      </c>
      <c r="L291" s="31"/>
      <c r="M291" s="148" t="s">
        <v>1</v>
      </c>
      <c r="N291" s="149" t="s">
        <v>35</v>
      </c>
      <c r="O291" s="150">
        <v>0</v>
      </c>
      <c r="P291" s="150">
        <f>O291*H291</f>
        <v>0</v>
      </c>
      <c r="Q291" s="150">
        <v>0</v>
      </c>
      <c r="R291" s="150">
        <f>Q291*H291</f>
        <v>0</v>
      </c>
      <c r="S291" s="150">
        <v>0</v>
      </c>
      <c r="T291" s="151">
        <f>S291*H291</f>
        <v>0</v>
      </c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152" t="s">
        <v>163</v>
      </c>
      <c r="AT291" s="152" t="s">
        <v>160</v>
      </c>
      <c r="AU291" s="152" t="s">
        <v>78</v>
      </c>
      <c r="AY291" s="18" t="s">
        <v>157</v>
      </c>
      <c r="BE291" s="153">
        <f>IF(N291="základní",J291,0)</f>
        <v>0</v>
      </c>
      <c r="BF291" s="153">
        <f>IF(N291="snížená",J291,0)</f>
        <v>0</v>
      </c>
      <c r="BG291" s="153">
        <f>IF(N291="zákl. přenesená",J291,0)</f>
        <v>0</v>
      </c>
      <c r="BH291" s="153">
        <f>IF(N291="sníž. přenesená",J291,0)</f>
        <v>0</v>
      </c>
      <c r="BI291" s="153">
        <f>IF(N291="nulová",J291,0)</f>
        <v>0</v>
      </c>
      <c r="BJ291" s="18" t="s">
        <v>74</v>
      </c>
      <c r="BK291" s="153">
        <f>ROUND(I291*H291,2)</f>
        <v>0</v>
      </c>
      <c r="BL291" s="18" t="s">
        <v>163</v>
      </c>
      <c r="BM291" s="152" t="s">
        <v>419</v>
      </c>
    </row>
    <row r="292" spans="1:65" s="2" customFormat="1" ht="32.450000000000003" customHeight="1">
      <c r="A292" s="261"/>
      <c r="B292" s="262"/>
      <c r="C292" s="269" t="s">
        <v>420</v>
      </c>
      <c r="D292" s="269" t="s">
        <v>160</v>
      </c>
      <c r="E292" s="270" t="s">
        <v>421</v>
      </c>
      <c r="F292" s="271" t="s">
        <v>422</v>
      </c>
      <c r="G292" s="272" t="s">
        <v>423</v>
      </c>
      <c r="H292" s="273">
        <v>3</v>
      </c>
      <c r="I292" s="213"/>
      <c r="J292" s="305">
        <f>ROUND(I292*H292,2)</f>
        <v>0</v>
      </c>
      <c r="K292" s="271" t="s">
        <v>1</v>
      </c>
      <c r="L292" s="31"/>
      <c r="M292" s="148" t="s">
        <v>1</v>
      </c>
      <c r="N292" s="149" t="s">
        <v>35</v>
      </c>
      <c r="O292" s="150">
        <v>0</v>
      </c>
      <c r="P292" s="150">
        <f>O292*H292</f>
        <v>0</v>
      </c>
      <c r="Q292" s="150">
        <v>0</v>
      </c>
      <c r="R292" s="150">
        <f>Q292*H292</f>
        <v>0</v>
      </c>
      <c r="S292" s="150">
        <v>0</v>
      </c>
      <c r="T292" s="151">
        <f>S292*H292</f>
        <v>0</v>
      </c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R292" s="152" t="s">
        <v>163</v>
      </c>
      <c r="AT292" s="152" t="s">
        <v>160</v>
      </c>
      <c r="AU292" s="152" t="s">
        <v>78</v>
      </c>
      <c r="AY292" s="18" t="s">
        <v>157</v>
      </c>
      <c r="BE292" s="153">
        <f>IF(N292="základní",J292,0)</f>
        <v>0</v>
      </c>
      <c r="BF292" s="153">
        <f>IF(N292="snížená",J292,0)</f>
        <v>0</v>
      </c>
      <c r="BG292" s="153">
        <f>IF(N292="zákl. přenesená",J292,0)</f>
        <v>0</v>
      </c>
      <c r="BH292" s="153">
        <f>IF(N292="sníž. přenesená",J292,0)</f>
        <v>0</v>
      </c>
      <c r="BI292" s="153">
        <f>IF(N292="nulová",J292,0)</f>
        <v>0</v>
      </c>
      <c r="BJ292" s="18" t="s">
        <v>74</v>
      </c>
      <c r="BK292" s="153">
        <f>ROUND(I292*H292,2)</f>
        <v>0</v>
      </c>
      <c r="BL292" s="18" t="s">
        <v>163</v>
      </c>
      <c r="BM292" s="152" t="s">
        <v>424</v>
      </c>
    </row>
    <row r="293" spans="1:65" s="12" customFormat="1" ht="22.9" customHeight="1">
      <c r="A293" s="264"/>
      <c r="B293" s="265"/>
      <c r="C293" s="264"/>
      <c r="D293" s="266" t="s">
        <v>69</v>
      </c>
      <c r="E293" s="268" t="s">
        <v>425</v>
      </c>
      <c r="F293" s="268" t="s">
        <v>426</v>
      </c>
      <c r="G293" s="264"/>
      <c r="H293" s="264"/>
      <c r="I293" s="307"/>
      <c r="J293" s="304">
        <f>BK293</f>
        <v>0</v>
      </c>
      <c r="K293" s="264"/>
      <c r="L293" s="134"/>
      <c r="M293" s="138"/>
      <c r="N293" s="139"/>
      <c r="O293" s="139"/>
      <c r="P293" s="140">
        <f>SUM(P294:P300)</f>
        <v>71.262997999999982</v>
      </c>
      <c r="Q293" s="139"/>
      <c r="R293" s="140">
        <f>SUM(R294:R300)</f>
        <v>0</v>
      </c>
      <c r="S293" s="139"/>
      <c r="T293" s="141">
        <f>SUM(T294:T300)</f>
        <v>0</v>
      </c>
      <c r="AR293" s="135" t="s">
        <v>74</v>
      </c>
      <c r="AT293" s="142" t="s">
        <v>69</v>
      </c>
      <c r="AU293" s="142" t="s">
        <v>74</v>
      </c>
      <c r="AY293" s="135" t="s">
        <v>157</v>
      </c>
      <c r="BK293" s="143">
        <f>SUM(BK294:BK300)</f>
        <v>0</v>
      </c>
    </row>
    <row r="294" spans="1:65" s="2" customFormat="1" ht="43.15" customHeight="1">
      <c r="A294" s="261"/>
      <c r="B294" s="262"/>
      <c r="C294" s="269" t="s">
        <v>427</v>
      </c>
      <c r="D294" s="269" t="s">
        <v>160</v>
      </c>
      <c r="E294" s="270" t="s">
        <v>428</v>
      </c>
      <c r="F294" s="271" t="s">
        <v>429</v>
      </c>
      <c r="G294" s="272" t="s">
        <v>189</v>
      </c>
      <c r="H294" s="273">
        <v>10.622</v>
      </c>
      <c r="I294" s="213"/>
      <c r="J294" s="305">
        <f>ROUND(I294*H294,2)</f>
        <v>0</v>
      </c>
      <c r="K294" s="271" t="s">
        <v>172</v>
      </c>
      <c r="L294" s="31"/>
      <c r="M294" s="148" t="s">
        <v>1</v>
      </c>
      <c r="N294" s="149" t="s">
        <v>35</v>
      </c>
      <c r="O294" s="150">
        <v>5.46</v>
      </c>
      <c r="P294" s="150">
        <f>O294*H294</f>
        <v>57.996119999999998</v>
      </c>
      <c r="Q294" s="150">
        <v>0</v>
      </c>
      <c r="R294" s="150">
        <f>Q294*H294</f>
        <v>0</v>
      </c>
      <c r="S294" s="150">
        <v>0</v>
      </c>
      <c r="T294" s="151">
        <f>S294*H294</f>
        <v>0</v>
      </c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R294" s="152" t="s">
        <v>163</v>
      </c>
      <c r="AT294" s="152" t="s">
        <v>160</v>
      </c>
      <c r="AU294" s="152" t="s">
        <v>78</v>
      </c>
      <c r="AY294" s="18" t="s">
        <v>157</v>
      </c>
      <c r="BE294" s="153">
        <f>IF(N294="základní",J294,0)</f>
        <v>0</v>
      </c>
      <c r="BF294" s="153">
        <f>IF(N294="snížená",J294,0)</f>
        <v>0</v>
      </c>
      <c r="BG294" s="153">
        <f>IF(N294="zákl. přenesená",J294,0)</f>
        <v>0</v>
      </c>
      <c r="BH294" s="153">
        <f>IF(N294="sníž. přenesená",J294,0)</f>
        <v>0</v>
      </c>
      <c r="BI294" s="153">
        <f>IF(N294="nulová",J294,0)</f>
        <v>0</v>
      </c>
      <c r="BJ294" s="18" t="s">
        <v>74</v>
      </c>
      <c r="BK294" s="153">
        <f>ROUND(I294*H294,2)</f>
        <v>0</v>
      </c>
      <c r="BL294" s="18" t="s">
        <v>163</v>
      </c>
      <c r="BM294" s="152" t="s">
        <v>430</v>
      </c>
    </row>
    <row r="295" spans="1:65" s="2" customFormat="1" ht="54" customHeight="1">
      <c r="A295" s="261"/>
      <c r="B295" s="262"/>
      <c r="C295" s="269" t="s">
        <v>431</v>
      </c>
      <c r="D295" s="269" t="s">
        <v>160</v>
      </c>
      <c r="E295" s="270" t="s">
        <v>432</v>
      </c>
      <c r="F295" s="271" t="s">
        <v>433</v>
      </c>
      <c r="G295" s="272" t="s">
        <v>189</v>
      </c>
      <c r="H295" s="273">
        <v>42.488</v>
      </c>
      <c r="I295" s="213"/>
      <c r="J295" s="305">
        <f>ROUND(I295*H295,2)</f>
        <v>0</v>
      </c>
      <c r="K295" s="271" t="s">
        <v>172</v>
      </c>
      <c r="L295" s="31"/>
      <c r="M295" s="148" t="s">
        <v>1</v>
      </c>
      <c r="N295" s="149" t="s">
        <v>35</v>
      </c>
      <c r="O295" s="150">
        <v>0.26</v>
      </c>
      <c r="P295" s="150">
        <f>O295*H295</f>
        <v>11.04688</v>
      </c>
      <c r="Q295" s="150">
        <v>0</v>
      </c>
      <c r="R295" s="150">
        <f>Q295*H295</f>
        <v>0</v>
      </c>
      <c r="S295" s="150">
        <v>0</v>
      </c>
      <c r="T295" s="151">
        <f>S295*H295</f>
        <v>0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152" t="s">
        <v>163</v>
      </c>
      <c r="AT295" s="152" t="s">
        <v>160</v>
      </c>
      <c r="AU295" s="152" t="s">
        <v>78</v>
      </c>
      <c r="AY295" s="18" t="s">
        <v>157</v>
      </c>
      <c r="BE295" s="153">
        <f>IF(N295="základní",J295,0)</f>
        <v>0</v>
      </c>
      <c r="BF295" s="153">
        <f>IF(N295="snížená",J295,0)</f>
        <v>0</v>
      </c>
      <c r="BG295" s="153">
        <f>IF(N295="zákl. přenesená",J295,0)</f>
        <v>0</v>
      </c>
      <c r="BH295" s="153">
        <f>IF(N295="sníž. přenesená",J295,0)</f>
        <v>0</v>
      </c>
      <c r="BI295" s="153">
        <f>IF(N295="nulová",J295,0)</f>
        <v>0</v>
      </c>
      <c r="BJ295" s="18" t="s">
        <v>74</v>
      </c>
      <c r="BK295" s="153">
        <f>ROUND(I295*H295,2)</f>
        <v>0</v>
      </c>
      <c r="BL295" s="18" t="s">
        <v>163</v>
      </c>
      <c r="BM295" s="152" t="s">
        <v>434</v>
      </c>
    </row>
    <row r="296" spans="1:65" s="13" customFormat="1">
      <c r="A296" s="274"/>
      <c r="B296" s="275"/>
      <c r="C296" s="274"/>
      <c r="D296" s="276" t="s">
        <v>174</v>
      </c>
      <c r="E296" s="274"/>
      <c r="F296" s="278" t="s">
        <v>435</v>
      </c>
      <c r="G296" s="274"/>
      <c r="H296" s="279">
        <v>42.488</v>
      </c>
      <c r="I296" s="308"/>
      <c r="J296" s="274"/>
      <c r="K296" s="274"/>
      <c r="L296" s="154"/>
      <c r="M296" s="156"/>
      <c r="N296" s="157"/>
      <c r="O296" s="157"/>
      <c r="P296" s="157"/>
      <c r="Q296" s="157"/>
      <c r="R296" s="157"/>
      <c r="S296" s="157"/>
      <c r="T296" s="158"/>
      <c r="AT296" s="155" t="s">
        <v>174</v>
      </c>
      <c r="AU296" s="155" t="s">
        <v>78</v>
      </c>
      <c r="AV296" s="13" t="s">
        <v>78</v>
      </c>
      <c r="AW296" s="13" t="s">
        <v>3</v>
      </c>
      <c r="AX296" s="13" t="s">
        <v>74</v>
      </c>
      <c r="AY296" s="155" t="s">
        <v>157</v>
      </c>
    </row>
    <row r="297" spans="1:65" s="2" customFormat="1" ht="32.450000000000003" customHeight="1">
      <c r="A297" s="261"/>
      <c r="B297" s="262"/>
      <c r="C297" s="269" t="s">
        <v>436</v>
      </c>
      <c r="D297" s="269" t="s">
        <v>160</v>
      </c>
      <c r="E297" s="270" t="s">
        <v>437</v>
      </c>
      <c r="F297" s="271" t="s">
        <v>438</v>
      </c>
      <c r="G297" s="272" t="s">
        <v>189</v>
      </c>
      <c r="H297" s="273">
        <v>10.622</v>
      </c>
      <c r="I297" s="213"/>
      <c r="J297" s="305">
        <f>ROUND(I297*H297,2)</f>
        <v>0</v>
      </c>
      <c r="K297" s="271" t="s">
        <v>172</v>
      </c>
      <c r="L297" s="31"/>
      <c r="M297" s="148" t="s">
        <v>1</v>
      </c>
      <c r="N297" s="149" t="s">
        <v>35</v>
      </c>
      <c r="O297" s="150">
        <v>0.125</v>
      </c>
      <c r="P297" s="150">
        <f>O297*H297</f>
        <v>1.32775</v>
      </c>
      <c r="Q297" s="150">
        <v>0</v>
      </c>
      <c r="R297" s="150">
        <f>Q297*H297</f>
        <v>0</v>
      </c>
      <c r="S297" s="150">
        <v>0</v>
      </c>
      <c r="T297" s="151">
        <f>S297*H297</f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52" t="s">
        <v>163</v>
      </c>
      <c r="AT297" s="152" t="s">
        <v>160</v>
      </c>
      <c r="AU297" s="152" t="s">
        <v>78</v>
      </c>
      <c r="AY297" s="18" t="s">
        <v>157</v>
      </c>
      <c r="BE297" s="153">
        <f>IF(N297="základní",J297,0)</f>
        <v>0</v>
      </c>
      <c r="BF297" s="153">
        <f>IF(N297="snížená",J297,0)</f>
        <v>0</v>
      </c>
      <c r="BG297" s="153">
        <f>IF(N297="zákl. přenesená",J297,0)</f>
        <v>0</v>
      </c>
      <c r="BH297" s="153">
        <f>IF(N297="sníž. přenesená",J297,0)</f>
        <v>0</v>
      </c>
      <c r="BI297" s="153">
        <f>IF(N297="nulová",J297,0)</f>
        <v>0</v>
      </c>
      <c r="BJ297" s="18" t="s">
        <v>74</v>
      </c>
      <c r="BK297" s="153">
        <f>ROUND(I297*H297,2)</f>
        <v>0</v>
      </c>
      <c r="BL297" s="18" t="s">
        <v>163</v>
      </c>
      <c r="BM297" s="152" t="s">
        <v>439</v>
      </c>
    </row>
    <row r="298" spans="1:65" s="2" customFormat="1" ht="43.15" customHeight="1">
      <c r="A298" s="261"/>
      <c r="B298" s="262"/>
      <c r="C298" s="269" t="s">
        <v>440</v>
      </c>
      <c r="D298" s="269" t="s">
        <v>160</v>
      </c>
      <c r="E298" s="270" t="s">
        <v>441</v>
      </c>
      <c r="F298" s="271" t="s">
        <v>442</v>
      </c>
      <c r="G298" s="272" t="s">
        <v>189</v>
      </c>
      <c r="H298" s="273">
        <v>148.708</v>
      </c>
      <c r="I298" s="213"/>
      <c r="J298" s="305">
        <f>ROUND(I298*H298,2)</f>
        <v>0</v>
      </c>
      <c r="K298" s="271" t="s">
        <v>172</v>
      </c>
      <c r="L298" s="31"/>
      <c r="M298" s="148" t="s">
        <v>1</v>
      </c>
      <c r="N298" s="149" t="s">
        <v>35</v>
      </c>
      <c r="O298" s="150">
        <v>6.0000000000000001E-3</v>
      </c>
      <c r="P298" s="150">
        <f>O298*H298</f>
        <v>0.89224800000000004</v>
      </c>
      <c r="Q298" s="150">
        <v>0</v>
      </c>
      <c r="R298" s="150">
        <f>Q298*H298</f>
        <v>0</v>
      </c>
      <c r="S298" s="150">
        <v>0</v>
      </c>
      <c r="T298" s="151">
        <f>S298*H298</f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52" t="s">
        <v>163</v>
      </c>
      <c r="AT298" s="152" t="s">
        <v>160</v>
      </c>
      <c r="AU298" s="152" t="s">
        <v>78</v>
      </c>
      <c r="AY298" s="18" t="s">
        <v>157</v>
      </c>
      <c r="BE298" s="153">
        <f>IF(N298="základní",J298,0)</f>
        <v>0</v>
      </c>
      <c r="BF298" s="153">
        <f>IF(N298="snížená",J298,0)</f>
        <v>0</v>
      </c>
      <c r="BG298" s="153">
        <f>IF(N298="zákl. přenesená",J298,0)</f>
        <v>0</v>
      </c>
      <c r="BH298" s="153">
        <f>IF(N298="sníž. přenesená",J298,0)</f>
        <v>0</v>
      </c>
      <c r="BI298" s="153">
        <f>IF(N298="nulová",J298,0)</f>
        <v>0</v>
      </c>
      <c r="BJ298" s="18" t="s">
        <v>74</v>
      </c>
      <c r="BK298" s="153">
        <f>ROUND(I298*H298,2)</f>
        <v>0</v>
      </c>
      <c r="BL298" s="18" t="s">
        <v>163</v>
      </c>
      <c r="BM298" s="152" t="s">
        <v>443</v>
      </c>
    </row>
    <row r="299" spans="1:65" s="13" customFormat="1">
      <c r="A299" s="274"/>
      <c r="B299" s="275"/>
      <c r="C299" s="274"/>
      <c r="D299" s="276" t="s">
        <v>174</v>
      </c>
      <c r="E299" s="274"/>
      <c r="F299" s="278" t="s">
        <v>444</v>
      </c>
      <c r="G299" s="274"/>
      <c r="H299" s="279">
        <v>148.708</v>
      </c>
      <c r="I299" s="308"/>
      <c r="J299" s="274"/>
      <c r="K299" s="274"/>
      <c r="L299" s="154"/>
      <c r="M299" s="156"/>
      <c r="N299" s="157"/>
      <c r="O299" s="157"/>
      <c r="P299" s="157"/>
      <c r="Q299" s="157"/>
      <c r="R299" s="157"/>
      <c r="S299" s="157"/>
      <c r="T299" s="158"/>
      <c r="AT299" s="155" t="s">
        <v>174</v>
      </c>
      <c r="AU299" s="155" t="s">
        <v>78</v>
      </c>
      <c r="AV299" s="13" t="s">
        <v>78</v>
      </c>
      <c r="AW299" s="13" t="s">
        <v>3</v>
      </c>
      <c r="AX299" s="13" t="s">
        <v>74</v>
      </c>
      <c r="AY299" s="155" t="s">
        <v>157</v>
      </c>
    </row>
    <row r="300" spans="1:65" s="2" customFormat="1" ht="43.15" customHeight="1">
      <c r="A300" s="261"/>
      <c r="B300" s="262"/>
      <c r="C300" s="269" t="s">
        <v>445</v>
      </c>
      <c r="D300" s="269" t="s">
        <v>160</v>
      </c>
      <c r="E300" s="270" t="s">
        <v>446</v>
      </c>
      <c r="F300" s="271" t="s">
        <v>447</v>
      </c>
      <c r="G300" s="272" t="s">
        <v>189</v>
      </c>
      <c r="H300" s="273">
        <v>10.622</v>
      </c>
      <c r="I300" s="213"/>
      <c r="J300" s="305">
        <f>ROUND(I300*H300,2)</f>
        <v>0</v>
      </c>
      <c r="K300" s="271" t="s">
        <v>172</v>
      </c>
      <c r="L300" s="31"/>
      <c r="M300" s="148" t="s">
        <v>1</v>
      </c>
      <c r="N300" s="149" t="s">
        <v>35</v>
      </c>
      <c r="O300" s="150">
        <v>0</v>
      </c>
      <c r="P300" s="150">
        <f>O300*H300</f>
        <v>0</v>
      </c>
      <c r="Q300" s="150">
        <v>0</v>
      </c>
      <c r="R300" s="150">
        <f>Q300*H300</f>
        <v>0</v>
      </c>
      <c r="S300" s="150">
        <v>0</v>
      </c>
      <c r="T300" s="151">
        <f>S300*H300</f>
        <v>0</v>
      </c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R300" s="152" t="s">
        <v>163</v>
      </c>
      <c r="AT300" s="152" t="s">
        <v>160</v>
      </c>
      <c r="AU300" s="152" t="s">
        <v>78</v>
      </c>
      <c r="AY300" s="18" t="s">
        <v>157</v>
      </c>
      <c r="BE300" s="153">
        <f>IF(N300="základní",J300,0)</f>
        <v>0</v>
      </c>
      <c r="BF300" s="153">
        <f>IF(N300="snížená",J300,0)</f>
        <v>0</v>
      </c>
      <c r="BG300" s="153">
        <f>IF(N300="zákl. přenesená",J300,0)</f>
        <v>0</v>
      </c>
      <c r="BH300" s="153">
        <f>IF(N300="sníž. přenesená",J300,0)</f>
        <v>0</v>
      </c>
      <c r="BI300" s="153">
        <f>IF(N300="nulová",J300,0)</f>
        <v>0</v>
      </c>
      <c r="BJ300" s="18" t="s">
        <v>74</v>
      </c>
      <c r="BK300" s="153">
        <f>ROUND(I300*H300,2)</f>
        <v>0</v>
      </c>
      <c r="BL300" s="18" t="s">
        <v>163</v>
      </c>
      <c r="BM300" s="152" t="s">
        <v>448</v>
      </c>
    </row>
    <row r="301" spans="1:65" s="12" customFormat="1" ht="22.9" customHeight="1">
      <c r="A301" s="264"/>
      <c r="B301" s="265"/>
      <c r="C301" s="264"/>
      <c r="D301" s="266" t="s">
        <v>69</v>
      </c>
      <c r="E301" s="268" t="s">
        <v>449</v>
      </c>
      <c r="F301" s="268" t="s">
        <v>450</v>
      </c>
      <c r="G301" s="264"/>
      <c r="H301" s="264"/>
      <c r="I301" s="307"/>
      <c r="J301" s="304">
        <f>BK301</f>
        <v>0</v>
      </c>
      <c r="K301" s="264"/>
      <c r="L301" s="134"/>
      <c r="M301" s="138"/>
      <c r="N301" s="139"/>
      <c r="O301" s="139"/>
      <c r="P301" s="140">
        <f>P302</f>
        <v>43.901900000000005</v>
      </c>
      <c r="Q301" s="139"/>
      <c r="R301" s="140">
        <f>R302</f>
        <v>0</v>
      </c>
      <c r="S301" s="139"/>
      <c r="T301" s="141">
        <f>T302</f>
        <v>0</v>
      </c>
      <c r="AR301" s="135" t="s">
        <v>74</v>
      </c>
      <c r="AT301" s="142" t="s">
        <v>69</v>
      </c>
      <c r="AU301" s="142" t="s">
        <v>74</v>
      </c>
      <c r="AY301" s="135" t="s">
        <v>157</v>
      </c>
      <c r="BK301" s="143">
        <f>BK302</f>
        <v>0</v>
      </c>
    </row>
    <row r="302" spans="1:65" s="2" customFormat="1" ht="54" customHeight="1">
      <c r="A302" s="261"/>
      <c r="B302" s="262"/>
      <c r="C302" s="269" t="s">
        <v>451</v>
      </c>
      <c r="D302" s="269" t="s">
        <v>160</v>
      </c>
      <c r="E302" s="270" t="s">
        <v>452</v>
      </c>
      <c r="F302" s="271" t="s">
        <v>453</v>
      </c>
      <c r="G302" s="272" t="s">
        <v>189</v>
      </c>
      <c r="H302" s="273">
        <v>10.63</v>
      </c>
      <c r="I302" s="213"/>
      <c r="J302" s="305">
        <f>ROUND(I302*H302,2)</f>
        <v>0</v>
      </c>
      <c r="K302" s="271" t="s">
        <v>172</v>
      </c>
      <c r="L302" s="31"/>
      <c r="M302" s="148" t="s">
        <v>1</v>
      </c>
      <c r="N302" s="149" t="s">
        <v>35</v>
      </c>
      <c r="O302" s="150">
        <v>4.13</v>
      </c>
      <c r="P302" s="150">
        <f>O302*H302</f>
        <v>43.901900000000005</v>
      </c>
      <c r="Q302" s="150">
        <v>0</v>
      </c>
      <c r="R302" s="150">
        <f>Q302*H302</f>
        <v>0</v>
      </c>
      <c r="S302" s="150">
        <v>0</v>
      </c>
      <c r="T302" s="151">
        <f>S302*H302</f>
        <v>0</v>
      </c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R302" s="152" t="s">
        <v>163</v>
      </c>
      <c r="AT302" s="152" t="s">
        <v>160</v>
      </c>
      <c r="AU302" s="152" t="s">
        <v>78</v>
      </c>
      <c r="AY302" s="18" t="s">
        <v>157</v>
      </c>
      <c r="BE302" s="153">
        <f>IF(N302="základní",J302,0)</f>
        <v>0</v>
      </c>
      <c r="BF302" s="153">
        <f>IF(N302="snížená",J302,0)</f>
        <v>0</v>
      </c>
      <c r="BG302" s="153">
        <f>IF(N302="zákl. přenesená",J302,0)</f>
        <v>0</v>
      </c>
      <c r="BH302" s="153">
        <f>IF(N302="sníž. přenesená",J302,0)</f>
        <v>0</v>
      </c>
      <c r="BI302" s="153">
        <f>IF(N302="nulová",J302,0)</f>
        <v>0</v>
      </c>
      <c r="BJ302" s="18" t="s">
        <v>74</v>
      </c>
      <c r="BK302" s="153">
        <f>ROUND(I302*H302,2)</f>
        <v>0</v>
      </c>
      <c r="BL302" s="18" t="s">
        <v>163</v>
      </c>
      <c r="BM302" s="152" t="s">
        <v>454</v>
      </c>
    </row>
    <row r="303" spans="1:65" s="12" customFormat="1" ht="25.9" customHeight="1">
      <c r="A303" s="264"/>
      <c r="B303" s="265"/>
      <c r="C303" s="264"/>
      <c r="D303" s="266" t="s">
        <v>69</v>
      </c>
      <c r="E303" s="267" t="s">
        <v>455</v>
      </c>
      <c r="F303" s="267" t="s">
        <v>456</v>
      </c>
      <c r="G303" s="264"/>
      <c r="H303" s="264"/>
      <c r="I303" s="307"/>
      <c r="J303" s="303">
        <f>BK303</f>
        <v>0</v>
      </c>
      <c r="K303" s="264"/>
      <c r="L303" s="134"/>
      <c r="M303" s="138"/>
      <c r="N303" s="139"/>
      <c r="O303" s="139"/>
      <c r="P303" s="140">
        <f>P304+P312+P319+P324+P344+P349+P357+P362+P368+P389+P394+P406+P426</f>
        <v>316.64152100000001</v>
      </c>
      <c r="Q303" s="139"/>
      <c r="R303" s="140">
        <f>R304+R312+R319+R324+R344+R349+R357+R362+R368+R389+R394+R406+R426</f>
        <v>4.6066846000000004</v>
      </c>
      <c r="S303" s="139"/>
      <c r="T303" s="141">
        <f>T304+T312+T319+T324+T344+T349+T357+T362+T368+T389+T394+T406+T426</f>
        <v>1.2829288399999998</v>
      </c>
      <c r="AR303" s="135" t="s">
        <v>78</v>
      </c>
      <c r="AT303" s="142" t="s">
        <v>69</v>
      </c>
      <c r="AU303" s="142" t="s">
        <v>70</v>
      </c>
      <c r="AY303" s="135" t="s">
        <v>157</v>
      </c>
      <c r="BK303" s="143">
        <f>BK304+BK312+BK319+BK324+BK344+BK349+BK357+BK362+BK368+BK389+BK394+BK406+BK426</f>
        <v>0</v>
      </c>
    </row>
    <row r="304" spans="1:65" s="12" customFormat="1" ht="22.9" customHeight="1">
      <c r="A304" s="264"/>
      <c r="B304" s="265"/>
      <c r="C304" s="264"/>
      <c r="D304" s="266" t="s">
        <v>69</v>
      </c>
      <c r="E304" s="268" t="s">
        <v>457</v>
      </c>
      <c r="F304" s="268" t="s">
        <v>458</v>
      </c>
      <c r="G304" s="264"/>
      <c r="H304" s="264"/>
      <c r="I304" s="307"/>
      <c r="J304" s="304">
        <f>BK304</f>
        <v>0</v>
      </c>
      <c r="K304" s="264"/>
      <c r="L304" s="134"/>
      <c r="M304" s="138"/>
      <c r="N304" s="139"/>
      <c r="O304" s="139"/>
      <c r="P304" s="140">
        <f>SUM(P305:P311)</f>
        <v>8.5142499999999988</v>
      </c>
      <c r="Q304" s="139"/>
      <c r="R304" s="140">
        <f>SUM(R305:R311)</f>
        <v>0.12527179999999999</v>
      </c>
      <c r="S304" s="139"/>
      <c r="T304" s="141">
        <f>SUM(T305:T311)</f>
        <v>0</v>
      </c>
      <c r="AR304" s="135" t="s">
        <v>78</v>
      </c>
      <c r="AT304" s="142" t="s">
        <v>69</v>
      </c>
      <c r="AU304" s="142" t="s">
        <v>74</v>
      </c>
      <c r="AY304" s="135" t="s">
        <v>157</v>
      </c>
      <c r="BK304" s="143">
        <f>SUM(BK305:BK311)</f>
        <v>0</v>
      </c>
    </row>
    <row r="305" spans="1:65" s="2" customFormat="1" ht="32.450000000000003" customHeight="1">
      <c r="A305" s="261"/>
      <c r="B305" s="262"/>
      <c r="C305" s="269" t="s">
        <v>459</v>
      </c>
      <c r="D305" s="269" t="s">
        <v>160</v>
      </c>
      <c r="E305" s="270" t="s">
        <v>460</v>
      </c>
      <c r="F305" s="271" t="s">
        <v>461</v>
      </c>
      <c r="G305" s="272" t="s">
        <v>208</v>
      </c>
      <c r="H305" s="273">
        <v>27.715</v>
      </c>
      <c r="I305" s="213"/>
      <c r="J305" s="305">
        <f>ROUND(I305*H305,2)</f>
        <v>0</v>
      </c>
      <c r="K305" s="271" t="s">
        <v>172</v>
      </c>
      <c r="L305" s="31"/>
      <c r="M305" s="148" t="s">
        <v>1</v>
      </c>
      <c r="N305" s="149" t="s">
        <v>35</v>
      </c>
      <c r="O305" s="150">
        <v>0.3</v>
      </c>
      <c r="P305" s="150">
        <f>O305*H305</f>
        <v>8.3144999999999989</v>
      </c>
      <c r="Q305" s="150">
        <v>4.5199999999999997E-3</v>
      </c>
      <c r="R305" s="150">
        <f>Q305*H305</f>
        <v>0.12527179999999999</v>
      </c>
      <c r="S305" s="150">
        <v>0</v>
      </c>
      <c r="T305" s="151">
        <f>S305*H305</f>
        <v>0</v>
      </c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R305" s="152" t="s">
        <v>244</v>
      </c>
      <c r="AT305" s="152" t="s">
        <v>160</v>
      </c>
      <c r="AU305" s="152" t="s">
        <v>78</v>
      </c>
      <c r="AY305" s="18" t="s">
        <v>157</v>
      </c>
      <c r="BE305" s="153">
        <f>IF(N305="základní",J305,0)</f>
        <v>0</v>
      </c>
      <c r="BF305" s="153">
        <f>IF(N305="snížená",J305,0)</f>
        <v>0</v>
      </c>
      <c r="BG305" s="153">
        <f>IF(N305="zákl. přenesená",J305,0)</f>
        <v>0</v>
      </c>
      <c r="BH305" s="153">
        <f>IF(N305="sníž. přenesená",J305,0)</f>
        <v>0</v>
      </c>
      <c r="BI305" s="153">
        <f>IF(N305="nulová",J305,0)</f>
        <v>0</v>
      </c>
      <c r="BJ305" s="18" t="s">
        <v>74</v>
      </c>
      <c r="BK305" s="153">
        <f>ROUND(I305*H305,2)</f>
        <v>0</v>
      </c>
      <c r="BL305" s="18" t="s">
        <v>244</v>
      </c>
      <c r="BM305" s="152" t="s">
        <v>462</v>
      </c>
    </row>
    <row r="306" spans="1:65" s="15" customFormat="1">
      <c r="A306" s="290"/>
      <c r="B306" s="291"/>
      <c r="C306" s="290"/>
      <c r="D306" s="276" t="s">
        <v>174</v>
      </c>
      <c r="E306" s="292" t="s">
        <v>1</v>
      </c>
      <c r="F306" s="293" t="s">
        <v>298</v>
      </c>
      <c r="G306" s="290"/>
      <c r="H306" s="292" t="s">
        <v>1</v>
      </c>
      <c r="I306" s="310"/>
      <c r="J306" s="290"/>
      <c r="K306" s="290"/>
      <c r="L306" s="167"/>
      <c r="M306" s="169"/>
      <c r="N306" s="170"/>
      <c r="O306" s="170"/>
      <c r="P306" s="170"/>
      <c r="Q306" s="170"/>
      <c r="R306" s="170"/>
      <c r="S306" s="170"/>
      <c r="T306" s="171"/>
      <c r="AT306" s="168" t="s">
        <v>174</v>
      </c>
      <c r="AU306" s="168" t="s">
        <v>78</v>
      </c>
      <c r="AV306" s="15" t="s">
        <v>74</v>
      </c>
      <c r="AW306" s="15" t="s">
        <v>27</v>
      </c>
      <c r="AX306" s="15" t="s">
        <v>70</v>
      </c>
      <c r="AY306" s="168" t="s">
        <v>157</v>
      </c>
    </row>
    <row r="307" spans="1:65" s="15" customFormat="1">
      <c r="A307" s="290"/>
      <c r="B307" s="291"/>
      <c r="C307" s="290"/>
      <c r="D307" s="276" t="s">
        <v>174</v>
      </c>
      <c r="E307" s="292" t="s">
        <v>1</v>
      </c>
      <c r="F307" s="293" t="s">
        <v>463</v>
      </c>
      <c r="G307" s="290"/>
      <c r="H307" s="292" t="s">
        <v>1</v>
      </c>
      <c r="I307" s="310"/>
      <c r="J307" s="290"/>
      <c r="K307" s="290"/>
      <c r="L307" s="167"/>
      <c r="M307" s="169"/>
      <c r="N307" s="170"/>
      <c r="O307" s="170"/>
      <c r="P307" s="170"/>
      <c r="Q307" s="170"/>
      <c r="R307" s="170"/>
      <c r="S307" s="170"/>
      <c r="T307" s="171"/>
      <c r="AT307" s="168" t="s">
        <v>174</v>
      </c>
      <c r="AU307" s="168" t="s">
        <v>78</v>
      </c>
      <c r="AV307" s="15" t="s">
        <v>74</v>
      </c>
      <c r="AW307" s="15" t="s">
        <v>27</v>
      </c>
      <c r="AX307" s="15" t="s">
        <v>70</v>
      </c>
      <c r="AY307" s="168" t="s">
        <v>157</v>
      </c>
    </row>
    <row r="308" spans="1:65" s="13" customFormat="1">
      <c r="A308" s="274"/>
      <c r="B308" s="275"/>
      <c r="C308" s="274"/>
      <c r="D308" s="276" t="s">
        <v>174</v>
      </c>
      <c r="E308" s="277" t="s">
        <v>1</v>
      </c>
      <c r="F308" s="278" t="s">
        <v>464</v>
      </c>
      <c r="G308" s="274"/>
      <c r="H308" s="279">
        <v>27.1</v>
      </c>
      <c r="I308" s="308"/>
      <c r="J308" s="274"/>
      <c r="K308" s="274"/>
      <c r="L308" s="154"/>
      <c r="M308" s="156"/>
      <c r="N308" s="157"/>
      <c r="O308" s="157"/>
      <c r="P308" s="157"/>
      <c r="Q308" s="157"/>
      <c r="R308" s="157"/>
      <c r="S308" s="157"/>
      <c r="T308" s="158"/>
      <c r="AT308" s="155" t="s">
        <v>174</v>
      </c>
      <c r="AU308" s="155" t="s">
        <v>78</v>
      </c>
      <c r="AV308" s="13" t="s">
        <v>78</v>
      </c>
      <c r="AW308" s="13" t="s">
        <v>27</v>
      </c>
      <c r="AX308" s="13" t="s">
        <v>70</v>
      </c>
      <c r="AY308" s="155" t="s">
        <v>157</v>
      </c>
    </row>
    <row r="309" spans="1:65" s="13" customFormat="1">
      <c r="A309" s="274"/>
      <c r="B309" s="275"/>
      <c r="C309" s="274"/>
      <c r="D309" s="276" t="s">
        <v>174</v>
      </c>
      <c r="E309" s="277" t="s">
        <v>1</v>
      </c>
      <c r="F309" s="278" t="s">
        <v>465</v>
      </c>
      <c r="G309" s="274"/>
      <c r="H309" s="279">
        <v>0.61499999999999999</v>
      </c>
      <c r="I309" s="308"/>
      <c r="J309" s="274"/>
      <c r="K309" s="274"/>
      <c r="L309" s="154"/>
      <c r="M309" s="156"/>
      <c r="N309" s="157"/>
      <c r="O309" s="157"/>
      <c r="P309" s="157"/>
      <c r="Q309" s="157"/>
      <c r="R309" s="157"/>
      <c r="S309" s="157"/>
      <c r="T309" s="158"/>
      <c r="AT309" s="155" t="s">
        <v>174</v>
      </c>
      <c r="AU309" s="155" t="s">
        <v>78</v>
      </c>
      <c r="AV309" s="13" t="s">
        <v>78</v>
      </c>
      <c r="AW309" s="13" t="s">
        <v>27</v>
      </c>
      <c r="AX309" s="13" t="s">
        <v>70</v>
      </c>
      <c r="AY309" s="155" t="s">
        <v>157</v>
      </c>
    </row>
    <row r="310" spans="1:65" s="14" customFormat="1">
      <c r="A310" s="280"/>
      <c r="B310" s="281"/>
      <c r="C310" s="280"/>
      <c r="D310" s="276" t="s">
        <v>174</v>
      </c>
      <c r="E310" s="282" t="s">
        <v>1</v>
      </c>
      <c r="F310" s="283" t="s">
        <v>193</v>
      </c>
      <c r="G310" s="280"/>
      <c r="H310" s="284">
        <v>27.715</v>
      </c>
      <c r="I310" s="309"/>
      <c r="J310" s="280"/>
      <c r="K310" s="280"/>
      <c r="L310" s="159"/>
      <c r="M310" s="161"/>
      <c r="N310" s="162"/>
      <c r="O310" s="162"/>
      <c r="P310" s="162"/>
      <c r="Q310" s="162"/>
      <c r="R310" s="162"/>
      <c r="S310" s="162"/>
      <c r="T310" s="163"/>
      <c r="AT310" s="160" t="s">
        <v>174</v>
      </c>
      <c r="AU310" s="160" t="s">
        <v>78</v>
      </c>
      <c r="AV310" s="14" t="s">
        <v>163</v>
      </c>
      <c r="AW310" s="14" t="s">
        <v>27</v>
      </c>
      <c r="AX310" s="14" t="s">
        <v>74</v>
      </c>
      <c r="AY310" s="160" t="s">
        <v>157</v>
      </c>
    </row>
    <row r="311" spans="1:65" s="2" customFormat="1" ht="54" customHeight="1">
      <c r="A311" s="261"/>
      <c r="B311" s="262"/>
      <c r="C311" s="269" t="s">
        <v>466</v>
      </c>
      <c r="D311" s="269" t="s">
        <v>160</v>
      </c>
      <c r="E311" s="270" t="s">
        <v>467</v>
      </c>
      <c r="F311" s="271" t="s">
        <v>468</v>
      </c>
      <c r="G311" s="272" t="s">
        <v>189</v>
      </c>
      <c r="H311" s="273">
        <v>0.125</v>
      </c>
      <c r="I311" s="213"/>
      <c r="J311" s="305">
        <f>ROUND(I311*H311,2)</f>
        <v>0</v>
      </c>
      <c r="K311" s="271" t="s">
        <v>172</v>
      </c>
      <c r="L311" s="31"/>
      <c r="M311" s="148" t="s">
        <v>1</v>
      </c>
      <c r="N311" s="149" t="s">
        <v>35</v>
      </c>
      <c r="O311" s="150">
        <v>1.5980000000000001</v>
      </c>
      <c r="P311" s="150">
        <f>O311*H311</f>
        <v>0.19975000000000001</v>
      </c>
      <c r="Q311" s="150">
        <v>0</v>
      </c>
      <c r="R311" s="150">
        <f>Q311*H311</f>
        <v>0</v>
      </c>
      <c r="S311" s="150">
        <v>0</v>
      </c>
      <c r="T311" s="151">
        <f>S311*H311</f>
        <v>0</v>
      </c>
      <c r="U311" s="30"/>
      <c r="V311" s="30"/>
      <c r="W311" s="30"/>
      <c r="X311" s="30"/>
      <c r="Y311" s="30"/>
      <c r="Z311" s="30"/>
      <c r="AA311" s="30"/>
      <c r="AB311" s="30"/>
      <c r="AC311" s="30"/>
      <c r="AD311" s="30"/>
      <c r="AE311" s="30"/>
      <c r="AR311" s="152" t="s">
        <v>244</v>
      </c>
      <c r="AT311" s="152" t="s">
        <v>160</v>
      </c>
      <c r="AU311" s="152" t="s">
        <v>78</v>
      </c>
      <c r="AY311" s="18" t="s">
        <v>157</v>
      </c>
      <c r="BE311" s="153">
        <f>IF(N311="základní",J311,0)</f>
        <v>0</v>
      </c>
      <c r="BF311" s="153">
        <f>IF(N311="snížená",J311,0)</f>
        <v>0</v>
      </c>
      <c r="BG311" s="153">
        <f>IF(N311="zákl. přenesená",J311,0)</f>
        <v>0</v>
      </c>
      <c r="BH311" s="153">
        <f>IF(N311="sníž. přenesená",J311,0)</f>
        <v>0</v>
      </c>
      <c r="BI311" s="153">
        <f>IF(N311="nulová",J311,0)</f>
        <v>0</v>
      </c>
      <c r="BJ311" s="18" t="s">
        <v>74</v>
      </c>
      <c r="BK311" s="153">
        <f>ROUND(I311*H311,2)</f>
        <v>0</v>
      </c>
      <c r="BL311" s="18" t="s">
        <v>244</v>
      </c>
      <c r="BM311" s="152" t="s">
        <v>469</v>
      </c>
    </row>
    <row r="312" spans="1:65" s="12" customFormat="1" ht="22.9" customHeight="1">
      <c r="A312" s="264"/>
      <c r="B312" s="265"/>
      <c r="C312" s="264"/>
      <c r="D312" s="266" t="s">
        <v>69</v>
      </c>
      <c r="E312" s="268" t="s">
        <v>470</v>
      </c>
      <c r="F312" s="268" t="s">
        <v>471</v>
      </c>
      <c r="G312" s="264"/>
      <c r="H312" s="264"/>
      <c r="I312" s="307"/>
      <c r="J312" s="304">
        <f>BK312</f>
        <v>0</v>
      </c>
      <c r="K312" s="264"/>
      <c r="L312" s="134"/>
      <c r="M312" s="138"/>
      <c r="N312" s="139"/>
      <c r="O312" s="139"/>
      <c r="P312" s="140">
        <f>SUM(P313:P318)</f>
        <v>9.1799999999999989E-3</v>
      </c>
      <c r="Q312" s="139"/>
      <c r="R312" s="140">
        <f>SUM(R313:R318)</f>
        <v>4.5599999999999997E-4</v>
      </c>
      <c r="S312" s="139"/>
      <c r="T312" s="141">
        <f>SUM(T313:T318)</f>
        <v>0</v>
      </c>
      <c r="AR312" s="135" t="s">
        <v>78</v>
      </c>
      <c r="AT312" s="142" t="s">
        <v>69</v>
      </c>
      <c r="AU312" s="142" t="s">
        <v>74</v>
      </c>
      <c r="AY312" s="135" t="s">
        <v>157</v>
      </c>
      <c r="BK312" s="143">
        <f>SUM(BK313:BK318)</f>
        <v>0</v>
      </c>
    </row>
    <row r="313" spans="1:65" s="2" customFormat="1" ht="32.450000000000003" customHeight="1">
      <c r="A313" s="261"/>
      <c r="B313" s="262"/>
      <c r="C313" s="269" t="s">
        <v>472</v>
      </c>
      <c r="D313" s="269" t="s">
        <v>160</v>
      </c>
      <c r="E313" s="270" t="s">
        <v>473</v>
      </c>
      <c r="F313" s="271" t="s">
        <v>474</v>
      </c>
      <c r="G313" s="272" t="s">
        <v>208</v>
      </c>
      <c r="H313" s="273">
        <v>0.09</v>
      </c>
      <c r="I313" s="213"/>
      <c r="J313" s="305">
        <f>ROUND(I313*H313,2)</f>
        <v>0</v>
      </c>
      <c r="K313" s="271" t="s">
        <v>172</v>
      </c>
      <c r="L313" s="31"/>
      <c r="M313" s="148" t="s">
        <v>1</v>
      </c>
      <c r="N313" s="149" t="s">
        <v>35</v>
      </c>
      <c r="O313" s="150">
        <v>0.10199999999999999</v>
      </c>
      <c r="P313" s="150">
        <f>O313*H313</f>
        <v>9.1799999999999989E-3</v>
      </c>
      <c r="Q313" s="150">
        <v>0</v>
      </c>
      <c r="R313" s="150">
        <f>Q313*H313</f>
        <v>0</v>
      </c>
      <c r="S313" s="150">
        <v>0</v>
      </c>
      <c r="T313" s="151">
        <f>S313*H313</f>
        <v>0</v>
      </c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R313" s="152" t="s">
        <v>244</v>
      </c>
      <c r="AT313" s="152" t="s">
        <v>160</v>
      </c>
      <c r="AU313" s="152" t="s">
        <v>78</v>
      </c>
      <c r="AY313" s="18" t="s">
        <v>157</v>
      </c>
      <c r="BE313" s="153">
        <f>IF(N313="základní",J313,0)</f>
        <v>0</v>
      </c>
      <c r="BF313" s="153">
        <f>IF(N313="snížená",J313,0)</f>
        <v>0</v>
      </c>
      <c r="BG313" s="153">
        <f>IF(N313="zákl. přenesená",J313,0)</f>
        <v>0</v>
      </c>
      <c r="BH313" s="153">
        <f>IF(N313="sníž. přenesená",J313,0)</f>
        <v>0</v>
      </c>
      <c r="BI313" s="153">
        <f>IF(N313="nulová",J313,0)</f>
        <v>0</v>
      </c>
      <c r="BJ313" s="18" t="s">
        <v>74</v>
      </c>
      <c r="BK313" s="153">
        <f>ROUND(I313*H313,2)</f>
        <v>0</v>
      </c>
      <c r="BL313" s="18" t="s">
        <v>244</v>
      </c>
      <c r="BM313" s="152" t="s">
        <v>475</v>
      </c>
    </row>
    <row r="314" spans="1:65" s="15" customFormat="1">
      <c r="A314" s="290"/>
      <c r="B314" s="291"/>
      <c r="C314" s="290"/>
      <c r="D314" s="276" t="s">
        <v>174</v>
      </c>
      <c r="E314" s="292" t="s">
        <v>1</v>
      </c>
      <c r="F314" s="293" t="s">
        <v>476</v>
      </c>
      <c r="G314" s="290"/>
      <c r="H314" s="292" t="s">
        <v>1</v>
      </c>
      <c r="I314" s="310"/>
      <c r="J314" s="290"/>
      <c r="K314" s="290"/>
      <c r="L314" s="167"/>
      <c r="M314" s="169"/>
      <c r="N314" s="170"/>
      <c r="O314" s="170"/>
      <c r="P314" s="170"/>
      <c r="Q314" s="170"/>
      <c r="R314" s="170"/>
      <c r="S314" s="170"/>
      <c r="T314" s="171"/>
      <c r="AT314" s="168" t="s">
        <v>174</v>
      </c>
      <c r="AU314" s="168" t="s">
        <v>78</v>
      </c>
      <c r="AV314" s="15" t="s">
        <v>74</v>
      </c>
      <c r="AW314" s="15" t="s">
        <v>27</v>
      </c>
      <c r="AX314" s="15" t="s">
        <v>70</v>
      </c>
      <c r="AY314" s="168" t="s">
        <v>157</v>
      </c>
    </row>
    <row r="315" spans="1:65" s="13" customFormat="1">
      <c r="A315" s="274"/>
      <c r="B315" s="275"/>
      <c r="C315" s="274"/>
      <c r="D315" s="276" t="s">
        <v>174</v>
      </c>
      <c r="E315" s="277" t="s">
        <v>1</v>
      </c>
      <c r="F315" s="278" t="s">
        <v>477</v>
      </c>
      <c r="G315" s="274"/>
      <c r="H315" s="279">
        <v>0.09</v>
      </c>
      <c r="I315" s="308"/>
      <c r="J315" s="274"/>
      <c r="K315" s="274"/>
      <c r="L315" s="154"/>
      <c r="M315" s="156"/>
      <c r="N315" s="157"/>
      <c r="O315" s="157"/>
      <c r="P315" s="157"/>
      <c r="Q315" s="157"/>
      <c r="R315" s="157"/>
      <c r="S315" s="157"/>
      <c r="T315" s="158"/>
      <c r="AT315" s="155" t="s">
        <v>174</v>
      </c>
      <c r="AU315" s="155" t="s">
        <v>78</v>
      </c>
      <c r="AV315" s="13" t="s">
        <v>78</v>
      </c>
      <c r="AW315" s="13" t="s">
        <v>27</v>
      </c>
      <c r="AX315" s="13" t="s">
        <v>74</v>
      </c>
      <c r="AY315" s="155" t="s">
        <v>157</v>
      </c>
    </row>
    <row r="316" spans="1:65" s="2" customFormat="1" ht="21.6" customHeight="1">
      <c r="A316" s="261"/>
      <c r="B316" s="262"/>
      <c r="C316" s="285" t="s">
        <v>478</v>
      </c>
      <c r="D316" s="285" t="s">
        <v>195</v>
      </c>
      <c r="E316" s="286" t="s">
        <v>479</v>
      </c>
      <c r="F316" s="287" t="s">
        <v>480</v>
      </c>
      <c r="G316" s="288" t="s">
        <v>208</v>
      </c>
      <c r="H316" s="289">
        <v>9.5000000000000001E-2</v>
      </c>
      <c r="I316" s="214"/>
      <c r="J316" s="306">
        <f>ROUND(I316*H316,2)</f>
        <v>0</v>
      </c>
      <c r="K316" s="287" t="s">
        <v>172</v>
      </c>
      <c r="L316" s="164"/>
      <c r="M316" s="165" t="s">
        <v>1</v>
      </c>
      <c r="N316" s="166" t="s">
        <v>35</v>
      </c>
      <c r="O316" s="150">
        <v>0</v>
      </c>
      <c r="P316" s="150">
        <f>O316*H316</f>
        <v>0</v>
      </c>
      <c r="Q316" s="150">
        <v>4.7999999999999996E-3</v>
      </c>
      <c r="R316" s="150">
        <f>Q316*H316</f>
        <v>4.5599999999999997E-4</v>
      </c>
      <c r="S316" s="150">
        <v>0</v>
      </c>
      <c r="T316" s="151">
        <f>S316*H316</f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52" t="s">
        <v>331</v>
      </c>
      <c r="AT316" s="152" t="s">
        <v>195</v>
      </c>
      <c r="AU316" s="152" t="s">
        <v>78</v>
      </c>
      <c r="AY316" s="18" t="s">
        <v>157</v>
      </c>
      <c r="BE316" s="153">
        <f>IF(N316="základní",J316,0)</f>
        <v>0</v>
      </c>
      <c r="BF316" s="153">
        <f>IF(N316="snížená",J316,0)</f>
        <v>0</v>
      </c>
      <c r="BG316" s="153">
        <f>IF(N316="zákl. přenesená",J316,0)</f>
        <v>0</v>
      </c>
      <c r="BH316" s="153">
        <f>IF(N316="sníž. přenesená",J316,0)</f>
        <v>0</v>
      </c>
      <c r="BI316" s="153">
        <f>IF(N316="nulová",J316,0)</f>
        <v>0</v>
      </c>
      <c r="BJ316" s="18" t="s">
        <v>74</v>
      </c>
      <c r="BK316" s="153">
        <f>ROUND(I316*H316,2)</f>
        <v>0</v>
      </c>
      <c r="BL316" s="18" t="s">
        <v>244</v>
      </c>
      <c r="BM316" s="152" t="s">
        <v>481</v>
      </c>
    </row>
    <row r="317" spans="1:65" s="13" customFormat="1">
      <c r="A317" s="274"/>
      <c r="B317" s="275"/>
      <c r="C317" s="274"/>
      <c r="D317" s="276" t="s">
        <v>174</v>
      </c>
      <c r="E317" s="277" t="s">
        <v>1</v>
      </c>
      <c r="F317" s="278" t="s">
        <v>482</v>
      </c>
      <c r="G317" s="274"/>
      <c r="H317" s="279">
        <v>9.5000000000000001E-2</v>
      </c>
      <c r="I317" s="308"/>
      <c r="J317" s="274"/>
      <c r="K317" s="274"/>
      <c r="L317" s="154"/>
      <c r="M317" s="156"/>
      <c r="N317" s="157"/>
      <c r="O317" s="157"/>
      <c r="P317" s="157"/>
      <c r="Q317" s="157"/>
      <c r="R317" s="157"/>
      <c r="S317" s="157"/>
      <c r="T317" s="158"/>
      <c r="AT317" s="155" t="s">
        <v>174</v>
      </c>
      <c r="AU317" s="155" t="s">
        <v>78</v>
      </c>
      <c r="AV317" s="13" t="s">
        <v>78</v>
      </c>
      <c r="AW317" s="13" t="s">
        <v>27</v>
      </c>
      <c r="AX317" s="13" t="s">
        <v>74</v>
      </c>
      <c r="AY317" s="155" t="s">
        <v>157</v>
      </c>
    </row>
    <row r="318" spans="1:65" s="2" customFormat="1" ht="43.15" customHeight="1">
      <c r="A318" s="261"/>
      <c r="B318" s="262"/>
      <c r="C318" s="269" t="s">
        <v>483</v>
      </c>
      <c r="D318" s="269" t="s">
        <v>160</v>
      </c>
      <c r="E318" s="270" t="s">
        <v>484</v>
      </c>
      <c r="F318" s="271" t="s">
        <v>485</v>
      </c>
      <c r="G318" s="272" t="s">
        <v>189</v>
      </c>
      <c r="H318" s="273">
        <v>0</v>
      </c>
      <c r="I318" s="213"/>
      <c r="J318" s="305">
        <f>ROUND(I318*H318,2)</f>
        <v>0</v>
      </c>
      <c r="K318" s="271" t="s">
        <v>172</v>
      </c>
      <c r="L318" s="31"/>
      <c r="M318" s="148" t="s">
        <v>1</v>
      </c>
      <c r="N318" s="149" t="s">
        <v>35</v>
      </c>
      <c r="O318" s="150">
        <v>1.831</v>
      </c>
      <c r="P318" s="150">
        <f>O318*H318</f>
        <v>0</v>
      </c>
      <c r="Q318" s="150">
        <v>0</v>
      </c>
      <c r="R318" s="150">
        <f>Q318*H318</f>
        <v>0</v>
      </c>
      <c r="S318" s="150">
        <v>0</v>
      </c>
      <c r="T318" s="151">
        <f>S318*H318</f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52" t="s">
        <v>244</v>
      </c>
      <c r="AT318" s="152" t="s">
        <v>160</v>
      </c>
      <c r="AU318" s="152" t="s">
        <v>78</v>
      </c>
      <c r="AY318" s="18" t="s">
        <v>157</v>
      </c>
      <c r="BE318" s="153">
        <f>IF(N318="základní",J318,0)</f>
        <v>0</v>
      </c>
      <c r="BF318" s="153">
        <f>IF(N318="snížená",J318,0)</f>
        <v>0</v>
      </c>
      <c r="BG318" s="153">
        <f>IF(N318="zákl. přenesená",J318,0)</f>
        <v>0</v>
      </c>
      <c r="BH318" s="153">
        <f>IF(N318="sníž. přenesená",J318,0)</f>
        <v>0</v>
      </c>
      <c r="BI318" s="153">
        <f>IF(N318="nulová",J318,0)</f>
        <v>0</v>
      </c>
      <c r="BJ318" s="18" t="s">
        <v>74</v>
      </c>
      <c r="BK318" s="153">
        <f>ROUND(I318*H318,2)</f>
        <v>0</v>
      </c>
      <c r="BL318" s="18" t="s">
        <v>244</v>
      </c>
      <c r="BM318" s="152" t="s">
        <v>486</v>
      </c>
    </row>
    <row r="319" spans="1:65" s="12" customFormat="1" ht="22.9" customHeight="1">
      <c r="A319" s="264"/>
      <c r="B319" s="265"/>
      <c r="C319" s="264"/>
      <c r="D319" s="266" t="s">
        <v>69</v>
      </c>
      <c r="E319" s="268" t="s">
        <v>487</v>
      </c>
      <c r="F319" s="268" t="s">
        <v>488</v>
      </c>
      <c r="G319" s="264"/>
      <c r="H319" s="264"/>
      <c r="I319" s="307"/>
      <c r="J319" s="304">
        <f>BK319</f>
        <v>0</v>
      </c>
      <c r="K319" s="264"/>
      <c r="L319" s="134"/>
      <c r="M319" s="138"/>
      <c r="N319" s="139"/>
      <c r="O319" s="139"/>
      <c r="P319" s="140">
        <f>SUM(P320:P323)</f>
        <v>15.724173</v>
      </c>
      <c r="Q319" s="139"/>
      <c r="R319" s="140">
        <f>SUM(R320:R323)</f>
        <v>0.62343379999999993</v>
      </c>
      <c r="S319" s="139"/>
      <c r="T319" s="141">
        <f>SUM(T320:T323)</f>
        <v>0.82829999999999993</v>
      </c>
      <c r="AR319" s="135" t="s">
        <v>78</v>
      </c>
      <c r="AT319" s="142" t="s">
        <v>69</v>
      </c>
      <c r="AU319" s="142" t="s">
        <v>74</v>
      </c>
      <c r="AY319" s="135" t="s">
        <v>157</v>
      </c>
      <c r="BK319" s="143">
        <f>SUM(BK320:BK323)</f>
        <v>0</v>
      </c>
    </row>
    <row r="320" spans="1:65" s="2" customFormat="1" ht="43.15" customHeight="1">
      <c r="A320" s="261"/>
      <c r="B320" s="262"/>
      <c r="C320" s="269" t="s">
        <v>489</v>
      </c>
      <c r="D320" s="269" t="s">
        <v>160</v>
      </c>
      <c r="E320" s="270" t="s">
        <v>490</v>
      </c>
      <c r="F320" s="271" t="s">
        <v>491</v>
      </c>
      <c r="G320" s="272" t="s">
        <v>208</v>
      </c>
      <c r="H320" s="273">
        <v>55.22</v>
      </c>
      <c r="I320" s="213"/>
      <c r="J320" s="305">
        <f>ROUND(I320*H320,2)</f>
        <v>0</v>
      </c>
      <c r="K320" s="271" t="s">
        <v>172</v>
      </c>
      <c r="L320" s="31"/>
      <c r="M320" s="148" t="s">
        <v>1</v>
      </c>
      <c r="N320" s="149" t="s">
        <v>35</v>
      </c>
      <c r="O320" s="150">
        <v>0.22</v>
      </c>
      <c r="P320" s="150">
        <f>O320*H320</f>
        <v>12.148400000000001</v>
      </c>
      <c r="Q320" s="150">
        <v>1.129E-2</v>
      </c>
      <c r="R320" s="150">
        <f>Q320*H320</f>
        <v>0.62343379999999993</v>
      </c>
      <c r="S320" s="150">
        <v>0</v>
      </c>
      <c r="T320" s="151">
        <f>S320*H320</f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52" t="s">
        <v>244</v>
      </c>
      <c r="AT320" s="152" t="s">
        <v>160</v>
      </c>
      <c r="AU320" s="152" t="s">
        <v>78</v>
      </c>
      <c r="AY320" s="18" t="s">
        <v>157</v>
      </c>
      <c r="BE320" s="153">
        <f>IF(N320="základní",J320,0)</f>
        <v>0</v>
      </c>
      <c r="BF320" s="153">
        <f>IF(N320="snížená",J320,0)</f>
        <v>0</v>
      </c>
      <c r="BG320" s="153">
        <f>IF(N320="zákl. přenesená",J320,0)</f>
        <v>0</v>
      </c>
      <c r="BH320" s="153">
        <f>IF(N320="sníž. přenesená",J320,0)</f>
        <v>0</v>
      </c>
      <c r="BI320" s="153">
        <f>IF(N320="nulová",J320,0)</f>
        <v>0</v>
      </c>
      <c r="BJ320" s="18" t="s">
        <v>74</v>
      </c>
      <c r="BK320" s="153">
        <f>ROUND(I320*H320,2)</f>
        <v>0</v>
      </c>
      <c r="BL320" s="18" t="s">
        <v>244</v>
      </c>
      <c r="BM320" s="152" t="s">
        <v>492</v>
      </c>
    </row>
    <row r="321" spans="1:65" s="13" customFormat="1">
      <c r="A321" s="274"/>
      <c r="B321" s="275"/>
      <c r="C321" s="274"/>
      <c r="D321" s="276" t="s">
        <v>174</v>
      </c>
      <c r="E321" s="277" t="s">
        <v>1</v>
      </c>
      <c r="F321" s="278" t="s">
        <v>493</v>
      </c>
      <c r="G321" s="274"/>
      <c r="H321" s="279">
        <v>55.22</v>
      </c>
      <c r="I321" s="308"/>
      <c r="J321" s="274"/>
      <c r="K321" s="274"/>
      <c r="L321" s="154"/>
      <c r="M321" s="156"/>
      <c r="N321" s="157"/>
      <c r="O321" s="157"/>
      <c r="P321" s="157"/>
      <c r="Q321" s="157"/>
      <c r="R321" s="157"/>
      <c r="S321" s="157"/>
      <c r="T321" s="158"/>
      <c r="AT321" s="155" t="s">
        <v>174</v>
      </c>
      <c r="AU321" s="155" t="s">
        <v>78</v>
      </c>
      <c r="AV321" s="13" t="s">
        <v>78</v>
      </c>
      <c r="AW321" s="13" t="s">
        <v>27</v>
      </c>
      <c r="AX321" s="13" t="s">
        <v>74</v>
      </c>
      <c r="AY321" s="155" t="s">
        <v>157</v>
      </c>
    </row>
    <row r="322" spans="1:65" s="2" customFormat="1" ht="32.450000000000003" customHeight="1">
      <c r="A322" s="261"/>
      <c r="B322" s="262"/>
      <c r="C322" s="269" t="s">
        <v>494</v>
      </c>
      <c r="D322" s="269" t="s">
        <v>160</v>
      </c>
      <c r="E322" s="270" t="s">
        <v>495</v>
      </c>
      <c r="F322" s="271" t="s">
        <v>496</v>
      </c>
      <c r="G322" s="272" t="s">
        <v>208</v>
      </c>
      <c r="H322" s="273">
        <v>27.61</v>
      </c>
      <c r="I322" s="213"/>
      <c r="J322" s="305">
        <f>ROUND(I322*H322,2)</f>
        <v>0</v>
      </c>
      <c r="K322" s="271" t="s">
        <v>172</v>
      </c>
      <c r="L322" s="31"/>
      <c r="M322" s="148" t="s">
        <v>1</v>
      </c>
      <c r="N322" s="149" t="s">
        <v>35</v>
      </c>
      <c r="O322" s="150">
        <v>0.09</v>
      </c>
      <c r="P322" s="150">
        <f>O322*H322</f>
        <v>2.4848999999999997</v>
      </c>
      <c r="Q322" s="150">
        <v>0</v>
      </c>
      <c r="R322" s="150">
        <f>Q322*H322</f>
        <v>0</v>
      </c>
      <c r="S322" s="150">
        <v>0.03</v>
      </c>
      <c r="T322" s="151">
        <f>S322*H322</f>
        <v>0.82829999999999993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52" t="s">
        <v>244</v>
      </c>
      <c r="AT322" s="152" t="s">
        <v>160</v>
      </c>
      <c r="AU322" s="152" t="s">
        <v>78</v>
      </c>
      <c r="AY322" s="18" t="s">
        <v>157</v>
      </c>
      <c r="BE322" s="153">
        <f>IF(N322="základní",J322,0)</f>
        <v>0</v>
      </c>
      <c r="BF322" s="153">
        <f>IF(N322="snížená",J322,0)</f>
        <v>0</v>
      </c>
      <c r="BG322" s="153">
        <f>IF(N322="zákl. přenesená",J322,0)</f>
        <v>0</v>
      </c>
      <c r="BH322" s="153">
        <f>IF(N322="sníž. přenesená",J322,0)</f>
        <v>0</v>
      </c>
      <c r="BI322" s="153">
        <f>IF(N322="nulová",J322,0)</f>
        <v>0</v>
      </c>
      <c r="BJ322" s="18" t="s">
        <v>74</v>
      </c>
      <c r="BK322" s="153">
        <f>ROUND(I322*H322,2)</f>
        <v>0</v>
      </c>
      <c r="BL322" s="18" t="s">
        <v>244</v>
      </c>
      <c r="BM322" s="152" t="s">
        <v>497</v>
      </c>
    </row>
    <row r="323" spans="1:65" s="2" customFormat="1" ht="43.15" customHeight="1">
      <c r="A323" s="261"/>
      <c r="B323" s="262"/>
      <c r="C323" s="269" t="s">
        <v>498</v>
      </c>
      <c r="D323" s="269" t="s">
        <v>160</v>
      </c>
      <c r="E323" s="270" t="s">
        <v>499</v>
      </c>
      <c r="F323" s="271" t="s">
        <v>500</v>
      </c>
      <c r="G323" s="272" t="s">
        <v>189</v>
      </c>
      <c r="H323" s="273">
        <v>0.623</v>
      </c>
      <c r="I323" s="213"/>
      <c r="J323" s="305">
        <f>ROUND(I323*H323,2)</f>
        <v>0</v>
      </c>
      <c r="K323" s="271" t="s">
        <v>172</v>
      </c>
      <c r="L323" s="31"/>
      <c r="M323" s="148" t="s">
        <v>1</v>
      </c>
      <c r="N323" s="149" t="s">
        <v>35</v>
      </c>
      <c r="O323" s="150">
        <v>1.7509999999999999</v>
      </c>
      <c r="P323" s="150">
        <f>O323*H323</f>
        <v>1.090873</v>
      </c>
      <c r="Q323" s="150">
        <v>0</v>
      </c>
      <c r="R323" s="150">
        <f>Q323*H323</f>
        <v>0</v>
      </c>
      <c r="S323" s="150">
        <v>0</v>
      </c>
      <c r="T323" s="151">
        <f>S323*H323</f>
        <v>0</v>
      </c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R323" s="152" t="s">
        <v>244</v>
      </c>
      <c r="AT323" s="152" t="s">
        <v>160</v>
      </c>
      <c r="AU323" s="152" t="s">
        <v>78</v>
      </c>
      <c r="AY323" s="18" t="s">
        <v>157</v>
      </c>
      <c r="BE323" s="153">
        <f>IF(N323="základní",J323,0)</f>
        <v>0</v>
      </c>
      <c r="BF323" s="153">
        <f>IF(N323="snížená",J323,0)</f>
        <v>0</v>
      </c>
      <c r="BG323" s="153">
        <f>IF(N323="zákl. přenesená",J323,0)</f>
        <v>0</v>
      </c>
      <c r="BH323" s="153">
        <f>IF(N323="sníž. přenesená",J323,0)</f>
        <v>0</v>
      </c>
      <c r="BI323" s="153">
        <f>IF(N323="nulová",J323,0)</f>
        <v>0</v>
      </c>
      <c r="BJ323" s="18" t="s">
        <v>74</v>
      </c>
      <c r="BK323" s="153">
        <f>ROUND(I323*H323,2)</f>
        <v>0</v>
      </c>
      <c r="BL323" s="18" t="s">
        <v>244</v>
      </c>
      <c r="BM323" s="152" t="s">
        <v>501</v>
      </c>
    </row>
    <row r="324" spans="1:65" s="12" customFormat="1" ht="22.9" customHeight="1">
      <c r="A324" s="264"/>
      <c r="B324" s="265"/>
      <c r="C324" s="264"/>
      <c r="D324" s="266" t="s">
        <v>69</v>
      </c>
      <c r="E324" s="268" t="s">
        <v>502</v>
      </c>
      <c r="F324" s="268" t="s">
        <v>503</v>
      </c>
      <c r="G324" s="264"/>
      <c r="H324" s="264"/>
      <c r="I324" s="307"/>
      <c r="J324" s="304">
        <f>BK324</f>
        <v>0</v>
      </c>
      <c r="K324" s="264"/>
      <c r="L324" s="134"/>
      <c r="M324" s="138"/>
      <c r="N324" s="139"/>
      <c r="O324" s="139"/>
      <c r="P324" s="140">
        <f>SUM(P325:P343)</f>
        <v>91.649040000000014</v>
      </c>
      <c r="Q324" s="139"/>
      <c r="R324" s="140">
        <f>SUM(R325:R343)</f>
        <v>0.88804649999999996</v>
      </c>
      <c r="S324" s="139"/>
      <c r="T324" s="141">
        <f>SUM(T325:T343)</f>
        <v>0.19271699999999997</v>
      </c>
      <c r="AR324" s="135" t="s">
        <v>78</v>
      </c>
      <c r="AT324" s="142" t="s">
        <v>69</v>
      </c>
      <c r="AU324" s="142" t="s">
        <v>74</v>
      </c>
      <c r="AY324" s="135" t="s">
        <v>157</v>
      </c>
      <c r="BK324" s="143">
        <f>SUM(BK325:BK343)</f>
        <v>0</v>
      </c>
    </row>
    <row r="325" spans="1:65" s="2" customFormat="1" ht="43.15" customHeight="1">
      <c r="A325" s="261"/>
      <c r="B325" s="262"/>
      <c r="C325" s="269" t="s">
        <v>504</v>
      </c>
      <c r="D325" s="269" t="s">
        <v>160</v>
      </c>
      <c r="E325" s="270" t="s">
        <v>505</v>
      </c>
      <c r="F325" s="271" t="s">
        <v>506</v>
      </c>
      <c r="G325" s="272" t="s">
        <v>208</v>
      </c>
      <c r="H325" s="273">
        <v>117.15</v>
      </c>
      <c r="I325" s="213"/>
      <c r="J325" s="305">
        <f>ROUND(I325*H325,2)</f>
        <v>0</v>
      </c>
      <c r="K325" s="271" t="s">
        <v>172</v>
      </c>
      <c r="L325" s="31"/>
      <c r="M325" s="148" t="s">
        <v>1</v>
      </c>
      <c r="N325" s="149" t="s">
        <v>35</v>
      </c>
      <c r="O325" s="150">
        <v>0.54800000000000004</v>
      </c>
      <c r="P325" s="150">
        <f>O325*H325</f>
        <v>64.198200000000014</v>
      </c>
      <c r="Q325" s="150">
        <v>1.39E-3</v>
      </c>
      <c r="R325" s="150">
        <f>Q325*H325</f>
        <v>0.1628385</v>
      </c>
      <c r="S325" s="150">
        <v>0</v>
      </c>
      <c r="T325" s="151">
        <f>S325*H325</f>
        <v>0</v>
      </c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R325" s="152" t="s">
        <v>244</v>
      </c>
      <c r="AT325" s="152" t="s">
        <v>160</v>
      </c>
      <c r="AU325" s="152" t="s">
        <v>78</v>
      </c>
      <c r="AY325" s="18" t="s">
        <v>157</v>
      </c>
      <c r="BE325" s="153">
        <f>IF(N325="základní",J325,0)</f>
        <v>0</v>
      </c>
      <c r="BF325" s="153">
        <f>IF(N325="snížená",J325,0)</f>
        <v>0</v>
      </c>
      <c r="BG325" s="153">
        <f>IF(N325="zákl. přenesená",J325,0)</f>
        <v>0</v>
      </c>
      <c r="BH325" s="153">
        <f>IF(N325="sníž. přenesená",J325,0)</f>
        <v>0</v>
      </c>
      <c r="BI325" s="153">
        <f>IF(N325="nulová",J325,0)</f>
        <v>0</v>
      </c>
      <c r="BJ325" s="18" t="s">
        <v>74</v>
      </c>
      <c r="BK325" s="153">
        <f>ROUND(I325*H325,2)</f>
        <v>0</v>
      </c>
      <c r="BL325" s="18" t="s">
        <v>244</v>
      </c>
      <c r="BM325" s="152" t="s">
        <v>507</v>
      </c>
    </row>
    <row r="326" spans="1:65" s="13" customFormat="1">
      <c r="A326" s="274"/>
      <c r="B326" s="275"/>
      <c r="C326" s="274"/>
      <c r="D326" s="276" t="s">
        <v>174</v>
      </c>
      <c r="E326" s="277" t="s">
        <v>1</v>
      </c>
      <c r="F326" s="278" t="s">
        <v>508</v>
      </c>
      <c r="G326" s="274"/>
      <c r="H326" s="279">
        <v>69.87</v>
      </c>
      <c r="I326" s="308"/>
      <c r="J326" s="274"/>
      <c r="K326" s="274"/>
      <c r="L326" s="154"/>
      <c r="M326" s="156"/>
      <c r="N326" s="157"/>
      <c r="O326" s="157"/>
      <c r="P326" s="157"/>
      <c r="Q326" s="157"/>
      <c r="R326" s="157"/>
      <c r="S326" s="157"/>
      <c r="T326" s="158"/>
      <c r="AT326" s="155" t="s">
        <v>174</v>
      </c>
      <c r="AU326" s="155" t="s">
        <v>78</v>
      </c>
      <c r="AV326" s="13" t="s">
        <v>78</v>
      </c>
      <c r="AW326" s="13" t="s">
        <v>27</v>
      </c>
      <c r="AX326" s="13" t="s">
        <v>70</v>
      </c>
      <c r="AY326" s="155" t="s">
        <v>157</v>
      </c>
    </row>
    <row r="327" spans="1:65" s="13" customFormat="1">
      <c r="A327" s="274"/>
      <c r="B327" s="275"/>
      <c r="C327" s="274"/>
      <c r="D327" s="276" t="s">
        <v>174</v>
      </c>
      <c r="E327" s="277" t="s">
        <v>1</v>
      </c>
      <c r="F327" s="278" t="s">
        <v>509</v>
      </c>
      <c r="G327" s="274"/>
      <c r="H327" s="279">
        <v>35.28</v>
      </c>
      <c r="I327" s="308"/>
      <c r="J327" s="274"/>
      <c r="K327" s="274"/>
      <c r="L327" s="154"/>
      <c r="M327" s="156"/>
      <c r="N327" s="157"/>
      <c r="O327" s="157"/>
      <c r="P327" s="157"/>
      <c r="Q327" s="157"/>
      <c r="R327" s="157"/>
      <c r="S327" s="157"/>
      <c r="T327" s="158"/>
      <c r="AT327" s="155" t="s">
        <v>174</v>
      </c>
      <c r="AU327" s="155" t="s">
        <v>78</v>
      </c>
      <c r="AV327" s="13" t="s">
        <v>78</v>
      </c>
      <c r="AW327" s="13" t="s">
        <v>27</v>
      </c>
      <c r="AX327" s="13" t="s">
        <v>70</v>
      </c>
      <c r="AY327" s="155" t="s">
        <v>157</v>
      </c>
    </row>
    <row r="328" spans="1:65" s="13" customFormat="1">
      <c r="A328" s="274"/>
      <c r="B328" s="275"/>
      <c r="C328" s="274"/>
      <c r="D328" s="276" t="s">
        <v>174</v>
      </c>
      <c r="E328" s="277" t="s">
        <v>1</v>
      </c>
      <c r="F328" s="278" t="s">
        <v>510</v>
      </c>
      <c r="G328" s="274"/>
      <c r="H328" s="279">
        <v>12</v>
      </c>
      <c r="I328" s="308"/>
      <c r="J328" s="274"/>
      <c r="K328" s="274"/>
      <c r="L328" s="154"/>
      <c r="M328" s="156"/>
      <c r="N328" s="157"/>
      <c r="O328" s="157"/>
      <c r="P328" s="157"/>
      <c r="Q328" s="157"/>
      <c r="R328" s="157"/>
      <c r="S328" s="157"/>
      <c r="T328" s="158"/>
      <c r="AT328" s="155" t="s">
        <v>174</v>
      </c>
      <c r="AU328" s="155" t="s">
        <v>78</v>
      </c>
      <c r="AV328" s="13" t="s">
        <v>78</v>
      </c>
      <c r="AW328" s="13" t="s">
        <v>27</v>
      </c>
      <c r="AX328" s="13" t="s">
        <v>70</v>
      </c>
      <c r="AY328" s="155" t="s">
        <v>157</v>
      </c>
    </row>
    <row r="329" spans="1:65" s="14" customFormat="1">
      <c r="A329" s="280"/>
      <c r="B329" s="281"/>
      <c r="C329" s="280"/>
      <c r="D329" s="276" t="s">
        <v>174</v>
      </c>
      <c r="E329" s="282" t="s">
        <v>1</v>
      </c>
      <c r="F329" s="283" t="s">
        <v>193</v>
      </c>
      <c r="G329" s="280"/>
      <c r="H329" s="284">
        <v>117.15</v>
      </c>
      <c r="I329" s="309"/>
      <c r="J329" s="280"/>
      <c r="K329" s="280"/>
      <c r="L329" s="159"/>
      <c r="M329" s="161"/>
      <c r="N329" s="162"/>
      <c r="O329" s="162"/>
      <c r="P329" s="162"/>
      <c r="Q329" s="162"/>
      <c r="R329" s="162"/>
      <c r="S329" s="162"/>
      <c r="T329" s="163"/>
      <c r="AT329" s="160" t="s">
        <v>174</v>
      </c>
      <c r="AU329" s="160" t="s">
        <v>78</v>
      </c>
      <c r="AV329" s="14" t="s">
        <v>163</v>
      </c>
      <c r="AW329" s="14" t="s">
        <v>27</v>
      </c>
      <c r="AX329" s="14" t="s">
        <v>74</v>
      </c>
      <c r="AY329" s="160" t="s">
        <v>157</v>
      </c>
    </row>
    <row r="330" spans="1:65" s="2" customFormat="1" ht="21.6" customHeight="1">
      <c r="A330" s="261"/>
      <c r="B330" s="262"/>
      <c r="C330" s="285" t="s">
        <v>511</v>
      </c>
      <c r="D330" s="285" t="s">
        <v>195</v>
      </c>
      <c r="E330" s="286" t="s">
        <v>512</v>
      </c>
      <c r="F330" s="287" t="s">
        <v>513</v>
      </c>
      <c r="G330" s="288" t="s">
        <v>208</v>
      </c>
      <c r="H330" s="289">
        <v>1.5840000000000001</v>
      </c>
      <c r="I330" s="214"/>
      <c r="J330" s="306">
        <f>ROUND(I330*H330,2)</f>
        <v>0</v>
      </c>
      <c r="K330" s="287" t="s">
        <v>172</v>
      </c>
      <c r="L330" s="164"/>
      <c r="M330" s="165" t="s">
        <v>1</v>
      </c>
      <c r="N330" s="166" t="s">
        <v>35</v>
      </c>
      <c r="O330" s="150">
        <v>0</v>
      </c>
      <c r="P330" s="150">
        <f>O330*H330</f>
        <v>0</v>
      </c>
      <c r="Q330" s="150">
        <v>7.0000000000000001E-3</v>
      </c>
      <c r="R330" s="150">
        <f>Q330*H330</f>
        <v>1.1088000000000001E-2</v>
      </c>
      <c r="S330" s="150">
        <v>0</v>
      </c>
      <c r="T330" s="151">
        <f>S330*H330</f>
        <v>0</v>
      </c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R330" s="152" t="s">
        <v>331</v>
      </c>
      <c r="AT330" s="152" t="s">
        <v>195</v>
      </c>
      <c r="AU330" s="152" t="s">
        <v>78</v>
      </c>
      <c r="AY330" s="18" t="s">
        <v>157</v>
      </c>
      <c r="BE330" s="153">
        <f>IF(N330="základní",J330,0)</f>
        <v>0</v>
      </c>
      <c r="BF330" s="153">
        <f>IF(N330="snížená",J330,0)</f>
        <v>0</v>
      </c>
      <c r="BG330" s="153">
        <f>IF(N330="zákl. přenesená",J330,0)</f>
        <v>0</v>
      </c>
      <c r="BH330" s="153">
        <f>IF(N330="sníž. přenesená",J330,0)</f>
        <v>0</v>
      </c>
      <c r="BI330" s="153">
        <f>IF(N330="nulová",J330,0)</f>
        <v>0</v>
      </c>
      <c r="BJ330" s="18" t="s">
        <v>74</v>
      </c>
      <c r="BK330" s="153">
        <f>ROUND(I330*H330,2)</f>
        <v>0</v>
      </c>
      <c r="BL330" s="18" t="s">
        <v>244</v>
      </c>
      <c r="BM330" s="152" t="s">
        <v>514</v>
      </c>
    </row>
    <row r="331" spans="1:65" s="13" customFormat="1">
      <c r="A331" s="274"/>
      <c r="B331" s="275"/>
      <c r="C331" s="274"/>
      <c r="D331" s="276" t="s">
        <v>174</v>
      </c>
      <c r="E331" s="277" t="s">
        <v>1</v>
      </c>
      <c r="F331" s="278" t="s">
        <v>515</v>
      </c>
      <c r="G331" s="274"/>
      <c r="H331" s="279">
        <v>0.79200000000000004</v>
      </c>
      <c r="I331" s="308"/>
      <c r="J331" s="274"/>
      <c r="K331" s="274"/>
      <c r="L331" s="154"/>
      <c r="M331" s="156"/>
      <c r="N331" s="157"/>
      <c r="O331" s="157"/>
      <c r="P331" s="157"/>
      <c r="Q331" s="157"/>
      <c r="R331" s="157"/>
      <c r="S331" s="157"/>
      <c r="T331" s="158"/>
      <c r="AT331" s="155" t="s">
        <v>174</v>
      </c>
      <c r="AU331" s="155" t="s">
        <v>78</v>
      </c>
      <c r="AV331" s="13" t="s">
        <v>78</v>
      </c>
      <c r="AW331" s="13" t="s">
        <v>27</v>
      </c>
      <c r="AX331" s="13" t="s">
        <v>70</v>
      </c>
      <c r="AY331" s="155" t="s">
        <v>157</v>
      </c>
    </row>
    <row r="332" spans="1:65" s="13" customFormat="1">
      <c r="A332" s="274"/>
      <c r="B332" s="275"/>
      <c r="C332" s="274"/>
      <c r="D332" s="276" t="s">
        <v>174</v>
      </c>
      <c r="E332" s="277" t="s">
        <v>1</v>
      </c>
      <c r="F332" s="278" t="s">
        <v>516</v>
      </c>
      <c r="G332" s="274"/>
      <c r="H332" s="279">
        <v>0.79200000000000004</v>
      </c>
      <c r="I332" s="308"/>
      <c r="J332" s="274"/>
      <c r="K332" s="274"/>
      <c r="L332" s="154"/>
      <c r="M332" s="156"/>
      <c r="N332" s="157"/>
      <c r="O332" s="157"/>
      <c r="P332" s="157"/>
      <c r="Q332" s="157"/>
      <c r="R332" s="157"/>
      <c r="S332" s="157"/>
      <c r="T332" s="158"/>
      <c r="AT332" s="155" t="s">
        <v>174</v>
      </c>
      <c r="AU332" s="155" t="s">
        <v>78</v>
      </c>
      <c r="AV332" s="13" t="s">
        <v>78</v>
      </c>
      <c r="AW332" s="13" t="s">
        <v>27</v>
      </c>
      <c r="AX332" s="13" t="s">
        <v>70</v>
      </c>
      <c r="AY332" s="155" t="s">
        <v>157</v>
      </c>
    </row>
    <row r="333" spans="1:65" s="14" customFormat="1">
      <c r="A333" s="280"/>
      <c r="B333" s="281"/>
      <c r="C333" s="280"/>
      <c r="D333" s="276" t="s">
        <v>174</v>
      </c>
      <c r="E333" s="282" t="s">
        <v>1</v>
      </c>
      <c r="F333" s="283" t="s">
        <v>193</v>
      </c>
      <c r="G333" s="280"/>
      <c r="H333" s="284">
        <v>1.5840000000000001</v>
      </c>
      <c r="I333" s="309"/>
      <c r="J333" s="280"/>
      <c r="K333" s="280"/>
      <c r="L333" s="159"/>
      <c r="M333" s="161"/>
      <c r="N333" s="162"/>
      <c r="O333" s="162"/>
      <c r="P333" s="162"/>
      <c r="Q333" s="162"/>
      <c r="R333" s="162"/>
      <c r="S333" s="162"/>
      <c r="T333" s="163"/>
      <c r="AT333" s="160" t="s">
        <v>174</v>
      </c>
      <c r="AU333" s="160" t="s">
        <v>78</v>
      </c>
      <c r="AV333" s="14" t="s">
        <v>163</v>
      </c>
      <c r="AW333" s="14" t="s">
        <v>27</v>
      </c>
      <c r="AX333" s="14" t="s">
        <v>74</v>
      </c>
      <c r="AY333" s="160" t="s">
        <v>157</v>
      </c>
    </row>
    <row r="334" spans="1:65" s="2" customFormat="1" ht="21.6" customHeight="1">
      <c r="A334" s="261"/>
      <c r="B334" s="262"/>
      <c r="C334" s="285" t="s">
        <v>517</v>
      </c>
      <c r="D334" s="285" t="s">
        <v>195</v>
      </c>
      <c r="E334" s="286" t="s">
        <v>518</v>
      </c>
      <c r="F334" s="287" t="s">
        <v>519</v>
      </c>
      <c r="G334" s="288" t="s">
        <v>208</v>
      </c>
      <c r="H334" s="289">
        <v>89.265000000000001</v>
      </c>
      <c r="I334" s="214"/>
      <c r="J334" s="306">
        <f>ROUND(I334*H334,2)</f>
        <v>0</v>
      </c>
      <c r="K334" s="287" t="s">
        <v>172</v>
      </c>
      <c r="L334" s="164"/>
      <c r="M334" s="165" t="s">
        <v>1</v>
      </c>
      <c r="N334" s="166" t="s">
        <v>35</v>
      </c>
      <c r="O334" s="150">
        <v>0</v>
      </c>
      <c r="P334" s="150">
        <f>O334*H334</f>
        <v>0</v>
      </c>
      <c r="Q334" s="150">
        <v>8.0000000000000002E-3</v>
      </c>
      <c r="R334" s="150">
        <f>Q334*H334</f>
        <v>0.71411999999999998</v>
      </c>
      <c r="S334" s="150">
        <v>0</v>
      </c>
      <c r="T334" s="151">
        <f>S334*H334</f>
        <v>0</v>
      </c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R334" s="152" t="s">
        <v>331</v>
      </c>
      <c r="AT334" s="152" t="s">
        <v>195</v>
      </c>
      <c r="AU334" s="152" t="s">
        <v>78</v>
      </c>
      <c r="AY334" s="18" t="s">
        <v>157</v>
      </c>
      <c r="BE334" s="153">
        <f>IF(N334="základní",J334,0)</f>
        <v>0</v>
      </c>
      <c r="BF334" s="153">
        <f>IF(N334="snížená",J334,0)</f>
        <v>0</v>
      </c>
      <c r="BG334" s="153">
        <f>IF(N334="zákl. přenesená",J334,0)</f>
        <v>0</v>
      </c>
      <c r="BH334" s="153">
        <f>IF(N334="sníž. přenesená",J334,0)</f>
        <v>0</v>
      </c>
      <c r="BI334" s="153">
        <f>IF(N334="nulová",J334,0)</f>
        <v>0</v>
      </c>
      <c r="BJ334" s="18" t="s">
        <v>74</v>
      </c>
      <c r="BK334" s="153">
        <f>ROUND(I334*H334,2)</f>
        <v>0</v>
      </c>
      <c r="BL334" s="18" t="s">
        <v>244</v>
      </c>
      <c r="BM334" s="152" t="s">
        <v>520</v>
      </c>
    </row>
    <row r="335" spans="1:65" s="13" customFormat="1">
      <c r="A335" s="274"/>
      <c r="B335" s="275"/>
      <c r="C335" s="274"/>
      <c r="D335" s="276" t="s">
        <v>174</v>
      </c>
      <c r="E335" s="277" t="s">
        <v>1</v>
      </c>
      <c r="F335" s="278" t="s">
        <v>521</v>
      </c>
      <c r="G335" s="274"/>
      <c r="H335" s="279">
        <v>76.064999999999998</v>
      </c>
      <c r="I335" s="308"/>
      <c r="J335" s="274"/>
      <c r="K335" s="274"/>
      <c r="L335" s="154"/>
      <c r="M335" s="156"/>
      <c r="N335" s="157"/>
      <c r="O335" s="157"/>
      <c r="P335" s="157"/>
      <c r="Q335" s="157"/>
      <c r="R335" s="157"/>
      <c r="S335" s="157"/>
      <c r="T335" s="158"/>
      <c r="AT335" s="155" t="s">
        <v>174</v>
      </c>
      <c r="AU335" s="155" t="s">
        <v>78</v>
      </c>
      <c r="AV335" s="13" t="s">
        <v>78</v>
      </c>
      <c r="AW335" s="13" t="s">
        <v>27</v>
      </c>
      <c r="AX335" s="13" t="s">
        <v>70</v>
      </c>
      <c r="AY335" s="155" t="s">
        <v>157</v>
      </c>
    </row>
    <row r="336" spans="1:65" s="13" customFormat="1">
      <c r="A336" s="274"/>
      <c r="B336" s="275"/>
      <c r="C336" s="274"/>
      <c r="D336" s="276" t="s">
        <v>174</v>
      </c>
      <c r="E336" s="277" t="s">
        <v>1</v>
      </c>
      <c r="F336" s="278" t="s">
        <v>522</v>
      </c>
      <c r="G336" s="274"/>
      <c r="H336" s="279">
        <v>13.2</v>
      </c>
      <c r="I336" s="308"/>
      <c r="J336" s="274"/>
      <c r="K336" s="274"/>
      <c r="L336" s="154"/>
      <c r="M336" s="156"/>
      <c r="N336" s="157"/>
      <c r="O336" s="157"/>
      <c r="P336" s="157"/>
      <c r="Q336" s="157"/>
      <c r="R336" s="157"/>
      <c r="S336" s="157"/>
      <c r="T336" s="158"/>
      <c r="AT336" s="155" t="s">
        <v>174</v>
      </c>
      <c r="AU336" s="155" t="s">
        <v>78</v>
      </c>
      <c r="AV336" s="13" t="s">
        <v>78</v>
      </c>
      <c r="AW336" s="13" t="s">
        <v>27</v>
      </c>
      <c r="AX336" s="13" t="s">
        <v>70</v>
      </c>
      <c r="AY336" s="155" t="s">
        <v>157</v>
      </c>
    </row>
    <row r="337" spans="1:65" s="14" customFormat="1">
      <c r="A337" s="280"/>
      <c r="B337" s="281"/>
      <c r="C337" s="280"/>
      <c r="D337" s="276" t="s">
        <v>174</v>
      </c>
      <c r="E337" s="282" t="s">
        <v>1</v>
      </c>
      <c r="F337" s="283" t="s">
        <v>193</v>
      </c>
      <c r="G337" s="280"/>
      <c r="H337" s="284">
        <v>89.265000000000001</v>
      </c>
      <c r="I337" s="309"/>
      <c r="J337" s="280"/>
      <c r="K337" s="280"/>
      <c r="L337" s="159"/>
      <c r="M337" s="161"/>
      <c r="N337" s="162"/>
      <c r="O337" s="162"/>
      <c r="P337" s="162"/>
      <c r="Q337" s="162"/>
      <c r="R337" s="162"/>
      <c r="S337" s="162"/>
      <c r="T337" s="163"/>
      <c r="AT337" s="160" t="s">
        <v>174</v>
      </c>
      <c r="AU337" s="160" t="s">
        <v>78</v>
      </c>
      <c r="AV337" s="14" t="s">
        <v>163</v>
      </c>
      <c r="AW337" s="14" t="s">
        <v>27</v>
      </c>
      <c r="AX337" s="14" t="s">
        <v>74</v>
      </c>
      <c r="AY337" s="160" t="s">
        <v>157</v>
      </c>
    </row>
    <row r="338" spans="1:65" s="2" customFormat="1" ht="21.6" customHeight="1">
      <c r="A338" s="261"/>
      <c r="B338" s="262"/>
      <c r="C338" s="269" t="s">
        <v>523</v>
      </c>
      <c r="D338" s="269" t="s">
        <v>160</v>
      </c>
      <c r="E338" s="270" t="s">
        <v>524</v>
      </c>
      <c r="F338" s="271" t="s">
        <v>525</v>
      </c>
      <c r="G338" s="272" t="s">
        <v>208</v>
      </c>
      <c r="H338" s="273">
        <v>91.77</v>
      </c>
      <c r="I338" s="213"/>
      <c r="J338" s="305">
        <f>ROUND(I338*H338,2)</f>
        <v>0</v>
      </c>
      <c r="K338" s="271" t="s">
        <v>172</v>
      </c>
      <c r="L338" s="31"/>
      <c r="M338" s="148" t="s">
        <v>1</v>
      </c>
      <c r="N338" s="149" t="s">
        <v>35</v>
      </c>
      <c r="O338" s="150">
        <v>0.27600000000000002</v>
      </c>
      <c r="P338" s="150">
        <f>O338*H338</f>
        <v>25.328520000000001</v>
      </c>
      <c r="Q338" s="150">
        <v>0</v>
      </c>
      <c r="R338" s="150">
        <f>Q338*H338</f>
        <v>0</v>
      </c>
      <c r="S338" s="150">
        <v>2.0999999999999999E-3</v>
      </c>
      <c r="T338" s="151">
        <f>S338*H338</f>
        <v>0.19271699999999997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52" t="s">
        <v>244</v>
      </c>
      <c r="AT338" s="152" t="s">
        <v>160</v>
      </c>
      <c r="AU338" s="152" t="s">
        <v>78</v>
      </c>
      <c r="AY338" s="18" t="s">
        <v>157</v>
      </c>
      <c r="BE338" s="153">
        <f>IF(N338="základní",J338,0)</f>
        <v>0</v>
      </c>
      <c r="BF338" s="153">
        <f>IF(N338="snížená",J338,0)</f>
        <v>0</v>
      </c>
      <c r="BG338" s="153">
        <f>IF(N338="zákl. přenesená",J338,0)</f>
        <v>0</v>
      </c>
      <c r="BH338" s="153">
        <f>IF(N338="sníž. přenesená",J338,0)</f>
        <v>0</v>
      </c>
      <c r="BI338" s="153">
        <f>IF(N338="nulová",J338,0)</f>
        <v>0</v>
      </c>
      <c r="BJ338" s="18" t="s">
        <v>74</v>
      </c>
      <c r="BK338" s="153">
        <f>ROUND(I338*H338,2)</f>
        <v>0</v>
      </c>
      <c r="BL338" s="18" t="s">
        <v>244</v>
      </c>
      <c r="BM338" s="152" t="s">
        <v>526</v>
      </c>
    </row>
    <row r="339" spans="1:65" s="13" customFormat="1">
      <c r="A339" s="274"/>
      <c r="B339" s="275"/>
      <c r="C339" s="274"/>
      <c r="D339" s="276" t="s">
        <v>174</v>
      </c>
      <c r="E339" s="277" t="s">
        <v>1</v>
      </c>
      <c r="F339" s="278" t="s">
        <v>527</v>
      </c>
      <c r="G339" s="274"/>
      <c r="H339" s="279">
        <v>44.49</v>
      </c>
      <c r="I339" s="308"/>
      <c r="J339" s="274"/>
      <c r="K339" s="274"/>
      <c r="L339" s="154"/>
      <c r="M339" s="156"/>
      <c r="N339" s="157"/>
      <c r="O339" s="157"/>
      <c r="P339" s="157"/>
      <c r="Q339" s="157"/>
      <c r="R339" s="157"/>
      <c r="S339" s="157"/>
      <c r="T339" s="158"/>
      <c r="AT339" s="155" t="s">
        <v>174</v>
      </c>
      <c r="AU339" s="155" t="s">
        <v>78</v>
      </c>
      <c r="AV339" s="13" t="s">
        <v>78</v>
      </c>
      <c r="AW339" s="13" t="s">
        <v>27</v>
      </c>
      <c r="AX339" s="13" t="s">
        <v>70</v>
      </c>
      <c r="AY339" s="155" t="s">
        <v>157</v>
      </c>
    </row>
    <row r="340" spans="1:65" s="13" customFormat="1">
      <c r="A340" s="274"/>
      <c r="B340" s="275"/>
      <c r="C340" s="274"/>
      <c r="D340" s="276" t="s">
        <v>174</v>
      </c>
      <c r="E340" s="277" t="s">
        <v>1</v>
      </c>
      <c r="F340" s="278" t="s">
        <v>509</v>
      </c>
      <c r="G340" s="274"/>
      <c r="H340" s="279">
        <v>35.28</v>
      </c>
      <c r="I340" s="308"/>
      <c r="J340" s="274"/>
      <c r="K340" s="274"/>
      <c r="L340" s="154"/>
      <c r="M340" s="156"/>
      <c r="N340" s="157"/>
      <c r="O340" s="157"/>
      <c r="P340" s="157"/>
      <c r="Q340" s="157"/>
      <c r="R340" s="157"/>
      <c r="S340" s="157"/>
      <c r="T340" s="158"/>
      <c r="AT340" s="155" t="s">
        <v>174</v>
      </c>
      <c r="AU340" s="155" t="s">
        <v>78</v>
      </c>
      <c r="AV340" s="13" t="s">
        <v>78</v>
      </c>
      <c r="AW340" s="13" t="s">
        <v>27</v>
      </c>
      <c r="AX340" s="13" t="s">
        <v>70</v>
      </c>
      <c r="AY340" s="155" t="s">
        <v>157</v>
      </c>
    </row>
    <row r="341" spans="1:65" s="13" customFormat="1">
      <c r="A341" s="274"/>
      <c r="B341" s="275"/>
      <c r="C341" s="274"/>
      <c r="D341" s="276" t="s">
        <v>174</v>
      </c>
      <c r="E341" s="277" t="s">
        <v>1</v>
      </c>
      <c r="F341" s="278" t="s">
        <v>510</v>
      </c>
      <c r="G341" s="274"/>
      <c r="H341" s="279">
        <v>12</v>
      </c>
      <c r="I341" s="308"/>
      <c r="J341" s="274"/>
      <c r="K341" s="274"/>
      <c r="L341" s="154"/>
      <c r="M341" s="156"/>
      <c r="N341" s="157"/>
      <c r="O341" s="157"/>
      <c r="P341" s="157"/>
      <c r="Q341" s="157"/>
      <c r="R341" s="157"/>
      <c r="S341" s="157"/>
      <c r="T341" s="158"/>
      <c r="AT341" s="155" t="s">
        <v>174</v>
      </c>
      <c r="AU341" s="155" t="s">
        <v>78</v>
      </c>
      <c r="AV341" s="13" t="s">
        <v>78</v>
      </c>
      <c r="AW341" s="13" t="s">
        <v>27</v>
      </c>
      <c r="AX341" s="13" t="s">
        <v>70</v>
      </c>
      <c r="AY341" s="155" t="s">
        <v>157</v>
      </c>
    </row>
    <row r="342" spans="1:65" s="14" customFormat="1">
      <c r="A342" s="280"/>
      <c r="B342" s="281"/>
      <c r="C342" s="280"/>
      <c r="D342" s="276" t="s">
        <v>174</v>
      </c>
      <c r="E342" s="282" t="s">
        <v>1</v>
      </c>
      <c r="F342" s="283" t="s">
        <v>193</v>
      </c>
      <c r="G342" s="280"/>
      <c r="H342" s="284">
        <v>91.77000000000001</v>
      </c>
      <c r="I342" s="309"/>
      <c r="J342" s="280"/>
      <c r="K342" s="280"/>
      <c r="L342" s="159"/>
      <c r="M342" s="161"/>
      <c r="N342" s="162"/>
      <c r="O342" s="162"/>
      <c r="P342" s="162"/>
      <c r="Q342" s="162"/>
      <c r="R342" s="162"/>
      <c r="S342" s="162"/>
      <c r="T342" s="163"/>
      <c r="AT342" s="160" t="s">
        <v>174</v>
      </c>
      <c r="AU342" s="160" t="s">
        <v>78</v>
      </c>
      <c r="AV342" s="14" t="s">
        <v>163</v>
      </c>
      <c r="AW342" s="14" t="s">
        <v>27</v>
      </c>
      <c r="AX342" s="14" t="s">
        <v>74</v>
      </c>
      <c r="AY342" s="160" t="s">
        <v>157</v>
      </c>
    </row>
    <row r="343" spans="1:65" s="2" customFormat="1" ht="64.900000000000006" customHeight="1">
      <c r="A343" s="261"/>
      <c r="B343" s="262"/>
      <c r="C343" s="269" t="s">
        <v>528</v>
      </c>
      <c r="D343" s="269" t="s">
        <v>160</v>
      </c>
      <c r="E343" s="270" t="s">
        <v>529</v>
      </c>
      <c r="F343" s="271" t="s">
        <v>530</v>
      </c>
      <c r="G343" s="272" t="s">
        <v>189</v>
      </c>
      <c r="H343" s="273">
        <v>0.88800000000000001</v>
      </c>
      <c r="I343" s="213"/>
      <c r="J343" s="305">
        <f>ROUND(I343*H343,2)</f>
        <v>0</v>
      </c>
      <c r="K343" s="271" t="s">
        <v>172</v>
      </c>
      <c r="L343" s="31"/>
      <c r="M343" s="148" t="s">
        <v>1</v>
      </c>
      <c r="N343" s="149" t="s">
        <v>35</v>
      </c>
      <c r="O343" s="150">
        <v>2.39</v>
      </c>
      <c r="P343" s="150">
        <f>O343*H343</f>
        <v>2.1223200000000002</v>
      </c>
      <c r="Q343" s="150">
        <v>0</v>
      </c>
      <c r="R343" s="150">
        <f>Q343*H343</f>
        <v>0</v>
      </c>
      <c r="S343" s="150">
        <v>0</v>
      </c>
      <c r="T343" s="151">
        <f>S343*H343</f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152" t="s">
        <v>244</v>
      </c>
      <c r="AT343" s="152" t="s">
        <v>160</v>
      </c>
      <c r="AU343" s="152" t="s">
        <v>78</v>
      </c>
      <c r="AY343" s="18" t="s">
        <v>157</v>
      </c>
      <c r="BE343" s="153">
        <f>IF(N343="základní",J343,0)</f>
        <v>0</v>
      </c>
      <c r="BF343" s="153">
        <f>IF(N343="snížená",J343,0)</f>
        <v>0</v>
      </c>
      <c r="BG343" s="153">
        <f>IF(N343="zákl. přenesená",J343,0)</f>
        <v>0</v>
      </c>
      <c r="BH343" s="153">
        <f>IF(N343="sníž. přenesená",J343,0)</f>
        <v>0</v>
      </c>
      <c r="BI343" s="153">
        <f>IF(N343="nulová",J343,0)</f>
        <v>0</v>
      </c>
      <c r="BJ343" s="18" t="s">
        <v>74</v>
      </c>
      <c r="BK343" s="153">
        <f>ROUND(I343*H343,2)</f>
        <v>0</v>
      </c>
      <c r="BL343" s="18" t="s">
        <v>244</v>
      </c>
      <c r="BM343" s="152" t="s">
        <v>531</v>
      </c>
    </row>
    <row r="344" spans="1:65" s="12" customFormat="1" ht="22.9" customHeight="1">
      <c r="A344" s="264"/>
      <c r="B344" s="265"/>
      <c r="C344" s="264"/>
      <c r="D344" s="266" t="s">
        <v>69</v>
      </c>
      <c r="E344" s="268" t="s">
        <v>532</v>
      </c>
      <c r="F344" s="268" t="s">
        <v>533</v>
      </c>
      <c r="G344" s="264"/>
      <c r="H344" s="264"/>
      <c r="I344" s="307"/>
      <c r="J344" s="304">
        <f>BK344</f>
        <v>0</v>
      </c>
      <c r="K344" s="264"/>
      <c r="L344" s="134"/>
      <c r="M344" s="138"/>
      <c r="N344" s="139"/>
      <c r="O344" s="139"/>
      <c r="P344" s="140">
        <f>SUM(P345:P348)</f>
        <v>0.62134</v>
      </c>
      <c r="Q344" s="139"/>
      <c r="R344" s="140">
        <f>SUM(R345:R348)</f>
        <v>2.2079999999999999E-3</v>
      </c>
      <c r="S344" s="139"/>
      <c r="T344" s="141">
        <f>SUM(T345:T348)</f>
        <v>1.8370000000000001E-3</v>
      </c>
      <c r="AR344" s="135" t="s">
        <v>78</v>
      </c>
      <c r="AT344" s="142" t="s">
        <v>69</v>
      </c>
      <c r="AU344" s="142" t="s">
        <v>74</v>
      </c>
      <c r="AY344" s="135" t="s">
        <v>157</v>
      </c>
      <c r="BK344" s="143">
        <f>SUM(BK345:BK348)</f>
        <v>0</v>
      </c>
    </row>
    <row r="345" spans="1:65" s="2" customFormat="1" ht="21.6" customHeight="1">
      <c r="A345" s="261"/>
      <c r="B345" s="262"/>
      <c r="C345" s="269" t="s">
        <v>534</v>
      </c>
      <c r="D345" s="269" t="s">
        <v>160</v>
      </c>
      <c r="E345" s="270" t="s">
        <v>535</v>
      </c>
      <c r="F345" s="271" t="s">
        <v>536</v>
      </c>
      <c r="G345" s="272" t="s">
        <v>219</v>
      </c>
      <c r="H345" s="273">
        <v>1.1000000000000001</v>
      </c>
      <c r="I345" s="213"/>
      <c r="J345" s="305">
        <f>ROUND(I345*H345,2)</f>
        <v>0</v>
      </c>
      <c r="K345" s="271" t="s">
        <v>172</v>
      </c>
      <c r="L345" s="31"/>
      <c r="M345" s="148" t="s">
        <v>1</v>
      </c>
      <c r="N345" s="149" t="s">
        <v>35</v>
      </c>
      <c r="O345" s="150">
        <v>0.19500000000000001</v>
      </c>
      <c r="P345" s="150">
        <f>O345*H345</f>
        <v>0.21450000000000002</v>
      </c>
      <c r="Q345" s="150">
        <v>0</v>
      </c>
      <c r="R345" s="150">
        <f>Q345*H345</f>
        <v>0</v>
      </c>
      <c r="S345" s="150">
        <v>1.67E-3</v>
      </c>
      <c r="T345" s="151">
        <f>S345*H345</f>
        <v>1.8370000000000001E-3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52" t="s">
        <v>244</v>
      </c>
      <c r="AT345" s="152" t="s">
        <v>160</v>
      </c>
      <c r="AU345" s="152" t="s">
        <v>78</v>
      </c>
      <c r="AY345" s="18" t="s">
        <v>157</v>
      </c>
      <c r="BE345" s="153">
        <f>IF(N345="základní",J345,0)</f>
        <v>0</v>
      </c>
      <c r="BF345" s="153">
        <f>IF(N345="snížená",J345,0)</f>
        <v>0</v>
      </c>
      <c r="BG345" s="153">
        <f>IF(N345="zákl. přenesená",J345,0)</f>
        <v>0</v>
      </c>
      <c r="BH345" s="153">
        <f>IF(N345="sníž. přenesená",J345,0)</f>
        <v>0</v>
      </c>
      <c r="BI345" s="153">
        <f>IF(N345="nulová",J345,0)</f>
        <v>0</v>
      </c>
      <c r="BJ345" s="18" t="s">
        <v>74</v>
      </c>
      <c r="BK345" s="153">
        <f>ROUND(I345*H345,2)</f>
        <v>0</v>
      </c>
      <c r="BL345" s="18" t="s">
        <v>244</v>
      </c>
      <c r="BM345" s="152" t="s">
        <v>537</v>
      </c>
    </row>
    <row r="346" spans="1:65" s="2" customFormat="1" ht="32.450000000000003" customHeight="1">
      <c r="A346" s="261"/>
      <c r="B346" s="262"/>
      <c r="C346" s="269" t="s">
        <v>538</v>
      </c>
      <c r="D346" s="269" t="s">
        <v>160</v>
      </c>
      <c r="E346" s="270" t="s">
        <v>539</v>
      </c>
      <c r="F346" s="271" t="s">
        <v>540</v>
      </c>
      <c r="G346" s="272" t="s">
        <v>219</v>
      </c>
      <c r="H346" s="273">
        <v>1.2</v>
      </c>
      <c r="I346" s="213"/>
      <c r="J346" s="305">
        <f>ROUND(I346*H346,2)</f>
        <v>0</v>
      </c>
      <c r="K346" s="271" t="s">
        <v>172</v>
      </c>
      <c r="L346" s="31"/>
      <c r="M346" s="148" t="s">
        <v>1</v>
      </c>
      <c r="N346" s="149" t="s">
        <v>35</v>
      </c>
      <c r="O346" s="150">
        <v>0.33100000000000002</v>
      </c>
      <c r="P346" s="150">
        <f>O346*H346</f>
        <v>0.3972</v>
      </c>
      <c r="Q346" s="150">
        <v>1.8400000000000001E-3</v>
      </c>
      <c r="R346" s="150">
        <f>Q346*H346</f>
        <v>2.2079999999999999E-3</v>
      </c>
      <c r="S346" s="150">
        <v>0</v>
      </c>
      <c r="T346" s="151">
        <f>S346*H346</f>
        <v>0</v>
      </c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R346" s="152" t="s">
        <v>244</v>
      </c>
      <c r="AT346" s="152" t="s">
        <v>160</v>
      </c>
      <c r="AU346" s="152" t="s">
        <v>78</v>
      </c>
      <c r="AY346" s="18" t="s">
        <v>157</v>
      </c>
      <c r="BE346" s="153">
        <f>IF(N346="základní",J346,0)</f>
        <v>0</v>
      </c>
      <c r="BF346" s="153">
        <f>IF(N346="snížená",J346,0)</f>
        <v>0</v>
      </c>
      <c r="BG346" s="153">
        <f>IF(N346="zákl. přenesená",J346,0)</f>
        <v>0</v>
      </c>
      <c r="BH346" s="153">
        <f>IF(N346="sníž. přenesená",J346,0)</f>
        <v>0</v>
      </c>
      <c r="BI346" s="153">
        <f>IF(N346="nulová",J346,0)</f>
        <v>0</v>
      </c>
      <c r="BJ346" s="18" t="s">
        <v>74</v>
      </c>
      <c r="BK346" s="153">
        <f>ROUND(I346*H346,2)</f>
        <v>0</v>
      </c>
      <c r="BL346" s="18" t="s">
        <v>244</v>
      </c>
      <c r="BM346" s="152" t="s">
        <v>541</v>
      </c>
    </row>
    <row r="347" spans="1:65" s="13" customFormat="1">
      <c r="A347" s="274"/>
      <c r="B347" s="275"/>
      <c r="C347" s="274"/>
      <c r="D347" s="276" t="s">
        <v>174</v>
      </c>
      <c r="E347" s="277" t="s">
        <v>1</v>
      </c>
      <c r="F347" s="278" t="s">
        <v>542</v>
      </c>
      <c r="G347" s="274"/>
      <c r="H347" s="279">
        <v>1.2</v>
      </c>
      <c r="I347" s="308"/>
      <c r="J347" s="274"/>
      <c r="K347" s="274"/>
      <c r="L347" s="154"/>
      <c r="M347" s="156"/>
      <c r="N347" s="157"/>
      <c r="O347" s="157"/>
      <c r="P347" s="157"/>
      <c r="Q347" s="157"/>
      <c r="R347" s="157"/>
      <c r="S347" s="157"/>
      <c r="T347" s="158"/>
      <c r="AT347" s="155" t="s">
        <v>174</v>
      </c>
      <c r="AU347" s="155" t="s">
        <v>78</v>
      </c>
      <c r="AV347" s="13" t="s">
        <v>78</v>
      </c>
      <c r="AW347" s="13" t="s">
        <v>27</v>
      </c>
      <c r="AX347" s="13" t="s">
        <v>74</v>
      </c>
      <c r="AY347" s="155" t="s">
        <v>157</v>
      </c>
    </row>
    <row r="348" spans="1:65" s="2" customFormat="1" ht="43.15" customHeight="1">
      <c r="A348" s="261"/>
      <c r="B348" s="262"/>
      <c r="C348" s="269" t="s">
        <v>543</v>
      </c>
      <c r="D348" s="269" t="s">
        <v>160</v>
      </c>
      <c r="E348" s="270" t="s">
        <v>544</v>
      </c>
      <c r="F348" s="271" t="s">
        <v>545</v>
      </c>
      <c r="G348" s="272" t="s">
        <v>189</v>
      </c>
      <c r="H348" s="273">
        <v>2E-3</v>
      </c>
      <c r="I348" s="213"/>
      <c r="J348" s="305">
        <f>ROUND(I348*H348,2)</f>
        <v>0</v>
      </c>
      <c r="K348" s="271" t="s">
        <v>172</v>
      </c>
      <c r="L348" s="31"/>
      <c r="M348" s="148" t="s">
        <v>1</v>
      </c>
      <c r="N348" s="149" t="s">
        <v>35</v>
      </c>
      <c r="O348" s="150">
        <v>4.82</v>
      </c>
      <c r="P348" s="150">
        <f>O348*H348</f>
        <v>9.640000000000001E-3</v>
      </c>
      <c r="Q348" s="150">
        <v>0</v>
      </c>
      <c r="R348" s="150">
        <f>Q348*H348</f>
        <v>0</v>
      </c>
      <c r="S348" s="150">
        <v>0</v>
      </c>
      <c r="T348" s="151">
        <f>S348*H348</f>
        <v>0</v>
      </c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R348" s="152" t="s">
        <v>244</v>
      </c>
      <c r="AT348" s="152" t="s">
        <v>160</v>
      </c>
      <c r="AU348" s="152" t="s">
        <v>78</v>
      </c>
      <c r="AY348" s="18" t="s">
        <v>157</v>
      </c>
      <c r="BE348" s="153">
        <f>IF(N348="základní",J348,0)</f>
        <v>0</v>
      </c>
      <c r="BF348" s="153">
        <f>IF(N348="snížená",J348,0)</f>
        <v>0</v>
      </c>
      <c r="BG348" s="153">
        <f>IF(N348="zákl. přenesená",J348,0)</f>
        <v>0</v>
      </c>
      <c r="BH348" s="153">
        <f>IF(N348="sníž. přenesená",J348,0)</f>
        <v>0</v>
      </c>
      <c r="BI348" s="153">
        <f>IF(N348="nulová",J348,0)</f>
        <v>0</v>
      </c>
      <c r="BJ348" s="18" t="s">
        <v>74</v>
      </c>
      <c r="BK348" s="153">
        <f>ROUND(I348*H348,2)</f>
        <v>0</v>
      </c>
      <c r="BL348" s="18" t="s">
        <v>244</v>
      </c>
      <c r="BM348" s="152" t="s">
        <v>546</v>
      </c>
    </row>
    <row r="349" spans="1:65" s="12" customFormat="1" ht="22.9" customHeight="1">
      <c r="A349" s="264"/>
      <c r="B349" s="265"/>
      <c r="C349" s="264"/>
      <c r="D349" s="266" t="s">
        <v>69</v>
      </c>
      <c r="E349" s="268" t="s">
        <v>547</v>
      </c>
      <c r="F349" s="268" t="s">
        <v>548</v>
      </c>
      <c r="G349" s="264"/>
      <c r="H349" s="264"/>
      <c r="I349" s="307"/>
      <c r="J349" s="304">
        <f>BK349</f>
        <v>0</v>
      </c>
      <c r="K349" s="264"/>
      <c r="L349" s="134"/>
      <c r="M349" s="138"/>
      <c r="N349" s="139"/>
      <c r="O349" s="139"/>
      <c r="P349" s="140">
        <f>SUM(P350:P356)</f>
        <v>0</v>
      </c>
      <c r="Q349" s="139"/>
      <c r="R349" s="140">
        <f>SUM(R350:R356)</f>
        <v>0</v>
      </c>
      <c r="S349" s="139"/>
      <c r="T349" s="141">
        <f>SUM(T350:T356)</f>
        <v>0</v>
      </c>
      <c r="AR349" s="135" t="s">
        <v>78</v>
      </c>
      <c r="AT349" s="142" t="s">
        <v>69</v>
      </c>
      <c r="AU349" s="142" t="s">
        <v>74</v>
      </c>
      <c r="AY349" s="135" t="s">
        <v>157</v>
      </c>
      <c r="BK349" s="143">
        <f>SUM(BK350:BK356)</f>
        <v>0</v>
      </c>
    </row>
    <row r="350" spans="1:65" s="2" customFormat="1" ht="43.15" customHeight="1">
      <c r="A350" s="261"/>
      <c r="B350" s="262"/>
      <c r="C350" s="269" t="s">
        <v>549</v>
      </c>
      <c r="D350" s="269" t="s">
        <v>160</v>
      </c>
      <c r="E350" s="270" t="s">
        <v>550</v>
      </c>
      <c r="F350" s="271" t="s">
        <v>551</v>
      </c>
      <c r="G350" s="272" t="s">
        <v>171</v>
      </c>
      <c r="H350" s="273">
        <v>1</v>
      </c>
      <c r="I350" s="213"/>
      <c r="J350" s="305">
        <f>ROUND(I350*H350,2)</f>
        <v>0</v>
      </c>
      <c r="K350" s="271" t="s">
        <v>1</v>
      </c>
      <c r="L350" s="31"/>
      <c r="M350" s="148" t="s">
        <v>1</v>
      </c>
      <c r="N350" s="149" t="s">
        <v>35</v>
      </c>
      <c r="O350" s="150">
        <v>0</v>
      </c>
      <c r="P350" s="150">
        <f>O350*H350</f>
        <v>0</v>
      </c>
      <c r="Q350" s="150">
        <v>0</v>
      </c>
      <c r="R350" s="150">
        <f>Q350*H350</f>
        <v>0</v>
      </c>
      <c r="S350" s="150">
        <v>0</v>
      </c>
      <c r="T350" s="151">
        <f>S350*H350</f>
        <v>0</v>
      </c>
      <c r="U350" s="30"/>
      <c r="V350" s="30"/>
      <c r="W350" s="30"/>
      <c r="X350" s="30"/>
      <c r="Y350" s="30"/>
      <c r="Z350" s="30"/>
      <c r="AA350" s="30"/>
      <c r="AB350" s="30"/>
      <c r="AC350" s="30"/>
      <c r="AD350" s="30"/>
      <c r="AE350" s="30"/>
      <c r="AR350" s="152" t="s">
        <v>244</v>
      </c>
      <c r="AT350" s="152" t="s">
        <v>160</v>
      </c>
      <c r="AU350" s="152" t="s">
        <v>78</v>
      </c>
      <c r="AY350" s="18" t="s">
        <v>157</v>
      </c>
      <c r="BE350" s="153">
        <f>IF(N350="základní",J350,0)</f>
        <v>0</v>
      </c>
      <c r="BF350" s="153">
        <f>IF(N350="snížená",J350,0)</f>
        <v>0</v>
      </c>
      <c r="BG350" s="153">
        <f>IF(N350="zákl. přenesená",J350,0)</f>
        <v>0</v>
      </c>
      <c r="BH350" s="153">
        <f>IF(N350="sníž. přenesená",J350,0)</f>
        <v>0</v>
      </c>
      <c r="BI350" s="153">
        <f>IF(N350="nulová",J350,0)</f>
        <v>0</v>
      </c>
      <c r="BJ350" s="18" t="s">
        <v>74</v>
      </c>
      <c r="BK350" s="153">
        <f>ROUND(I350*H350,2)</f>
        <v>0</v>
      </c>
      <c r="BL350" s="18" t="s">
        <v>244</v>
      </c>
      <c r="BM350" s="152" t="s">
        <v>552</v>
      </c>
    </row>
    <row r="351" spans="1:65" s="2" customFormat="1" ht="43.15" customHeight="1">
      <c r="A351" s="261"/>
      <c r="B351" s="262"/>
      <c r="C351" s="269" t="s">
        <v>553</v>
      </c>
      <c r="D351" s="269" t="s">
        <v>160</v>
      </c>
      <c r="E351" s="270" t="s">
        <v>554</v>
      </c>
      <c r="F351" s="271" t="s">
        <v>555</v>
      </c>
      <c r="G351" s="272" t="s">
        <v>171</v>
      </c>
      <c r="H351" s="273">
        <v>1</v>
      </c>
      <c r="I351" s="213"/>
      <c r="J351" s="305">
        <f>ROUND(I351*H351,2)</f>
        <v>0</v>
      </c>
      <c r="K351" s="271" t="s">
        <v>1</v>
      </c>
      <c r="L351" s="31"/>
      <c r="M351" s="148" t="s">
        <v>1</v>
      </c>
      <c r="N351" s="149" t="s">
        <v>35</v>
      </c>
      <c r="O351" s="150">
        <v>0</v>
      </c>
      <c r="P351" s="150">
        <f>O351*H351</f>
        <v>0</v>
      </c>
      <c r="Q351" s="150">
        <v>0</v>
      </c>
      <c r="R351" s="150">
        <f>Q351*H351</f>
        <v>0</v>
      </c>
      <c r="S351" s="150">
        <v>0</v>
      </c>
      <c r="T351" s="151">
        <f>S351*H351</f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52" t="s">
        <v>244</v>
      </c>
      <c r="AT351" s="152" t="s">
        <v>160</v>
      </c>
      <c r="AU351" s="152" t="s">
        <v>78</v>
      </c>
      <c r="AY351" s="18" t="s">
        <v>157</v>
      </c>
      <c r="BE351" s="153">
        <f>IF(N351="základní",J351,0)</f>
        <v>0</v>
      </c>
      <c r="BF351" s="153">
        <f>IF(N351="snížená",J351,0)</f>
        <v>0</v>
      </c>
      <c r="BG351" s="153">
        <f>IF(N351="zákl. přenesená",J351,0)</f>
        <v>0</v>
      </c>
      <c r="BH351" s="153">
        <f>IF(N351="sníž. přenesená",J351,0)</f>
        <v>0</v>
      </c>
      <c r="BI351" s="153">
        <f>IF(N351="nulová",J351,0)</f>
        <v>0</v>
      </c>
      <c r="BJ351" s="18" t="s">
        <v>74</v>
      </c>
      <c r="BK351" s="153">
        <f>ROUND(I351*H351,2)</f>
        <v>0</v>
      </c>
      <c r="BL351" s="18" t="s">
        <v>244</v>
      </c>
      <c r="BM351" s="152" t="s">
        <v>556</v>
      </c>
    </row>
    <row r="352" spans="1:65" s="2" customFormat="1" ht="32.450000000000003" customHeight="1">
      <c r="A352" s="261"/>
      <c r="B352" s="262"/>
      <c r="C352" s="269" t="s">
        <v>557</v>
      </c>
      <c r="D352" s="269" t="s">
        <v>160</v>
      </c>
      <c r="E352" s="270" t="s">
        <v>558</v>
      </c>
      <c r="F352" s="271" t="s">
        <v>559</v>
      </c>
      <c r="G352" s="272" t="s">
        <v>171</v>
      </c>
      <c r="H352" s="273">
        <v>1</v>
      </c>
      <c r="I352" s="213"/>
      <c r="J352" s="305">
        <f>ROUND(I352*H352,2)</f>
        <v>0</v>
      </c>
      <c r="K352" s="271" t="s">
        <v>1</v>
      </c>
      <c r="L352" s="31"/>
      <c r="M352" s="148" t="s">
        <v>1</v>
      </c>
      <c r="N352" s="149" t="s">
        <v>35</v>
      </c>
      <c r="O352" s="150">
        <v>0</v>
      </c>
      <c r="P352" s="150">
        <f>O352*H352</f>
        <v>0</v>
      </c>
      <c r="Q352" s="150">
        <v>0</v>
      </c>
      <c r="R352" s="150">
        <f>Q352*H352</f>
        <v>0</v>
      </c>
      <c r="S352" s="150">
        <v>0</v>
      </c>
      <c r="T352" s="151">
        <f>S352*H352</f>
        <v>0</v>
      </c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R352" s="152" t="s">
        <v>244</v>
      </c>
      <c r="AT352" s="152" t="s">
        <v>160</v>
      </c>
      <c r="AU352" s="152" t="s">
        <v>78</v>
      </c>
      <c r="AY352" s="18" t="s">
        <v>157</v>
      </c>
      <c r="BE352" s="153">
        <f>IF(N352="základní",J352,0)</f>
        <v>0</v>
      </c>
      <c r="BF352" s="153">
        <f>IF(N352="snížená",J352,0)</f>
        <v>0</v>
      </c>
      <c r="BG352" s="153">
        <f>IF(N352="zákl. přenesená",J352,0)</f>
        <v>0</v>
      </c>
      <c r="BH352" s="153">
        <f>IF(N352="sníž. přenesená",J352,0)</f>
        <v>0</v>
      </c>
      <c r="BI352" s="153">
        <f>IF(N352="nulová",J352,0)</f>
        <v>0</v>
      </c>
      <c r="BJ352" s="18" t="s">
        <v>74</v>
      </c>
      <c r="BK352" s="153">
        <f>ROUND(I352*H352,2)</f>
        <v>0</v>
      </c>
      <c r="BL352" s="18" t="s">
        <v>244</v>
      </c>
      <c r="BM352" s="152" t="s">
        <v>560</v>
      </c>
    </row>
    <row r="353" spans="1:65" s="2" customFormat="1" ht="32.450000000000003" customHeight="1">
      <c r="A353" s="261"/>
      <c r="B353" s="262"/>
      <c r="C353" s="269" t="s">
        <v>561</v>
      </c>
      <c r="D353" s="269" t="s">
        <v>160</v>
      </c>
      <c r="E353" s="270" t="s">
        <v>562</v>
      </c>
      <c r="F353" s="271" t="s">
        <v>563</v>
      </c>
      <c r="G353" s="272" t="s">
        <v>171</v>
      </c>
      <c r="H353" s="273">
        <v>1</v>
      </c>
      <c r="I353" s="213"/>
      <c r="J353" s="305">
        <f>ROUND(I353*H353,2)</f>
        <v>0</v>
      </c>
      <c r="K353" s="271" t="s">
        <v>1</v>
      </c>
      <c r="L353" s="31"/>
      <c r="M353" s="148" t="s">
        <v>1</v>
      </c>
      <c r="N353" s="149" t="s">
        <v>35</v>
      </c>
      <c r="O353" s="150">
        <v>0</v>
      </c>
      <c r="P353" s="150">
        <f>O353*H353</f>
        <v>0</v>
      </c>
      <c r="Q353" s="150">
        <v>0</v>
      </c>
      <c r="R353" s="150">
        <f>Q353*H353</f>
        <v>0</v>
      </c>
      <c r="S353" s="150">
        <v>0</v>
      </c>
      <c r="T353" s="151">
        <f>S353*H353</f>
        <v>0</v>
      </c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R353" s="152" t="s">
        <v>244</v>
      </c>
      <c r="AT353" s="152" t="s">
        <v>160</v>
      </c>
      <c r="AU353" s="152" t="s">
        <v>78</v>
      </c>
      <c r="AY353" s="18" t="s">
        <v>157</v>
      </c>
      <c r="BE353" s="153">
        <f>IF(N353="základní",J353,0)</f>
        <v>0</v>
      </c>
      <c r="BF353" s="153">
        <f>IF(N353="snížená",J353,0)</f>
        <v>0</v>
      </c>
      <c r="BG353" s="153">
        <f>IF(N353="zákl. přenesená",J353,0)</f>
        <v>0</v>
      </c>
      <c r="BH353" s="153">
        <f>IF(N353="sníž. přenesená",J353,0)</f>
        <v>0</v>
      </c>
      <c r="BI353" s="153">
        <f>IF(N353="nulová",J353,0)</f>
        <v>0</v>
      </c>
      <c r="BJ353" s="18" t="s">
        <v>74</v>
      </c>
      <c r="BK353" s="153">
        <f>ROUND(I353*H353,2)</f>
        <v>0</v>
      </c>
      <c r="BL353" s="18" t="s">
        <v>244</v>
      </c>
      <c r="BM353" s="152" t="s">
        <v>564</v>
      </c>
    </row>
    <row r="354" spans="1:65" s="2" customFormat="1" ht="21.6" customHeight="1">
      <c r="A354" s="261"/>
      <c r="B354" s="262"/>
      <c r="C354" s="269" t="s">
        <v>565</v>
      </c>
      <c r="D354" s="269" t="s">
        <v>160</v>
      </c>
      <c r="E354" s="270" t="s">
        <v>566</v>
      </c>
      <c r="F354" s="271" t="s">
        <v>567</v>
      </c>
      <c r="G354" s="272" t="s">
        <v>171</v>
      </c>
      <c r="H354" s="273">
        <v>4</v>
      </c>
      <c r="I354" s="213"/>
      <c r="J354" s="305">
        <f>ROUND(I354*H354,2)</f>
        <v>0</v>
      </c>
      <c r="K354" s="271" t="s">
        <v>1</v>
      </c>
      <c r="L354" s="31"/>
      <c r="M354" s="148" t="s">
        <v>1</v>
      </c>
      <c r="N354" s="149" t="s">
        <v>35</v>
      </c>
      <c r="O354" s="150">
        <v>0</v>
      </c>
      <c r="P354" s="150">
        <f>O354*H354</f>
        <v>0</v>
      </c>
      <c r="Q354" s="150">
        <v>0</v>
      </c>
      <c r="R354" s="150">
        <f>Q354*H354</f>
        <v>0</v>
      </c>
      <c r="S354" s="150">
        <v>0</v>
      </c>
      <c r="T354" s="151">
        <f>S354*H354</f>
        <v>0</v>
      </c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R354" s="152" t="s">
        <v>244</v>
      </c>
      <c r="AT354" s="152" t="s">
        <v>160</v>
      </c>
      <c r="AU354" s="152" t="s">
        <v>78</v>
      </c>
      <c r="AY354" s="18" t="s">
        <v>157</v>
      </c>
      <c r="BE354" s="153">
        <f>IF(N354="základní",J354,0)</f>
        <v>0</v>
      </c>
      <c r="BF354" s="153">
        <f>IF(N354="snížená",J354,0)</f>
        <v>0</v>
      </c>
      <c r="BG354" s="153">
        <f>IF(N354="zákl. přenesená",J354,0)</f>
        <v>0</v>
      </c>
      <c r="BH354" s="153">
        <f>IF(N354="sníž. přenesená",J354,0)</f>
        <v>0</v>
      </c>
      <c r="BI354" s="153">
        <f>IF(N354="nulová",J354,0)</f>
        <v>0</v>
      </c>
      <c r="BJ354" s="18" t="s">
        <v>74</v>
      </c>
      <c r="BK354" s="153">
        <f>ROUND(I354*H354,2)</f>
        <v>0</v>
      </c>
      <c r="BL354" s="18" t="s">
        <v>244</v>
      </c>
      <c r="BM354" s="152" t="s">
        <v>568</v>
      </c>
    </row>
    <row r="355" spans="1:65" s="13" customFormat="1">
      <c r="A355" s="274"/>
      <c r="B355" s="275"/>
      <c r="C355" s="274"/>
      <c r="D355" s="276" t="s">
        <v>174</v>
      </c>
      <c r="E355" s="277" t="s">
        <v>1</v>
      </c>
      <c r="F355" s="278" t="s">
        <v>569</v>
      </c>
      <c r="G355" s="274"/>
      <c r="H355" s="279">
        <v>4</v>
      </c>
      <c r="I355" s="308"/>
      <c r="J355" s="274"/>
      <c r="K355" s="274"/>
      <c r="L355" s="154"/>
      <c r="M355" s="156"/>
      <c r="N355" s="157"/>
      <c r="O355" s="157"/>
      <c r="P355" s="157"/>
      <c r="Q355" s="157"/>
      <c r="R355" s="157"/>
      <c r="S355" s="157"/>
      <c r="T355" s="158"/>
      <c r="AT355" s="155" t="s">
        <v>174</v>
      </c>
      <c r="AU355" s="155" t="s">
        <v>78</v>
      </c>
      <c r="AV355" s="13" t="s">
        <v>78</v>
      </c>
      <c r="AW355" s="13" t="s">
        <v>27</v>
      </c>
      <c r="AX355" s="13" t="s">
        <v>74</v>
      </c>
      <c r="AY355" s="155" t="s">
        <v>157</v>
      </c>
    </row>
    <row r="356" spans="1:65" s="2" customFormat="1" ht="32.450000000000003" customHeight="1">
      <c r="A356" s="261"/>
      <c r="B356" s="262"/>
      <c r="C356" s="269" t="s">
        <v>570</v>
      </c>
      <c r="D356" s="269" t="s">
        <v>160</v>
      </c>
      <c r="E356" s="270" t="s">
        <v>571</v>
      </c>
      <c r="F356" s="271" t="s">
        <v>572</v>
      </c>
      <c r="G356" s="272" t="s">
        <v>171</v>
      </c>
      <c r="H356" s="273">
        <v>1</v>
      </c>
      <c r="I356" s="213"/>
      <c r="J356" s="305">
        <f>ROUND(I356*H356,2)</f>
        <v>0</v>
      </c>
      <c r="K356" s="271" t="s">
        <v>1</v>
      </c>
      <c r="L356" s="31"/>
      <c r="M356" s="148" t="s">
        <v>1</v>
      </c>
      <c r="N356" s="149" t="s">
        <v>35</v>
      </c>
      <c r="O356" s="150">
        <v>0</v>
      </c>
      <c r="P356" s="150">
        <f>O356*H356</f>
        <v>0</v>
      </c>
      <c r="Q356" s="150">
        <v>0</v>
      </c>
      <c r="R356" s="150">
        <f>Q356*H356</f>
        <v>0</v>
      </c>
      <c r="S356" s="150">
        <v>0</v>
      </c>
      <c r="T356" s="151">
        <f>S356*H356</f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52" t="s">
        <v>244</v>
      </c>
      <c r="AT356" s="152" t="s">
        <v>160</v>
      </c>
      <c r="AU356" s="152" t="s">
        <v>78</v>
      </c>
      <c r="AY356" s="18" t="s">
        <v>157</v>
      </c>
      <c r="BE356" s="153">
        <f>IF(N356="základní",J356,0)</f>
        <v>0</v>
      </c>
      <c r="BF356" s="153">
        <f>IF(N356="snížená",J356,0)</f>
        <v>0</v>
      </c>
      <c r="BG356" s="153">
        <f>IF(N356="zákl. přenesená",J356,0)</f>
        <v>0</v>
      </c>
      <c r="BH356" s="153">
        <f>IF(N356="sníž. přenesená",J356,0)</f>
        <v>0</v>
      </c>
      <c r="BI356" s="153">
        <f>IF(N356="nulová",J356,0)</f>
        <v>0</v>
      </c>
      <c r="BJ356" s="18" t="s">
        <v>74</v>
      </c>
      <c r="BK356" s="153">
        <f>ROUND(I356*H356,2)</f>
        <v>0</v>
      </c>
      <c r="BL356" s="18" t="s">
        <v>244</v>
      </c>
      <c r="BM356" s="152" t="s">
        <v>573</v>
      </c>
    </row>
    <row r="357" spans="1:65" s="12" customFormat="1" ht="22.9" customHeight="1">
      <c r="A357" s="264"/>
      <c r="B357" s="265"/>
      <c r="C357" s="264"/>
      <c r="D357" s="266" t="s">
        <v>69</v>
      </c>
      <c r="E357" s="268" t="s">
        <v>574</v>
      </c>
      <c r="F357" s="268" t="s">
        <v>575</v>
      </c>
      <c r="G357" s="264"/>
      <c r="H357" s="264"/>
      <c r="I357" s="307"/>
      <c r="J357" s="304">
        <f>BK357</f>
        <v>0</v>
      </c>
      <c r="K357" s="264"/>
      <c r="L357" s="134"/>
      <c r="M357" s="138"/>
      <c r="N357" s="139"/>
      <c r="O357" s="139"/>
      <c r="P357" s="140">
        <f>SUM(P358:P361)</f>
        <v>0.327654</v>
      </c>
      <c r="Q357" s="139"/>
      <c r="R357" s="140">
        <f>SUM(R358:R361)</f>
        <v>0.1087</v>
      </c>
      <c r="S357" s="139"/>
      <c r="T357" s="141">
        <f>SUM(T358:T361)</f>
        <v>0</v>
      </c>
      <c r="AR357" s="135" t="s">
        <v>78</v>
      </c>
      <c r="AT357" s="142" t="s">
        <v>69</v>
      </c>
      <c r="AU357" s="142" t="s">
        <v>74</v>
      </c>
      <c r="AY357" s="135" t="s">
        <v>157</v>
      </c>
      <c r="BK357" s="143">
        <f>SUM(BK358:BK361)</f>
        <v>0</v>
      </c>
    </row>
    <row r="358" spans="1:65" s="2" customFormat="1" ht="32.450000000000003" customHeight="1">
      <c r="A358" s="261"/>
      <c r="B358" s="262"/>
      <c r="C358" s="269" t="s">
        <v>576</v>
      </c>
      <c r="D358" s="269" t="s">
        <v>160</v>
      </c>
      <c r="E358" s="270" t="s">
        <v>577</v>
      </c>
      <c r="F358" s="271" t="s">
        <v>578</v>
      </c>
      <c r="G358" s="272" t="s">
        <v>579</v>
      </c>
      <c r="H358" s="273">
        <v>100</v>
      </c>
      <c r="I358" s="213"/>
      <c r="J358" s="305">
        <f>ROUND(I358*H358,2)</f>
        <v>0</v>
      </c>
      <c r="K358" s="271" t="s">
        <v>1</v>
      </c>
      <c r="L358" s="31"/>
      <c r="M358" s="148" t="s">
        <v>1</v>
      </c>
      <c r="N358" s="149" t="s">
        <v>35</v>
      </c>
      <c r="O358" s="150">
        <v>0</v>
      </c>
      <c r="P358" s="150">
        <f>O358*H358</f>
        <v>0</v>
      </c>
      <c r="Q358" s="150">
        <v>1E-3</v>
      </c>
      <c r="R358" s="150">
        <f>Q358*H358</f>
        <v>0.1</v>
      </c>
      <c r="S358" s="150">
        <v>0</v>
      </c>
      <c r="T358" s="151">
        <f>S358*H358</f>
        <v>0</v>
      </c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R358" s="152" t="s">
        <v>244</v>
      </c>
      <c r="AT358" s="152" t="s">
        <v>160</v>
      </c>
      <c r="AU358" s="152" t="s">
        <v>78</v>
      </c>
      <c r="AY358" s="18" t="s">
        <v>157</v>
      </c>
      <c r="BE358" s="153">
        <f>IF(N358="základní",J358,0)</f>
        <v>0</v>
      </c>
      <c r="BF358" s="153">
        <f>IF(N358="snížená",J358,0)</f>
        <v>0</v>
      </c>
      <c r="BG358" s="153">
        <f>IF(N358="zákl. přenesená",J358,0)</f>
        <v>0</v>
      </c>
      <c r="BH358" s="153">
        <f>IF(N358="sníž. přenesená",J358,0)</f>
        <v>0</v>
      </c>
      <c r="BI358" s="153">
        <f>IF(N358="nulová",J358,0)</f>
        <v>0</v>
      </c>
      <c r="BJ358" s="18" t="s">
        <v>74</v>
      </c>
      <c r="BK358" s="153">
        <f>ROUND(I358*H358,2)</f>
        <v>0</v>
      </c>
      <c r="BL358" s="18" t="s">
        <v>244</v>
      </c>
      <c r="BM358" s="152" t="s">
        <v>580</v>
      </c>
    </row>
    <row r="359" spans="1:65" s="2" customFormat="1" ht="43.15" customHeight="1">
      <c r="A359" s="261"/>
      <c r="B359" s="262"/>
      <c r="C359" s="269" t="s">
        <v>581</v>
      </c>
      <c r="D359" s="269" t="s">
        <v>160</v>
      </c>
      <c r="E359" s="270" t="s">
        <v>582</v>
      </c>
      <c r="F359" s="271" t="s">
        <v>583</v>
      </c>
      <c r="G359" s="272" t="s">
        <v>579</v>
      </c>
      <c r="H359" s="273">
        <v>5.7</v>
      </c>
      <c r="I359" s="213"/>
      <c r="J359" s="305">
        <f>ROUND(I359*H359,2)</f>
        <v>0</v>
      </c>
      <c r="K359" s="271" t="s">
        <v>1</v>
      </c>
      <c r="L359" s="31"/>
      <c r="M359" s="148" t="s">
        <v>1</v>
      </c>
      <c r="N359" s="149" t="s">
        <v>35</v>
      </c>
      <c r="O359" s="150">
        <v>0</v>
      </c>
      <c r="P359" s="150">
        <f>O359*H359</f>
        <v>0</v>
      </c>
      <c r="Q359" s="150">
        <v>1E-3</v>
      </c>
      <c r="R359" s="150">
        <f>Q359*H359</f>
        <v>5.7000000000000002E-3</v>
      </c>
      <c r="S359" s="150">
        <v>0</v>
      </c>
      <c r="T359" s="151">
        <f>S359*H359</f>
        <v>0</v>
      </c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R359" s="152" t="s">
        <v>244</v>
      </c>
      <c r="AT359" s="152" t="s">
        <v>160</v>
      </c>
      <c r="AU359" s="152" t="s">
        <v>78</v>
      </c>
      <c r="AY359" s="18" t="s">
        <v>157</v>
      </c>
      <c r="BE359" s="153">
        <f>IF(N359="základní",J359,0)</f>
        <v>0</v>
      </c>
      <c r="BF359" s="153">
        <f>IF(N359="snížená",J359,0)</f>
        <v>0</v>
      </c>
      <c r="BG359" s="153">
        <f>IF(N359="zákl. přenesená",J359,0)</f>
        <v>0</v>
      </c>
      <c r="BH359" s="153">
        <f>IF(N359="sníž. přenesená",J359,0)</f>
        <v>0</v>
      </c>
      <c r="BI359" s="153">
        <f>IF(N359="nulová",J359,0)</f>
        <v>0</v>
      </c>
      <c r="BJ359" s="18" t="s">
        <v>74</v>
      </c>
      <c r="BK359" s="153">
        <f>ROUND(I359*H359,2)</f>
        <v>0</v>
      </c>
      <c r="BL359" s="18" t="s">
        <v>244</v>
      </c>
      <c r="BM359" s="152" t="s">
        <v>584</v>
      </c>
    </row>
    <row r="360" spans="1:65" s="2" customFormat="1" ht="43.15" customHeight="1">
      <c r="A360" s="261"/>
      <c r="B360" s="262"/>
      <c r="C360" s="269" t="s">
        <v>585</v>
      </c>
      <c r="D360" s="269" t="s">
        <v>160</v>
      </c>
      <c r="E360" s="270" t="s">
        <v>586</v>
      </c>
      <c r="F360" s="271" t="s">
        <v>587</v>
      </c>
      <c r="G360" s="272" t="s">
        <v>171</v>
      </c>
      <c r="H360" s="273">
        <v>1</v>
      </c>
      <c r="I360" s="213"/>
      <c r="J360" s="305">
        <f>ROUND(I360*H360,2)</f>
        <v>0</v>
      </c>
      <c r="K360" s="271" t="s">
        <v>1</v>
      </c>
      <c r="L360" s="31"/>
      <c r="M360" s="148" t="s">
        <v>1</v>
      </c>
      <c r="N360" s="149" t="s">
        <v>35</v>
      </c>
      <c r="O360" s="150">
        <v>0</v>
      </c>
      <c r="P360" s="150">
        <f>O360*H360</f>
        <v>0</v>
      </c>
      <c r="Q360" s="150">
        <v>3.0000000000000001E-3</v>
      </c>
      <c r="R360" s="150">
        <f>Q360*H360</f>
        <v>3.0000000000000001E-3</v>
      </c>
      <c r="S360" s="150">
        <v>0</v>
      </c>
      <c r="T360" s="151">
        <f>S360*H360</f>
        <v>0</v>
      </c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R360" s="152" t="s">
        <v>244</v>
      </c>
      <c r="AT360" s="152" t="s">
        <v>160</v>
      </c>
      <c r="AU360" s="152" t="s">
        <v>78</v>
      </c>
      <c r="AY360" s="18" t="s">
        <v>157</v>
      </c>
      <c r="BE360" s="153">
        <f>IF(N360="základní",J360,0)</f>
        <v>0</v>
      </c>
      <c r="BF360" s="153">
        <f>IF(N360="snížená",J360,0)</f>
        <v>0</v>
      </c>
      <c r="BG360" s="153">
        <f>IF(N360="zákl. přenesená",J360,0)</f>
        <v>0</v>
      </c>
      <c r="BH360" s="153">
        <f>IF(N360="sníž. přenesená",J360,0)</f>
        <v>0</v>
      </c>
      <c r="BI360" s="153">
        <f>IF(N360="nulová",J360,0)</f>
        <v>0</v>
      </c>
      <c r="BJ360" s="18" t="s">
        <v>74</v>
      </c>
      <c r="BK360" s="153">
        <f>ROUND(I360*H360,2)</f>
        <v>0</v>
      </c>
      <c r="BL360" s="18" t="s">
        <v>244</v>
      </c>
      <c r="BM360" s="152" t="s">
        <v>588</v>
      </c>
    </row>
    <row r="361" spans="1:65" s="2" customFormat="1" ht="43.15" customHeight="1">
      <c r="A361" s="261"/>
      <c r="B361" s="262"/>
      <c r="C361" s="269" t="s">
        <v>589</v>
      </c>
      <c r="D361" s="269" t="s">
        <v>160</v>
      </c>
      <c r="E361" s="270" t="s">
        <v>590</v>
      </c>
      <c r="F361" s="271" t="s">
        <v>591</v>
      </c>
      <c r="G361" s="272" t="s">
        <v>189</v>
      </c>
      <c r="H361" s="273">
        <v>0.109</v>
      </c>
      <c r="I361" s="213"/>
      <c r="J361" s="305">
        <f>ROUND(I361*H361,2)</f>
        <v>0</v>
      </c>
      <c r="K361" s="271" t="s">
        <v>172</v>
      </c>
      <c r="L361" s="31"/>
      <c r="M361" s="148" t="s">
        <v>1</v>
      </c>
      <c r="N361" s="149" t="s">
        <v>35</v>
      </c>
      <c r="O361" s="150">
        <v>3.0059999999999998</v>
      </c>
      <c r="P361" s="150">
        <f>O361*H361</f>
        <v>0.327654</v>
      </c>
      <c r="Q361" s="150">
        <v>0</v>
      </c>
      <c r="R361" s="150">
        <f>Q361*H361</f>
        <v>0</v>
      </c>
      <c r="S361" s="150">
        <v>0</v>
      </c>
      <c r="T361" s="151">
        <f>S361*H361</f>
        <v>0</v>
      </c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R361" s="152" t="s">
        <v>244</v>
      </c>
      <c r="AT361" s="152" t="s">
        <v>160</v>
      </c>
      <c r="AU361" s="152" t="s">
        <v>78</v>
      </c>
      <c r="AY361" s="18" t="s">
        <v>157</v>
      </c>
      <c r="BE361" s="153">
        <f>IF(N361="základní",J361,0)</f>
        <v>0</v>
      </c>
      <c r="BF361" s="153">
        <f>IF(N361="snížená",J361,0)</f>
        <v>0</v>
      </c>
      <c r="BG361" s="153">
        <f>IF(N361="zákl. přenesená",J361,0)</f>
        <v>0</v>
      </c>
      <c r="BH361" s="153">
        <f>IF(N361="sníž. přenesená",J361,0)</f>
        <v>0</v>
      </c>
      <c r="BI361" s="153">
        <f>IF(N361="nulová",J361,0)</f>
        <v>0</v>
      </c>
      <c r="BJ361" s="18" t="s">
        <v>74</v>
      </c>
      <c r="BK361" s="153">
        <f>ROUND(I361*H361,2)</f>
        <v>0</v>
      </c>
      <c r="BL361" s="18" t="s">
        <v>244</v>
      </c>
      <c r="BM361" s="152" t="s">
        <v>592</v>
      </c>
    </row>
    <row r="362" spans="1:65" s="12" customFormat="1" ht="22.9" customHeight="1">
      <c r="A362" s="264"/>
      <c r="B362" s="265"/>
      <c r="C362" s="264"/>
      <c r="D362" s="266" t="s">
        <v>69</v>
      </c>
      <c r="E362" s="268" t="s">
        <v>593</v>
      </c>
      <c r="F362" s="268" t="s">
        <v>594</v>
      </c>
      <c r="G362" s="264"/>
      <c r="H362" s="264"/>
      <c r="I362" s="307"/>
      <c r="J362" s="304">
        <f>BK362</f>
        <v>0</v>
      </c>
      <c r="K362" s="264"/>
      <c r="L362" s="134"/>
      <c r="M362" s="138"/>
      <c r="N362" s="139"/>
      <c r="O362" s="139"/>
      <c r="P362" s="140">
        <f>SUM(P363:P367)</f>
        <v>11.483300000000002</v>
      </c>
      <c r="Q362" s="139"/>
      <c r="R362" s="140">
        <f>SUM(R363:R367)</f>
        <v>0.38021300000000002</v>
      </c>
      <c r="S362" s="139"/>
      <c r="T362" s="141">
        <f>SUM(T363:T367)</f>
        <v>0</v>
      </c>
      <c r="AR362" s="135" t="s">
        <v>78</v>
      </c>
      <c r="AT362" s="142" t="s">
        <v>69</v>
      </c>
      <c r="AU362" s="142" t="s">
        <v>74</v>
      </c>
      <c r="AY362" s="135" t="s">
        <v>157</v>
      </c>
      <c r="BK362" s="143">
        <f>SUM(BK363:BK367)</f>
        <v>0</v>
      </c>
    </row>
    <row r="363" spans="1:65" s="2" customFormat="1" ht="32.450000000000003" customHeight="1">
      <c r="A363" s="261"/>
      <c r="B363" s="262"/>
      <c r="C363" s="269" t="s">
        <v>595</v>
      </c>
      <c r="D363" s="269" t="s">
        <v>160</v>
      </c>
      <c r="E363" s="270" t="s">
        <v>596</v>
      </c>
      <c r="F363" s="271" t="s">
        <v>597</v>
      </c>
      <c r="G363" s="272" t="s">
        <v>208</v>
      </c>
      <c r="H363" s="273">
        <v>13.55</v>
      </c>
      <c r="I363" s="213"/>
      <c r="J363" s="305">
        <f>ROUND(I363*H363,2)</f>
        <v>0</v>
      </c>
      <c r="K363" s="271" t="s">
        <v>1</v>
      </c>
      <c r="L363" s="31"/>
      <c r="M363" s="148" t="s">
        <v>1</v>
      </c>
      <c r="N363" s="149" t="s">
        <v>35</v>
      </c>
      <c r="O363" s="150">
        <v>0.81200000000000006</v>
      </c>
      <c r="P363" s="150">
        <f>O363*H363</f>
        <v>11.002600000000001</v>
      </c>
      <c r="Q363" s="150">
        <v>6.94E-3</v>
      </c>
      <c r="R363" s="150">
        <f>Q363*H363</f>
        <v>9.4037000000000009E-2</v>
      </c>
      <c r="S363" s="150">
        <v>0</v>
      </c>
      <c r="T363" s="151">
        <f>S363*H363</f>
        <v>0</v>
      </c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  <c r="AR363" s="152" t="s">
        <v>244</v>
      </c>
      <c r="AT363" s="152" t="s">
        <v>160</v>
      </c>
      <c r="AU363" s="152" t="s">
        <v>78</v>
      </c>
      <c r="AY363" s="18" t="s">
        <v>157</v>
      </c>
      <c r="BE363" s="153">
        <f>IF(N363="základní",J363,0)</f>
        <v>0</v>
      </c>
      <c r="BF363" s="153">
        <f>IF(N363="snížená",J363,0)</f>
        <v>0</v>
      </c>
      <c r="BG363" s="153">
        <f>IF(N363="zákl. přenesená",J363,0)</f>
        <v>0</v>
      </c>
      <c r="BH363" s="153">
        <f>IF(N363="sníž. přenesená",J363,0)</f>
        <v>0</v>
      </c>
      <c r="BI363" s="153">
        <f>IF(N363="nulová",J363,0)</f>
        <v>0</v>
      </c>
      <c r="BJ363" s="18" t="s">
        <v>74</v>
      </c>
      <c r="BK363" s="153">
        <f>ROUND(I363*H363,2)</f>
        <v>0</v>
      </c>
      <c r="BL363" s="18" t="s">
        <v>244</v>
      </c>
      <c r="BM363" s="152" t="s">
        <v>598</v>
      </c>
    </row>
    <row r="364" spans="1:65" s="13" customFormat="1">
      <c r="A364" s="274"/>
      <c r="B364" s="275"/>
      <c r="C364" s="274"/>
      <c r="D364" s="276" t="s">
        <v>174</v>
      </c>
      <c r="E364" s="277" t="s">
        <v>1</v>
      </c>
      <c r="F364" s="278" t="s">
        <v>599</v>
      </c>
      <c r="G364" s="274"/>
      <c r="H364" s="279">
        <v>13.55</v>
      </c>
      <c r="I364" s="308"/>
      <c r="J364" s="274"/>
      <c r="K364" s="274"/>
      <c r="L364" s="154"/>
      <c r="M364" s="156"/>
      <c r="N364" s="157"/>
      <c r="O364" s="157"/>
      <c r="P364" s="157"/>
      <c r="Q364" s="157"/>
      <c r="R364" s="157"/>
      <c r="S364" s="157"/>
      <c r="T364" s="158"/>
      <c r="AT364" s="155" t="s">
        <v>174</v>
      </c>
      <c r="AU364" s="155" t="s">
        <v>78</v>
      </c>
      <c r="AV364" s="13" t="s">
        <v>78</v>
      </c>
      <c r="AW364" s="13" t="s">
        <v>27</v>
      </c>
      <c r="AX364" s="13" t="s">
        <v>74</v>
      </c>
      <c r="AY364" s="155" t="s">
        <v>157</v>
      </c>
    </row>
    <row r="365" spans="1:65" s="2" customFormat="1" ht="14.45" customHeight="1">
      <c r="A365" s="261"/>
      <c r="B365" s="262"/>
      <c r="C365" s="285" t="s">
        <v>600</v>
      </c>
      <c r="D365" s="285" t="s">
        <v>195</v>
      </c>
      <c r="E365" s="286" t="s">
        <v>601</v>
      </c>
      <c r="F365" s="287" t="s">
        <v>602</v>
      </c>
      <c r="G365" s="288" t="s">
        <v>208</v>
      </c>
      <c r="H365" s="289">
        <v>14.904999999999999</v>
      </c>
      <c r="I365" s="214"/>
      <c r="J365" s="306">
        <f>ROUND(I365*H365,2)</f>
        <v>0</v>
      </c>
      <c r="K365" s="287" t="s">
        <v>1</v>
      </c>
      <c r="L365" s="164"/>
      <c r="M365" s="165" t="s">
        <v>1</v>
      </c>
      <c r="N365" s="166" t="s">
        <v>35</v>
      </c>
      <c r="O365" s="150">
        <v>0</v>
      </c>
      <c r="P365" s="150">
        <f>O365*H365</f>
        <v>0</v>
      </c>
      <c r="Q365" s="150">
        <v>1.9199999999999998E-2</v>
      </c>
      <c r="R365" s="150">
        <f>Q365*H365</f>
        <v>0.28617599999999999</v>
      </c>
      <c r="S365" s="150">
        <v>0</v>
      </c>
      <c r="T365" s="151">
        <f>S365*H365</f>
        <v>0</v>
      </c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R365" s="152" t="s">
        <v>331</v>
      </c>
      <c r="AT365" s="152" t="s">
        <v>195</v>
      </c>
      <c r="AU365" s="152" t="s">
        <v>78</v>
      </c>
      <c r="AY365" s="18" t="s">
        <v>157</v>
      </c>
      <c r="BE365" s="153">
        <f>IF(N365="základní",J365,0)</f>
        <v>0</v>
      </c>
      <c r="BF365" s="153">
        <f>IF(N365="snížená",J365,0)</f>
        <v>0</v>
      </c>
      <c r="BG365" s="153">
        <f>IF(N365="zákl. přenesená",J365,0)</f>
        <v>0</v>
      </c>
      <c r="BH365" s="153">
        <f>IF(N365="sníž. přenesená",J365,0)</f>
        <v>0</v>
      </c>
      <c r="BI365" s="153">
        <f>IF(N365="nulová",J365,0)</f>
        <v>0</v>
      </c>
      <c r="BJ365" s="18" t="s">
        <v>74</v>
      </c>
      <c r="BK365" s="153">
        <f>ROUND(I365*H365,2)</f>
        <v>0</v>
      </c>
      <c r="BL365" s="18" t="s">
        <v>244</v>
      </c>
      <c r="BM365" s="152" t="s">
        <v>603</v>
      </c>
    </row>
    <row r="366" spans="1:65" s="13" customFormat="1">
      <c r="A366" s="274"/>
      <c r="B366" s="275"/>
      <c r="C366" s="274"/>
      <c r="D366" s="276" t="s">
        <v>174</v>
      </c>
      <c r="E366" s="277" t="s">
        <v>1</v>
      </c>
      <c r="F366" s="278" t="s">
        <v>604</v>
      </c>
      <c r="G366" s="274"/>
      <c r="H366" s="279">
        <v>14.904999999999999</v>
      </c>
      <c r="I366" s="308"/>
      <c r="J366" s="274"/>
      <c r="K366" s="274"/>
      <c r="L366" s="154"/>
      <c r="M366" s="156"/>
      <c r="N366" s="157"/>
      <c r="O366" s="157"/>
      <c r="P366" s="157"/>
      <c r="Q366" s="157"/>
      <c r="R366" s="157"/>
      <c r="S366" s="157"/>
      <c r="T366" s="158"/>
      <c r="AT366" s="155" t="s">
        <v>174</v>
      </c>
      <c r="AU366" s="155" t="s">
        <v>78</v>
      </c>
      <c r="AV366" s="13" t="s">
        <v>78</v>
      </c>
      <c r="AW366" s="13" t="s">
        <v>27</v>
      </c>
      <c r="AX366" s="13" t="s">
        <v>74</v>
      </c>
      <c r="AY366" s="155" t="s">
        <v>157</v>
      </c>
    </row>
    <row r="367" spans="1:65" s="2" customFormat="1" ht="43.15" customHeight="1">
      <c r="A367" s="261"/>
      <c r="B367" s="262"/>
      <c r="C367" s="269" t="s">
        <v>605</v>
      </c>
      <c r="D367" s="269" t="s">
        <v>160</v>
      </c>
      <c r="E367" s="270" t="s">
        <v>606</v>
      </c>
      <c r="F367" s="271" t="s">
        <v>607</v>
      </c>
      <c r="G367" s="272" t="s">
        <v>189</v>
      </c>
      <c r="H367" s="273">
        <v>0.38</v>
      </c>
      <c r="I367" s="213"/>
      <c r="J367" s="305">
        <f>ROUND(I367*H367,2)</f>
        <v>0</v>
      </c>
      <c r="K367" s="271" t="s">
        <v>172</v>
      </c>
      <c r="L367" s="31"/>
      <c r="M367" s="148" t="s">
        <v>1</v>
      </c>
      <c r="N367" s="149" t="s">
        <v>35</v>
      </c>
      <c r="O367" s="150">
        <v>1.2649999999999999</v>
      </c>
      <c r="P367" s="150">
        <f>O367*H367</f>
        <v>0.48069999999999996</v>
      </c>
      <c r="Q367" s="150">
        <v>0</v>
      </c>
      <c r="R367" s="150">
        <f>Q367*H367</f>
        <v>0</v>
      </c>
      <c r="S367" s="150">
        <v>0</v>
      </c>
      <c r="T367" s="151">
        <f>S367*H367</f>
        <v>0</v>
      </c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R367" s="152" t="s">
        <v>244</v>
      </c>
      <c r="AT367" s="152" t="s">
        <v>160</v>
      </c>
      <c r="AU367" s="152" t="s">
        <v>78</v>
      </c>
      <c r="AY367" s="18" t="s">
        <v>157</v>
      </c>
      <c r="BE367" s="153">
        <f>IF(N367="základní",J367,0)</f>
        <v>0</v>
      </c>
      <c r="BF367" s="153">
        <f>IF(N367="snížená",J367,0)</f>
        <v>0</v>
      </c>
      <c r="BG367" s="153">
        <f>IF(N367="zákl. přenesená",J367,0)</f>
        <v>0</v>
      </c>
      <c r="BH367" s="153">
        <f>IF(N367="sníž. přenesená",J367,0)</f>
        <v>0</v>
      </c>
      <c r="BI367" s="153">
        <f>IF(N367="nulová",J367,0)</f>
        <v>0</v>
      </c>
      <c r="BJ367" s="18" t="s">
        <v>74</v>
      </c>
      <c r="BK367" s="153">
        <f>ROUND(I367*H367,2)</f>
        <v>0</v>
      </c>
      <c r="BL367" s="18" t="s">
        <v>244</v>
      </c>
      <c r="BM367" s="152" t="s">
        <v>608</v>
      </c>
    </row>
    <row r="368" spans="1:65" s="12" customFormat="1" ht="22.9" customHeight="1">
      <c r="A368" s="264"/>
      <c r="B368" s="265"/>
      <c r="C368" s="264"/>
      <c r="D368" s="266" t="s">
        <v>69</v>
      </c>
      <c r="E368" s="268" t="s">
        <v>609</v>
      </c>
      <c r="F368" s="268" t="s">
        <v>610</v>
      </c>
      <c r="G368" s="264"/>
      <c r="H368" s="264"/>
      <c r="I368" s="307"/>
      <c r="J368" s="304">
        <f>BK368</f>
        <v>0</v>
      </c>
      <c r="K368" s="264"/>
      <c r="L368" s="134"/>
      <c r="M368" s="138"/>
      <c r="N368" s="139"/>
      <c r="O368" s="139"/>
      <c r="P368" s="140">
        <f>SUM(P369:P388)</f>
        <v>26.836675999999997</v>
      </c>
      <c r="Q368" s="139"/>
      <c r="R368" s="140">
        <f>SUM(R369:R388)</f>
        <v>0.15342464000000003</v>
      </c>
      <c r="S368" s="139"/>
      <c r="T368" s="141">
        <f>SUM(T369:T388)</f>
        <v>0.20127899999999999</v>
      </c>
      <c r="AR368" s="135" t="s">
        <v>78</v>
      </c>
      <c r="AT368" s="142" t="s">
        <v>69</v>
      </c>
      <c r="AU368" s="142" t="s">
        <v>74</v>
      </c>
      <c r="AY368" s="135" t="s">
        <v>157</v>
      </c>
      <c r="BK368" s="143">
        <f>SUM(BK369:BK388)</f>
        <v>0</v>
      </c>
    </row>
    <row r="369" spans="1:65" s="2" customFormat="1" ht="14.45" customHeight="1">
      <c r="A369" s="261"/>
      <c r="B369" s="262"/>
      <c r="C369" s="269" t="s">
        <v>611</v>
      </c>
      <c r="D369" s="269" t="s">
        <v>160</v>
      </c>
      <c r="E369" s="270" t="s">
        <v>612</v>
      </c>
      <c r="F369" s="271" t="s">
        <v>613</v>
      </c>
      <c r="G369" s="272" t="s">
        <v>208</v>
      </c>
      <c r="H369" s="273">
        <v>11.83</v>
      </c>
      <c r="I369" s="213"/>
      <c r="J369" s="305">
        <f>ROUND(I369*H369,2)</f>
        <v>0</v>
      </c>
      <c r="K369" s="271" t="s">
        <v>172</v>
      </c>
      <c r="L369" s="31"/>
      <c r="M369" s="148" t="s">
        <v>1</v>
      </c>
      <c r="N369" s="149" t="s">
        <v>35</v>
      </c>
      <c r="O369" s="150">
        <v>2.4E-2</v>
      </c>
      <c r="P369" s="150">
        <f>O369*H369</f>
        <v>0.28392000000000001</v>
      </c>
      <c r="Q369" s="150">
        <v>0</v>
      </c>
      <c r="R369" s="150">
        <f>Q369*H369</f>
        <v>0</v>
      </c>
      <c r="S369" s="150">
        <v>0</v>
      </c>
      <c r="T369" s="151">
        <f>S369*H369</f>
        <v>0</v>
      </c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R369" s="152" t="s">
        <v>244</v>
      </c>
      <c r="AT369" s="152" t="s">
        <v>160</v>
      </c>
      <c r="AU369" s="152" t="s">
        <v>78</v>
      </c>
      <c r="AY369" s="18" t="s">
        <v>157</v>
      </c>
      <c r="BE369" s="153">
        <f>IF(N369="základní",J369,0)</f>
        <v>0</v>
      </c>
      <c r="BF369" s="153">
        <f>IF(N369="snížená",J369,0)</f>
        <v>0</v>
      </c>
      <c r="BG369" s="153">
        <f>IF(N369="zákl. přenesená",J369,0)</f>
        <v>0</v>
      </c>
      <c r="BH369" s="153">
        <f>IF(N369="sníž. přenesená",J369,0)</f>
        <v>0</v>
      </c>
      <c r="BI369" s="153">
        <f>IF(N369="nulová",J369,0)</f>
        <v>0</v>
      </c>
      <c r="BJ369" s="18" t="s">
        <v>74</v>
      </c>
      <c r="BK369" s="153">
        <f>ROUND(I369*H369,2)</f>
        <v>0</v>
      </c>
      <c r="BL369" s="18" t="s">
        <v>244</v>
      </c>
      <c r="BM369" s="152" t="s">
        <v>614</v>
      </c>
    </row>
    <row r="370" spans="1:65" s="13" customFormat="1">
      <c r="A370" s="274"/>
      <c r="B370" s="275"/>
      <c r="C370" s="274"/>
      <c r="D370" s="276" t="s">
        <v>174</v>
      </c>
      <c r="E370" s="277" t="s">
        <v>1</v>
      </c>
      <c r="F370" s="278" t="s">
        <v>615</v>
      </c>
      <c r="G370" s="274"/>
      <c r="H370" s="279">
        <v>11.83</v>
      </c>
      <c r="I370" s="308"/>
      <c r="J370" s="274"/>
      <c r="K370" s="274"/>
      <c r="L370" s="154"/>
      <c r="M370" s="156"/>
      <c r="N370" s="157"/>
      <c r="O370" s="157"/>
      <c r="P370" s="157"/>
      <c r="Q370" s="157"/>
      <c r="R370" s="157"/>
      <c r="S370" s="157"/>
      <c r="T370" s="158"/>
      <c r="AT370" s="155" t="s">
        <v>174</v>
      </c>
      <c r="AU370" s="155" t="s">
        <v>78</v>
      </c>
      <c r="AV370" s="13" t="s">
        <v>78</v>
      </c>
      <c r="AW370" s="13" t="s">
        <v>27</v>
      </c>
      <c r="AX370" s="13" t="s">
        <v>70</v>
      </c>
      <c r="AY370" s="155" t="s">
        <v>157</v>
      </c>
    </row>
    <row r="371" spans="1:65" s="14" customFormat="1">
      <c r="A371" s="280"/>
      <c r="B371" s="281"/>
      <c r="C371" s="280"/>
      <c r="D371" s="276" t="s">
        <v>174</v>
      </c>
      <c r="E371" s="282" t="s">
        <v>1</v>
      </c>
      <c r="F371" s="283" t="s">
        <v>193</v>
      </c>
      <c r="G371" s="280"/>
      <c r="H371" s="284">
        <v>11.83</v>
      </c>
      <c r="I371" s="309"/>
      <c r="J371" s="280"/>
      <c r="K371" s="280"/>
      <c r="L371" s="159"/>
      <c r="M371" s="161"/>
      <c r="N371" s="162"/>
      <c r="O371" s="162"/>
      <c r="P371" s="162"/>
      <c r="Q371" s="162"/>
      <c r="R371" s="162"/>
      <c r="S371" s="162"/>
      <c r="T371" s="163"/>
      <c r="AT371" s="160" t="s">
        <v>174</v>
      </c>
      <c r="AU371" s="160" t="s">
        <v>78</v>
      </c>
      <c r="AV371" s="14" t="s">
        <v>163</v>
      </c>
      <c r="AW371" s="14" t="s">
        <v>27</v>
      </c>
      <c r="AX371" s="14" t="s">
        <v>74</v>
      </c>
      <c r="AY371" s="160" t="s">
        <v>157</v>
      </c>
    </row>
    <row r="372" spans="1:65" s="2" customFormat="1" ht="14.45" customHeight="1">
      <c r="A372" s="261"/>
      <c r="B372" s="262"/>
      <c r="C372" s="269" t="s">
        <v>616</v>
      </c>
      <c r="D372" s="269" t="s">
        <v>160</v>
      </c>
      <c r="E372" s="270" t="s">
        <v>617</v>
      </c>
      <c r="F372" s="271" t="s">
        <v>618</v>
      </c>
      <c r="G372" s="272" t="s">
        <v>208</v>
      </c>
      <c r="H372" s="273">
        <v>11.83</v>
      </c>
      <c r="I372" s="213"/>
      <c r="J372" s="305">
        <f>ROUND(I372*H372,2)</f>
        <v>0</v>
      </c>
      <c r="K372" s="271" t="s">
        <v>172</v>
      </c>
      <c r="L372" s="31"/>
      <c r="M372" s="148" t="s">
        <v>1</v>
      </c>
      <c r="N372" s="149" t="s">
        <v>35</v>
      </c>
      <c r="O372" s="150">
        <v>5.8000000000000003E-2</v>
      </c>
      <c r="P372" s="150">
        <f>O372*H372</f>
        <v>0.68614000000000008</v>
      </c>
      <c r="Q372" s="150">
        <v>2.0000000000000001E-4</v>
      </c>
      <c r="R372" s="150">
        <f>Q372*H372</f>
        <v>2.366E-3</v>
      </c>
      <c r="S372" s="150">
        <v>0</v>
      </c>
      <c r="T372" s="151">
        <f>S372*H372</f>
        <v>0</v>
      </c>
      <c r="U372" s="30"/>
      <c r="V372" s="30"/>
      <c r="W372" s="30"/>
      <c r="X372" s="30"/>
      <c r="Y372" s="30"/>
      <c r="Z372" s="30"/>
      <c r="AA372" s="30"/>
      <c r="AB372" s="30"/>
      <c r="AC372" s="30"/>
      <c r="AD372" s="30"/>
      <c r="AE372" s="30"/>
      <c r="AR372" s="152" t="s">
        <v>244</v>
      </c>
      <c r="AT372" s="152" t="s">
        <v>160</v>
      </c>
      <c r="AU372" s="152" t="s">
        <v>78</v>
      </c>
      <c r="AY372" s="18" t="s">
        <v>157</v>
      </c>
      <c r="BE372" s="153">
        <f>IF(N372="základní",J372,0)</f>
        <v>0</v>
      </c>
      <c r="BF372" s="153">
        <f>IF(N372="snížená",J372,0)</f>
        <v>0</v>
      </c>
      <c r="BG372" s="153">
        <f>IF(N372="zákl. přenesená",J372,0)</f>
        <v>0</v>
      </c>
      <c r="BH372" s="153">
        <f>IF(N372="sníž. přenesená",J372,0)</f>
        <v>0</v>
      </c>
      <c r="BI372" s="153">
        <f>IF(N372="nulová",J372,0)</f>
        <v>0</v>
      </c>
      <c r="BJ372" s="18" t="s">
        <v>74</v>
      </c>
      <c r="BK372" s="153">
        <f>ROUND(I372*H372,2)</f>
        <v>0</v>
      </c>
      <c r="BL372" s="18" t="s">
        <v>244</v>
      </c>
      <c r="BM372" s="152" t="s">
        <v>619</v>
      </c>
    </row>
    <row r="373" spans="1:65" s="2" customFormat="1" ht="32.450000000000003" customHeight="1">
      <c r="A373" s="261"/>
      <c r="B373" s="262"/>
      <c r="C373" s="269" t="s">
        <v>620</v>
      </c>
      <c r="D373" s="269" t="s">
        <v>160</v>
      </c>
      <c r="E373" s="270" t="s">
        <v>621</v>
      </c>
      <c r="F373" s="271" t="s">
        <v>622</v>
      </c>
      <c r="G373" s="272" t="s">
        <v>208</v>
      </c>
      <c r="H373" s="273">
        <v>11.83</v>
      </c>
      <c r="I373" s="213"/>
      <c r="J373" s="305">
        <f>ROUND(I373*H373,2)</f>
        <v>0</v>
      </c>
      <c r="K373" s="271" t="s">
        <v>172</v>
      </c>
      <c r="L373" s="31"/>
      <c r="M373" s="148" t="s">
        <v>1</v>
      </c>
      <c r="N373" s="149" t="s">
        <v>35</v>
      </c>
      <c r="O373" s="150">
        <v>0.245</v>
      </c>
      <c r="P373" s="150">
        <f>O373*H373</f>
        <v>2.8983499999999998</v>
      </c>
      <c r="Q373" s="150">
        <v>7.4999999999999997E-3</v>
      </c>
      <c r="R373" s="150">
        <f>Q373*H373</f>
        <v>8.8724999999999998E-2</v>
      </c>
      <c r="S373" s="150">
        <v>0</v>
      </c>
      <c r="T373" s="151">
        <f>S373*H373</f>
        <v>0</v>
      </c>
      <c r="U373" s="30"/>
      <c r="V373" s="30"/>
      <c r="W373" s="30"/>
      <c r="X373" s="30"/>
      <c r="Y373" s="30"/>
      <c r="Z373" s="30"/>
      <c r="AA373" s="30"/>
      <c r="AB373" s="30"/>
      <c r="AC373" s="30"/>
      <c r="AD373" s="30"/>
      <c r="AE373" s="30"/>
      <c r="AR373" s="152" t="s">
        <v>244</v>
      </c>
      <c r="AT373" s="152" t="s">
        <v>160</v>
      </c>
      <c r="AU373" s="152" t="s">
        <v>78</v>
      </c>
      <c r="AY373" s="18" t="s">
        <v>157</v>
      </c>
      <c r="BE373" s="153">
        <f>IF(N373="základní",J373,0)</f>
        <v>0</v>
      </c>
      <c r="BF373" s="153">
        <f>IF(N373="snížená",J373,0)</f>
        <v>0</v>
      </c>
      <c r="BG373" s="153">
        <f>IF(N373="zákl. přenesená",J373,0)</f>
        <v>0</v>
      </c>
      <c r="BH373" s="153">
        <f>IF(N373="sníž. přenesená",J373,0)</f>
        <v>0</v>
      </c>
      <c r="BI373" s="153">
        <f>IF(N373="nulová",J373,0)</f>
        <v>0</v>
      </c>
      <c r="BJ373" s="18" t="s">
        <v>74</v>
      </c>
      <c r="BK373" s="153">
        <f>ROUND(I373*H373,2)</f>
        <v>0</v>
      </c>
      <c r="BL373" s="18" t="s">
        <v>244</v>
      </c>
      <c r="BM373" s="152" t="s">
        <v>623</v>
      </c>
    </row>
    <row r="374" spans="1:65" s="2" customFormat="1" ht="21.6" customHeight="1">
      <c r="A374" s="261"/>
      <c r="B374" s="262"/>
      <c r="C374" s="269" t="s">
        <v>624</v>
      </c>
      <c r="D374" s="269" t="s">
        <v>160</v>
      </c>
      <c r="E374" s="270" t="s">
        <v>625</v>
      </c>
      <c r="F374" s="271" t="s">
        <v>626</v>
      </c>
      <c r="G374" s="272" t="s">
        <v>208</v>
      </c>
      <c r="H374" s="273">
        <v>25.35</v>
      </c>
      <c r="I374" s="213"/>
      <c r="J374" s="305">
        <f>ROUND(I374*H374,2)</f>
        <v>0</v>
      </c>
      <c r="K374" s="271" t="s">
        <v>172</v>
      </c>
      <c r="L374" s="31"/>
      <c r="M374" s="148" t="s">
        <v>1</v>
      </c>
      <c r="N374" s="149" t="s">
        <v>35</v>
      </c>
      <c r="O374" s="150">
        <v>0.105</v>
      </c>
      <c r="P374" s="150">
        <f>O374*H374</f>
        <v>2.6617500000000001</v>
      </c>
      <c r="Q374" s="150">
        <v>0</v>
      </c>
      <c r="R374" s="150">
        <f>Q374*H374</f>
        <v>0</v>
      </c>
      <c r="S374" s="150">
        <v>2.5000000000000001E-3</v>
      </c>
      <c r="T374" s="151">
        <f>S374*H374</f>
        <v>6.3375000000000001E-2</v>
      </c>
      <c r="U374" s="30"/>
      <c r="V374" s="30"/>
      <c r="W374" s="30"/>
      <c r="X374" s="30"/>
      <c r="Y374" s="30"/>
      <c r="Z374" s="30"/>
      <c r="AA374" s="30"/>
      <c r="AB374" s="30"/>
      <c r="AC374" s="30"/>
      <c r="AD374" s="30"/>
      <c r="AE374" s="30"/>
      <c r="AR374" s="152" t="s">
        <v>244</v>
      </c>
      <c r="AT374" s="152" t="s">
        <v>160</v>
      </c>
      <c r="AU374" s="152" t="s">
        <v>78</v>
      </c>
      <c r="AY374" s="18" t="s">
        <v>157</v>
      </c>
      <c r="BE374" s="153">
        <f>IF(N374="základní",J374,0)</f>
        <v>0</v>
      </c>
      <c r="BF374" s="153">
        <f>IF(N374="snížená",J374,0)</f>
        <v>0</v>
      </c>
      <c r="BG374" s="153">
        <f>IF(N374="zákl. přenesená",J374,0)</f>
        <v>0</v>
      </c>
      <c r="BH374" s="153">
        <f>IF(N374="sníž. přenesená",J374,0)</f>
        <v>0</v>
      </c>
      <c r="BI374" s="153">
        <f>IF(N374="nulová",J374,0)</f>
        <v>0</v>
      </c>
      <c r="BJ374" s="18" t="s">
        <v>74</v>
      </c>
      <c r="BK374" s="153">
        <f>ROUND(I374*H374,2)</f>
        <v>0</v>
      </c>
      <c r="BL374" s="18" t="s">
        <v>244</v>
      </c>
      <c r="BM374" s="152" t="s">
        <v>627</v>
      </c>
    </row>
    <row r="375" spans="1:65" s="13" customFormat="1">
      <c r="A375" s="274"/>
      <c r="B375" s="275"/>
      <c r="C375" s="274"/>
      <c r="D375" s="276" t="s">
        <v>174</v>
      </c>
      <c r="E375" s="277" t="s">
        <v>1</v>
      </c>
      <c r="F375" s="278" t="s">
        <v>628</v>
      </c>
      <c r="G375" s="274"/>
      <c r="H375" s="279">
        <v>13.3</v>
      </c>
      <c r="I375" s="308"/>
      <c r="J375" s="274"/>
      <c r="K375" s="274"/>
      <c r="L375" s="154"/>
      <c r="M375" s="156"/>
      <c r="N375" s="157"/>
      <c r="O375" s="157"/>
      <c r="P375" s="157"/>
      <c r="Q375" s="157"/>
      <c r="R375" s="157"/>
      <c r="S375" s="157"/>
      <c r="T375" s="158"/>
      <c r="AT375" s="155" t="s">
        <v>174</v>
      </c>
      <c r="AU375" s="155" t="s">
        <v>78</v>
      </c>
      <c r="AV375" s="13" t="s">
        <v>78</v>
      </c>
      <c r="AW375" s="13" t="s">
        <v>27</v>
      </c>
      <c r="AX375" s="13" t="s">
        <v>70</v>
      </c>
      <c r="AY375" s="155" t="s">
        <v>157</v>
      </c>
    </row>
    <row r="376" spans="1:65" s="13" customFormat="1">
      <c r="A376" s="274"/>
      <c r="B376" s="275"/>
      <c r="C376" s="274"/>
      <c r="D376" s="276" t="s">
        <v>174</v>
      </c>
      <c r="E376" s="277" t="s">
        <v>1</v>
      </c>
      <c r="F376" s="278" t="s">
        <v>629</v>
      </c>
      <c r="G376" s="274"/>
      <c r="H376" s="279">
        <v>12.05</v>
      </c>
      <c r="I376" s="308"/>
      <c r="J376" s="274"/>
      <c r="K376" s="274"/>
      <c r="L376" s="154"/>
      <c r="M376" s="156"/>
      <c r="N376" s="157"/>
      <c r="O376" s="157"/>
      <c r="P376" s="157"/>
      <c r="Q376" s="157"/>
      <c r="R376" s="157"/>
      <c r="S376" s="157"/>
      <c r="T376" s="158"/>
      <c r="AT376" s="155" t="s">
        <v>174</v>
      </c>
      <c r="AU376" s="155" t="s">
        <v>78</v>
      </c>
      <c r="AV376" s="13" t="s">
        <v>78</v>
      </c>
      <c r="AW376" s="13" t="s">
        <v>27</v>
      </c>
      <c r="AX376" s="13" t="s">
        <v>70</v>
      </c>
      <c r="AY376" s="155" t="s">
        <v>157</v>
      </c>
    </row>
    <row r="377" spans="1:65" s="14" customFormat="1">
      <c r="A377" s="280"/>
      <c r="B377" s="281"/>
      <c r="C377" s="280"/>
      <c r="D377" s="276" t="s">
        <v>174</v>
      </c>
      <c r="E377" s="282" t="s">
        <v>1</v>
      </c>
      <c r="F377" s="283" t="s">
        <v>193</v>
      </c>
      <c r="G377" s="280"/>
      <c r="H377" s="284">
        <v>25.35</v>
      </c>
      <c r="I377" s="309"/>
      <c r="J377" s="280"/>
      <c r="K377" s="280"/>
      <c r="L377" s="159"/>
      <c r="M377" s="161"/>
      <c r="N377" s="162"/>
      <c r="O377" s="162"/>
      <c r="P377" s="162"/>
      <c r="Q377" s="162"/>
      <c r="R377" s="162"/>
      <c r="S377" s="162"/>
      <c r="T377" s="163"/>
      <c r="AT377" s="160" t="s">
        <v>174</v>
      </c>
      <c r="AU377" s="160" t="s">
        <v>78</v>
      </c>
      <c r="AV377" s="14" t="s">
        <v>163</v>
      </c>
      <c r="AW377" s="14" t="s">
        <v>27</v>
      </c>
      <c r="AX377" s="14" t="s">
        <v>74</v>
      </c>
      <c r="AY377" s="160" t="s">
        <v>157</v>
      </c>
    </row>
    <row r="378" spans="1:65" s="2" customFormat="1" ht="21.6" customHeight="1">
      <c r="A378" s="261"/>
      <c r="B378" s="262"/>
      <c r="C378" s="269" t="s">
        <v>630</v>
      </c>
      <c r="D378" s="269" t="s">
        <v>160</v>
      </c>
      <c r="E378" s="270" t="s">
        <v>631</v>
      </c>
      <c r="F378" s="271" t="s">
        <v>632</v>
      </c>
      <c r="G378" s="272" t="s">
        <v>208</v>
      </c>
      <c r="H378" s="273">
        <v>39.659999999999997</v>
      </c>
      <c r="I378" s="213"/>
      <c r="J378" s="305">
        <f>ROUND(I378*H378,2)</f>
        <v>0</v>
      </c>
      <c r="K378" s="271" t="s">
        <v>172</v>
      </c>
      <c r="L378" s="31"/>
      <c r="M378" s="148" t="s">
        <v>1</v>
      </c>
      <c r="N378" s="149" t="s">
        <v>35</v>
      </c>
      <c r="O378" s="150">
        <v>0.255</v>
      </c>
      <c r="P378" s="150">
        <f>O378*H378</f>
        <v>10.113299999999999</v>
      </c>
      <c r="Q378" s="150">
        <v>0</v>
      </c>
      <c r="R378" s="150">
        <f>Q378*H378</f>
        <v>0</v>
      </c>
      <c r="S378" s="150">
        <v>3.0000000000000001E-3</v>
      </c>
      <c r="T378" s="151">
        <f>S378*H378</f>
        <v>0.11897999999999999</v>
      </c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R378" s="152" t="s">
        <v>244</v>
      </c>
      <c r="AT378" s="152" t="s">
        <v>160</v>
      </c>
      <c r="AU378" s="152" t="s">
        <v>78</v>
      </c>
      <c r="AY378" s="18" t="s">
        <v>157</v>
      </c>
      <c r="BE378" s="153">
        <f>IF(N378="základní",J378,0)</f>
        <v>0</v>
      </c>
      <c r="BF378" s="153">
        <f>IF(N378="snížená",J378,0)</f>
        <v>0</v>
      </c>
      <c r="BG378" s="153">
        <f>IF(N378="zákl. přenesená",J378,0)</f>
        <v>0</v>
      </c>
      <c r="BH378" s="153">
        <f>IF(N378="sníž. přenesená",J378,0)</f>
        <v>0</v>
      </c>
      <c r="BI378" s="153">
        <f>IF(N378="nulová",J378,0)</f>
        <v>0</v>
      </c>
      <c r="BJ378" s="18" t="s">
        <v>74</v>
      </c>
      <c r="BK378" s="153">
        <f>ROUND(I378*H378,2)</f>
        <v>0</v>
      </c>
      <c r="BL378" s="18" t="s">
        <v>244</v>
      </c>
      <c r="BM378" s="152" t="s">
        <v>633</v>
      </c>
    </row>
    <row r="379" spans="1:65" s="13" customFormat="1">
      <c r="A379" s="274"/>
      <c r="B379" s="275"/>
      <c r="C379" s="274"/>
      <c r="D379" s="276" t="s">
        <v>174</v>
      </c>
      <c r="E379" s="277" t="s">
        <v>1</v>
      </c>
      <c r="F379" s="278" t="s">
        <v>634</v>
      </c>
      <c r="G379" s="274"/>
      <c r="H379" s="279">
        <v>39.659999999999997</v>
      </c>
      <c r="I379" s="308"/>
      <c r="J379" s="274"/>
      <c r="K379" s="274"/>
      <c r="L379" s="154"/>
      <c r="M379" s="156"/>
      <c r="N379" s="157"/>
      <c r="O379" s="157"/>
      <c r="P379" s="157"/>
      <c r="Q379" s="157"/>
      <c r="R379" s="157"/>
      <c r="S379" s="157"/>
      <c r="T379" s="158"/>
      <c r="AT379" s="155" t="s">
        <v>174</v>
      </c>
      <c r="AU379" s="155" t="s">
        <v>78</v>
      </c>
      <c r="AV379" s="13" t="s">
        <v>78</v>
      </c>
      <c r="AW379" s="13" t="s">
        <v>27</v>
      </c>
      <c r="AX379" s="13" t="s">
        <v>74</v>
      </c>
      <c r="AY379" s="155" t="s">
        <v>157</v>
      </c>
    </row>
    <row r="380" spans="1:65" s="2" customFormat="1" ht="21.6" customHeight="1">
      <c r="A380" s="261"/>
      <c r="B380" s="262"/>
      <c r="C380" s="269" t="s">
        <v>635</v>
      </c>
      <c r="D380" s="269" t="s">
        <v>160</v>
      </c>
      <c r="E380" s="270" t="s">
        <v>636</v>
      </c>
      <c r="F380" s="271" t="s">
        <v>637</v>
      </c>
      <c r="G380" s="272" t="s">
        <v>208</v>
      </c>
      <c r="H380" s="273">
        <v>11.83</v>
      </c>
      <c r="I380" s="213"/>
      <c r="J380" s="305">
        <f>ROUND(I380*H380,2)</f>
        <v>0</v>
      </c>
      <c r="K380" s="271" t="s">
        <v>172</v>
      </c>
      <c r="L380" s="31"/>
      <c r="M380" s="148" t="s">
        <v>1</v>
      </c>
      <c r="N380" s="149" t="s">
        <v>35</v>
      </c>
      <c r="O380" s="150">
        <v>0.307</v>
      </c>
      <c r="P380" s="150">
        <f>O380*H380</f>
        <v>3.6318099999999998</v>
      </c>
      <c r="Q380" s="150">
        <v>2.9999999999999997E-4</v>
      </c>
      <c r="R380" s="150">
        <f>Q380*H380</f>
        <v>3.5489999999999996E-3</v>
      </c>
      <c r="S380" s="150">
        <v>0</v>
      </c>
      <c r="T380" s="151">
        <f>S380*H380</f>
        <v>0</v>
      </c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R380" s="152" t="s">
        <v>244</v>
      </c>
      <c r="AT380" s="152" t="s">
        <v>160</v>
      </c>
      <c r="AU380" s="152" t="s">
        <v>78</v>
      </c>
      <c r="AY380" s="18" t="s">
        <v>157</v>
      </c>
      <c r="BE380" s="153">
        <f>IF(N380="základní",J380,0)</f>
        <v>0</v>
      </c>
      <c r="BF380" s="153">
        <f>IF(N380="snížená",J380,0)</f>
        <v>0</v>
      </c>
      <c r="BG380" s="153">
        <f>IF(N380="zákl. přenesená",J380,0)</f>
        <v>0</v>
      </c>
      <c r="BH380" s="153">
        <f>IF(N380="sníž. přenesená",J380,0)</f>
        <v>0</v>
      </c>
      <c r="BI380" s="153">
        <f>IF(N380="nulová",J380,0)</f>
        <v>0</v>
      </c>
      <c r="BJ380" s="18" t="s">
        <v>74</v>
      </c>
      <c r="BK380" s="153">
        <f>ROUND(I380*H380,2)</f>
        <v>0</v>
      </c>
      <c r="BL380" s="18" t="s">
        <v>244</v>
      </c>
      <c r="BM380" s="152" t="s">
        <v>638</v>
      </c>
    </row>
    <row r="381" spans="1:65" s="2" customFormat="1" ht="32.450000000000003" customHeight="1">
      <c r="A381" s="261"/>
      <c r="B381" s="262"/>
      <c r="C381" s="285" t="s">
        <v>639</v>
      </c>
      <c r="D381" s="285" t="s">
        <v>195</v>
      </c>
      <c r="E381" s="286" t="s">
        <v>640</v>
      </c>
      <c r="F381" s="287" t="s">
        <v>641</v>
      </c>
      <c r="G381" s="288" t="s">
        <v>208</v>
      </c>
      <c r="H381" s="289">
        <v>13.013</v>
      </c>
      <c r="I381" s="214"/>
      <c r="J381" s="306">
        <f>ROUND(I381*H381,2)</f>
        <v>0</v>
      </c>
      <c r="K381" s="287" t="s">
        <v>172</v>
      </c>
      <c r="L381" s="164"/>
      <c r="M381" s="165" t="s">
        <v>1</v>
      </c>
      <c r="N381" s="166" t="s">
        <v>35</v>
      </c>
      <c r="O381" s="150">
        <v>0</v>
      </c>
      <c r="P381" s="150">
        <f>O381*H381</f>
        <v>0</v>
      </c>
      <c r="Q381" s="150">
        <v>4.0800000000000003E-3</v>
      </c>
      <c r="R381" s="150">
        <f>Q381*H381</f>
        <v>5.3093040000000001E-2</v>
      </c>
      <c r="S381" s="150">
        <v>0</v>
      </c>
      <c r="T381" s="151">
        <f>S381*H381</f>
        <v>0</v>
      </c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R381" s="152" t="s">
        <v>331</v>
      </c>
      <c r="AT381" s="152" t="s">
        <v>195</v>
      </c>
      <c r="AU381" s="152" t="s">
        <v>78</v>
      </c>
      <c r="AY381" s="18" t="s">
        <v>157</v>
      </c>
      <c r="BE381" s="153">
        <f>IF(N381="základní",J381,0)</f>
        <v>0</v>
      </c>
      <c r="BF381" s="153">
        <f>IF(N381="snížená",J381,0)</f>
        <v>0</v>
      </c>
      <c r="BG381" s="153">
        <f>IF(N381="zákl. přenesená",J381,0)</f>
        <v>0</v>
      </c>
      <c r="BH381" s="153">
        <f>IF(N381="sníž. přenesená",J381,0)</f>
        <v>0</v>
      </c>
      <c r="BI381" s="153">
        <f>IF(N381="nulová",J381,0)</f>
        <v>0</v>
      </c>
      <c r="BJ381" s="18" t="s">
        <v>74</v>
      </c>
      <c r="BK381" s="153">
        <f>ROUND(I381*H381,2)</f>
        <v>0</v>
      </c>
      <c r="BL381" s="18" t="s">
        <v>244</v>
      </c>
      <c r="BM381" s="152" t="s">
        <v>642</v>
      </c>
    </row>
    <row r="382" spans="1:65" s="13" customFormat="1">
      <c r="A382" s="274"/>
      <c r="B382" s="275"/>
      <c r="C382" s="274"/>
      <c r="D382" s="276" t="s">
        <v>174</v>
      </c>
      <c r="E382" s="277" t="s">
        <v>1</v>
      </c>
      <c r="F382" s="278" t="s">
        <v>643</v>
      </c>
      <c r="G382" s="274"/>
      <c r="H382" s="279">
        <v>13.013</v>
      </c>
      <c r="I382" s="308"/>
      <c r="J382" s="274"/>
      <c r="K382" s="274"/>
      <c r="L382" s="154"/>
      <c r="M382" s="156"/>
      <c r="N382" s="157"/>
      <c r="O382" s="157"/>
      <c r="P382" s="157"/>
      <c r="Q382" s="157"/>
      <c r="R382" s="157"/>
      <c r="S382" s="157"/>
      <c r="T382" s="158"/>
      <c r="AT382" s="155" t="s">
        <v>174</v>
      </c>
      <c r="AU382" s="155" t="s">
        <v>78</v>
      </c>
      <c r="AV382" s="13" t="s">
        <v>78</v>
      </c>
      <c r="AW382" s="13" t="s">
        <v>27</v>
      </c>
      <c r="AX382" s="13" t="s">
        <v>74</v>
      </c>
      <c r="AY382" s="155" t="s">
        <v>157</v>
      </c>
    </row>
    <row r="383" spans="1:65" s="2" customFormat="1" ht="21.6" customHeight="1">
      <c r="A383" s="261"/>
      <c r="B383" s="262"/>
      <c r="C383" s="269" t="s">
        <v>644</v>
      </c>
      <c r="D383" s="269" t="s">
        <v>160</v>
      </c>
      <c r="E383" s="270" t="s">
        <v>645</v>
      </c>
      <c r="F383" s="271" t="s">
        <v>646</v>
      </c>
      <c r="G383" s="272" t="s">
        <v>219</v>
      </c>
      <c r="H383" s="273">
        <v>63.08</v>
      </c>
      <c r="I383" s="213"/>
      <c r="J383" s="305">
        <f>ROUND(I383*H383,2)</f>
        <v>0</v>
      </c>
      <c r="K383" s="271" t="s">
        <v>172</v>
      </c>
      <c r="L383" s="31"/>
      <c r="M383" s="148" t="s">
        <v>1</v>
      </c>
      <c r="N383" s="149" t="s">
        <v>35</v>
      </c>
      <c r="O383" s="150">
        <v>3.5000000000000003E-2</v>
      </c>
      <c r="P383" s="150">
        <f>O383*H383</f>
        <v>2.2078000000000002</v>
      </c>
      <c r="Q383" s="150">
        <v>0</v>
      </c>
      <c r="R383" s="150">
        <f>Q383*H383</f>
        <v>0</v>
      </c>
      <c r="S383" s="150">
        <v>2.9999999999999997E-4</v>
      </c>
      <c r="T383" s="151">
        <f>S383*H383</f>
        <v>1.8923999999999996E-2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152" t="s">
        <v>244</v>
      </c>
      <c r="AT383" s="152" t="s">
        <v>160</v>
      </c>
      <c r="AU383" s="152" t="s">
        <v>78</v>
      </c>
      <c r="AY383" s="18" t="s">
        <v>157</v>
      </c>
      <c r="BE383" s="153">
        <f>IF(N383="základní",J383,0)</f>
        <v>0</v>
      </c>
      <c r="BF383" s="153">
        <f>IF(N383="snížená",J383,0)</f>
        <v>0</v>
      </c>
      <c r="BG383" s="153">
        <f>IF(N383="zákl. přenesená",J383,0)</f>
        <v>0</v>
      </c>
      <c r="BH383" s="153">
        <f>IF(N383="sníž. přenesená",J383,0)</f>
        <v>0</v>
      </c>
      <c r="BI383" s="153">
        <f>IF(N383="nulová",J383,0)</f>
        <v>0</v>
      </c>
      <c r="BJ383" s="18" t="s">
        <v>74</v>
      </c>
      <c r="BK383" s="153">
        <f>ROUND(I383*H383,2)</f>
        <v>0</v>
      </c>
      <c r="BL383" s="18" t="s">
        <v>244</v>
      </c>
      <c r="BM383" s="152" t="s">
        <v>647</v>
      </c>
    </row>
    <row r="384" spans="1:65" s="13" customFormat="1">
      <c r="A384" s="274"/>
      <c r="B384" s="275"/>
      <c r="C384" s="274"/>
      <c r="D384" s="276" t="s">
        <v>174</v>
      </c>
      <c r="E384" s="277" t="s">
        <v>1</v>
      </c>
      <c r="F384" s="278" t="s">
        <v>648</v>
      </c>
      <c r="G384" s="274"/>
      <c r="H384" s="279">
        <v>63.08</v>
      </c>
      <c r="I384" s="308"/>
      <c r="J384" s="274"/>
      <c r="K384" s="274"/>
      <c r="L384" s="154"/>
      <c r="M384" s="156"/>
      <c r="N384" s="157"/>
      <c r="O384" s="157"/>
      <c r="P384" s="157"/>
      <c r="Q384" s="157"/>
      <c r="R384" s="157"/>
      <c r="S384" s="157"/>
      <c r="T384" s="158"/>
      <c r="AT384" s="155" t="s">
        <v>174</v>
      </c>
      <c r="AU384" s="155" t="s">
        <v>78</v>
      </c>
      <c r="AV384" s="13" t="s">
        <v>78</v>
      </c>
      <c r="AW384" s="13" t="s">
        <v>27</v>
      </c>
      <c r="AX384" s="13" t="s">
        <v>74</v>
      </c>
      <c r="AY384" s="155" t="s">
        <v>157</v>
      </c>
    </row>
    <row r="385" spans="1:65" s="2" customFormat="1" ht="21.6" customHeight="1">
      <c r="A385" s="261"/>
      <c r="B385" s="262"/>
      <c r="C385" s="269" t="s">
        <v>649</v>
      </c>
      <c r="D385" s="269" t="s">
        <v>160</v>
      </c>
      <c r="E385" s="270" t="s">
        <v>650</v>
      </c>
      <c r="F385" s="271" t="s">
        <v>651</v>
      </c>
      <c r="G385" s="272" t="s">
        <v>219</v>
      </c>
      <c r="H385" s="273">
        <v>16.739999999999998</v>
      </c>
      <c r="I385" s="213"/>
      <c r="J385" s="305">
        <f>ROUND(I385*H385,2)</f>
        <v>0</v>
      </c>
      <c r="K385" s="271" t="s">
        <v>172</v>
      </c>
      <c r="L385" s="31"/>
      <c r="M385" s="148" t="s">
        <v>1</v>
      </c>
      <c r="N385" s="149" t="s">
        <v>35</v>
      </c>
      <c r="O385" s="150">
        <v>0.25</v>
      </c>
      <c r="P385" s="150">
        <f>O385*H385</f>
        <v>4.1849999999999996</v>
      </c>
      <c r="Q385" s="150">
        <v>1.0000000000000001E-5</v>
      </c>
      <c r="R385" s="150">
        <f>Q385*H385</f>
        <v>1.674E-4</v>
      </c>
      <c r="S385" s="150">
        <v>0</v>
      </c>
      <c r="T385" s="151">
        <f>S385*H385</f>
        <v>0</v>
      </c>
      <c r="U385" s="30"/>
      <c r="V385" s="30"/>
      <c r="W385" s="30"/>
      <c r="X385" s="30"/>
      <c r="Y385" s="30"/>
      <c r="Z385" s="30"/>
      <c r="AA385" s="30"/>
      <c r="AB385" s="30"/>
      <c r="AC385" s="30"/>
      <c r="AD385" s="30"/>
      <c r="AE385" s="30"/>
      <c r="AR385" s="152" t="s">
        <v>244</v>
      </c>
      <c r="AT385" s="152" t="s">
        <v>160</v>
      </c>
      <c r="AU385" s="152" t="s">
        <v>78</v>
      </c>
      <c r="AY385" s="18" t="s">
        <v>157</v>
      </c>
      <c r="BE385" s="153">
        <f>IF(N385="základní",J385,0)</f>
        <v>0</v>
      </c>
      <c r="BF385" s="153">
        <f>IF(N385="snížená",J385,0)</f>
        <v>0</v>
      </c>
      <c r="BG385" s="153">
        <f>IF(N385="zákl. přenesená",J385,0)</f>
        <v>0</v>
      </c>
      <c r="BH385" s="153">
        <f>IF(N385="sníž. přenesená",J385,0)</f>
        <v>0</v>
      </c>
      <c r="BI385" s="153">
        <f>IF(N385="nulová",J385,0)</f>
        <v>0</v>
      </c>
      <c r="BJ385" s="18" t="s">
        <v>74</v>
      </c>
      <c r="BK385" s="153">
        <f>ROUND(I385*H385,2)</f>
        <v>0</v>
      </c>
      <c r="BL385" s="18" t="s">
        <v>244</v>
      </c>
      <c r="BM385" s="152" t="s">
        <v>652</v>
      </c>
    </row>
    <row r="386" spans="1:65" s="2" customFormat="1" ht="14.45" customHeight="1">
      <c r="A386" s="261"/>
      <c r="B386" s="262"/>
      <c r="C386" s="285" t="s">
        <v>653</v>
      </c>
      <c r="D386" s="285" t="s">
        <v>195</v>
      </c>
      <c r="E386" s="286" t="s">
        <v>654</v>
      </c>
      <c r="F386" s="287" t="s">
        <v>655</v>
      </c>
      <c r="G386" s="288" t="s">
        <v>219</v>
      </c>
      <c r="H386" s="289">
        <v>18.414000000000001</v>
      </c>
      <c r="I386" s="214"/>
      <c r="J386" s="306">
        <f>ROUND(I386*H386,2)</f>
        <v>0</v>
      </c>
      <c r="K386" s="287" t="s">
        <v>172</v>
      </c>
      <c r="L386" s="164"/>
      <c r="M386" s="165" t="s">
        <v>1</v>
      </c>
      <c r="N386" s="166" t="s">
        <v>35</v>
      </c>
      <c r="O386" s="150">
        <v>0</v>
      </c>
      <c r="P386" s="150">
        <f>O386*H386</f>
        <v>0</v>
      </c>
      <c r="Q386" s="150">
        <v>2.9999999999999997E-4</v>
      </c>
      <c r="R386" s="150">
        <f>Q386*H386</f>
        <v>5.5241999999999999E-3</v>
      </c>
      <c r="S386" s="150">
        <v>0</v>
      </c>
      <c r="T386" s="151">
        <f>S386*H386</f>
        <v>0</v>
      </c>
      <c r="U386" s="30"/>
      <c r="V386" s="30"/>
      <c r="W386" s="30"/>
      <c r="X386" s="30"/>
      <c r="Y386" s="30"/>
      <c r="Z386" s="30"/>
      <c r="AA386" s="30"/>
      <c r="AB386" s="30"/>
      <c r="AC386" s="30"/>
      <c r="AD386" s="30"/>
      <c r="AE386" s="30"/>
      <c r="AR386" s="152" t="s">
        <v>331</v>
      </c>
      <c r="AT386" s="152" t="s">
        <v>195</v>
      </c>
      <c r="AU386" s="152" t="s">
        <v>78</v>
      </c>
      <c r="AY386" s="18" t="s">
        <v>157</v>
      </c>
      <c r="BE386" s="153">
        <f>IF(N386="základní",J386,0)</f>
        <v>0</v>
      </c>
      <c r="BF386" s="153">
        <f>IF(N386="snížená",J386,0)</f>
        <v>0</v>
      </c>
      <c r="BG386" s="153">
        <f>IF(N386="zákl. přenesená",J386,0)</f>
        <v>0</v>
      </c>
      <c r="BH386" s="153">
        <f>IF(N386="sníž. přenesená",J386,0)</f>
        <v>0</v>
      </c>
      <c r="BI386" s="153">
        <f>IF(N386="nulová",J386,0)</f>
        <v>0</v>
      </c>
      <c r="BJ386" s="18" t="s">
        <v>74</v>
      </c>
      <c r="BK386" s="153">
        <f>ROUND(I386*H386,2)</f>
        <v>0</v>
      </c>
      <c r="BL386" s="18" t="s">
        <v>244</v>
      </c>
      <c r="BM386" s="152" t="s">
        <v>656</v>
      </c>
    </row>
    <row r="387" spans="1:65" s="13" customFormat="1">
      <c r="A387" s="274"/>
      <c r="B387" s="275"/>
      <c r="C387" s="274"/>
      <c r="D387" s="276" t="s">
        <v>174</v>
      </c>
      <c r="E387" s="277" t="s">
        <v>1</v>
      </c>
      <c r="F387" s="278" t="s">
        <v>657</v>
      </c>
      <c r="G387" s="274"/>
      <c r="H387" s="279">
        <v>18.414000000000001</v>
      </c>
      <c r="I387" s="308"/>
      <c r="J387" s="274"/>
      <c r="K387" s="274"/>
      <c r="L387" s="154"/>
      <c r="M387" s="156"/>
      <c r="N387" s="157"/>
      <c r="O387" s="157"/>
      <c r="P387" s="157"/>
      <c r="Q387" s="157"/>
      <c r="R387" s="157"/>
      <c r="S387" s="157"/>
      <c r="T387" s="158"/>
      <c r="AT387" s="155" t="s">
        <v>174</v>
      </c>
      <c r="AU387" s="155" t="s">
        <v>78</v>
      </c>
      <c r="AV387" s="13" t="s">
        <v>78</v>
      </c>
      <c r="AW387" s="13" t="s">
        <v>27</v>
      </c>
      <c r="AX387" s="13" t="s">
        <v>74</v>
      </c>
      <c r="AY387" s="155" t="s">
        <v>157</v>
      </c>
    </row>
    <row r="388" spans="1:65" s="2" customFormat="1" ht="43.15" customHeight="1">
      <c r="A388" s="261"/>
      <c r="B388" s="262"/>
      <c r="C388" s="269" t="s">
        <v>658</v>
      </c>
      <c r="D388" s="269" t="s">
        <v>160</v>
      </c>
      <c r="E388" s="270" t="s">
        <v>659</v>
      </c>
      <c r="F388" s="271" t="s">
        <v>660</v>
      </c>
      <c r="G388" s="272" t="s">
        <v>189</v>
      </c>
      <c r="H388" s="273">
        <v>0.153</v>
      </c>
      <c r="I388" s="213"/>
      <c r="J388" s="305">
        <f>ROUND(I388*H388,2)</f>
        <v>0</v>
      </c>
      <c r="K388" s="271" t="s">
        <v>172</v>
      </c>
      <c r="L388" s="31"/>
      <c r="M388" s="148" t="s">
        <v>1</v>
      </c>
      <c r="N388" s="149" t="s">
        <v>35</v>
      </c>
      <c r="O388" s="150">
        <v>1.1020000000000001</v>
      </c>
      <c r="P388" s="150">
        <f>O388*H388</f>
        <v>0.16860600000000001</v>
      </c>
      <c r="Q388" s="150">
        <v>0</v>
      </c>
      <c r="R388" s="150">
        <f>Q388*H388</f>
        <v>0</v>
      </c>
      <c r="S388" s="150">
        <v>0</v>
      </c>
      <c r="T388" s="151">
        <f>S388*H388</f>
        <v>0</v>
      </c>
      <c r="U388" s="30"/>
      <c r="V388" s="30"/>
      <c r="W388" s="30"/>
      <c r="X388" s="30"/>
      <c r="Y388" s="30"/>
      <c r="Z388" s="30"/>
      <c r="AA388" s="30"/>
      <c r="AB388" s="30"/>
      <c r="AC388" s="30"/>
      <c r="AD388" s="30"/>
      <c r="AE388" s="30"/>
      <c r="AR388" s="152" t="s">
        <v>244</v>
      </c>
      <c r="AT388" s="152" t="s">
        <v>160</v>
      </c>
      <c r="AU388" s="152" t="s">
        <v>78</v>
      </c>
      <c r="AY388" s="18" t="s">
        <v>157</v>
      </c>
      <c r="BE388" s="153">
        <f>IF(N388="základní",J388,0)</f>
        <v>0</v>
      </c>
      <c r="BF388" s="153">
        <f>IF(N388="snížená",J388,0)</f>
        <v>0</v>
      </c>
      <c r="BG388" s="153">
        <f>IF(N388="zákl. přenesená",J388,0)</f>
        <v>0</v>
      </c>
      <c r="BH388" s="153">
        <f>IF(N388="sníž. přenesená",J388,0)</f>
        <v>0</v>
      </c>
      <c r="BI388" s="153">
        <f>IF(N388="nulová",J388,0)</f>
        <v>0</v>
      </c>
      <c r="BJ388" s="18" t="s">
        <v>74</v>
      </c>
      <c r="BK388" s="153">
        <f>ROUND(I388*H388,2)</f>
        <v>0</v>
      </c>
      <c r="BL388" s="18" t="s">
        <v>244</v>
      </c>
      <c r="BM388" s="152" t="s">
        <v>661</v>
      </c>
    </row>
    <row r="389" spans="1:65" s="12" customFormat="1" ht="22.9" customHeight="1">
      <c r="A389" s="264"/>
      <c r="B389" s="265"/>
      <c r="C389" s="264"/>
      <c r="D389" s="266" t="s">
        <v>69</v>
      </c>
      <c r="E389" s="268" t="s">
        <v>662</v>
      </c>
      <c r="F389" s="268" t="s">
        <v>663</v>
      </c>
      <c r="G389" s="264"/>
      <c r="H389" s="264"/>
      <c r="I389" s="307"/>
      <c r="J389" s="304">
        <f>BK389</f>
        <v>0</v>
      </c>
      <c r="K389" s="264"/>
      <c r="L389" s="134"/>
      <c r="M389" s="138"/>
      <c r="N389" s="139"/>
      <c r="O389" s="139"/>
      <c r="P389" s="140">
        <f>SUM(P390:P393)</f>
        <v>26.646018999999995</v>
      </c>
      <c r="Q389" s="139"/>
      <c r="R389" s="140">
        <f>SUM(R390:R393)</f>
        <v>0.16869710000000002</v>
      </c>
      <c r="S389" s="139"/>
      <c r="T389" s="141">
        <f>SUM(T390:T393)</f>
        <v>0</v>
      </c>
      <c r="AR389" s="135" t="s">
        <v>78</v>
      </c>
      <c r="AT389" s="142" t="s">
        <v>69</v>
      </c>
      <c r="AU389" s="142" t="s">
        <v>74</v>
      </c>
      <c r="AY389" s="135" t="s">
        <v>157</v>
      </c>
      <c r="BK389" s="143">
        <f>SUM(BK390:BK393)</f>
        <v>0</v>
      </c>
    </row>
    <row r="390" spans="1:65" s="2" customFormat="1" ht="21.6" customHeight="1">
      <c r="A390" s="261"/>
      <c r="B390" s="262"/>
      <c r="C390" s="269" t="s">
        <v>664</v>
      </c>
      <c r="D390" s="269" t="s">
        <v>160</v>
      </c>
      <c r="E390" s="270" t="s">
        <v>665</v>
      </c>
      <c r="F390" s="271" t="s">
        <v>666</v>
      </c>
      <c r="G390" s="272" t="s">
        <v>208</v>
      </c>
      <c r="H390" s="273">
        <v>27.61</v>
      </c>
      <c r="I390" s="213"/>
      <c r="J390" s="305">
        <f>ROUND(I390*H390,2)</f>
        <v>0</v>
      </c>
      <c r="K390" s="271" t="s">
        <v>172</v>
      </c>
      <c r="L390" s="31"/>
      <c r="M390" s="148" t="s">
        <v>1</v>
      </c>
      <c r="N390" s="149" t="s">
        <v>35</v>
      </c>
      <c r="O390" s="150">
        <v>3.2000000000000001E-2</v>
      </c>
      <c r="P390" s="150">
        <f>O390*H390</f>
        <v>0.88351999999999997</v>
      </c>
      <c r="Q390" s="150">
        <v>0</v>
      </c>
      <c r="R390" s="150">
        <f>Q390*H390</f>
        <v>0</v>
      </c>
      <c r="S390" s="150">
        <v>0</v>
      </c>
      <c r="T390" s="151">
        <f>S390*H390</f>
        <v>0</v>
      </c>
      <c r="U390" s="30"/>
      <c r="V390" s="30"/>
      <c r="W390" s="30"/>
      <c r="X390" s="30"/>
      <c r="Y390" s="30"/>
      <c r="Z390" s="30"/>
      <c r="AA390" s="30"/>
      <c r="AB390" s="30"/>
      <c r="AC390" s="30"/>
      <c r="AD390" s="30"/>
      <c r="AE390" s="30"/>
      <c r="AR390" s="152" t="s">
        <v>244</v>
      </c>
      <c r="AT390" s="152" t="s">
        <v>160</v>
      </c>
      <c r="AU390" s="152" t="s">
        <v>78</v>
      </c>
      <c r="AY390" s="18" t="s">
        <v>157</v>
      </c>
      <c r="BE390" s="153">
        <f>IF(N390="základní",J390,0)</f>
        <v>0</v>
      </c>
      <c r="BF390" s="153">
        <f>IF(N390="snížená",J390,0)</f>
        <v>0</v>
      </c>
      <c r="BG390" s="153">
        <f>IF(N390="zákl. přenesená",J390,0)</f>
        <v>0</v>
      </c>
      <c r="BH390" s="153">
        <f>IF(N390="sníž. přenesená",J390,0)</f>
        <v>0</v>
      </c>
      <c r="BI390" s="153">
        <f>IF(N390="nulová",J390,0)</f>
        <v>0</v>
      </c>
      <c r="BJ390" s="18" t="s">
        <v>74</v>
      </c>
      <c r="BK390" s="153">
        <f>ROUND(I390*H390,2)</f>
        <v>0</v>
      </c>
      <c r="BL390" s="18" t="s">
        <v>244</v>
      </c>
      <c r="BM390" s="152" t="s">
        <v>667</v>
      </c>
    </row>
    <row r="391" spans="1:65" s="2" customFormat="1" ht="21.6" customHeight="1">
      <c r="A391" s="261"/>
      <c r="B391" s="262"/>
      <c r="C391" s="269" t="s">
        <v>668</v>
      </c>
      <c r="D391" s="269" t="s">
        <v>160</v>
      </c>
      <c r="E391" s="270" t="s">
        <v>669</v>
      </c>
      <c r="F391" s="271" t="s">
        <v>670</v>
      </c>
      <c r="G391" s="272" t="s">
        <v>208</v>
      </c>
      <c r="H391" s="273">
        <v>27.61</v>
      </c>
      <c r="I391" s="213"/>
      <c r="J391" s="305">
        <f>ROUND(I391*H391,2)</f>
        <v>0</v>
      </c>
      <c r="K391" s="271" t="s">
        <v>172</v>
      </c>
      <c r="L391" s="31"/>
      <c r="M391" s="148" t="s">
        <v>1</v>
      </c>
      <c r="N391" s="149" t="s">
        <v>35</v>
      </c>
      <c r="O391" s="150">
        <v>0.56499999999999995</v>
      </c>
      <c r="P391" s="150">
        <f>O391*H391</f>
        <v>15.599649999999999</v>
      </c>
      <c r="Q391" s="150">
        <v>7.1000000000000002E-4</v>
      </c>
      <c r="R391" s="150">
        <f>Q391*H391</f>
        <v>1.9603100000000002E-2</v>
      </c>
      <c r="S391" s="150">
        <v>0</v>
      </c>
      <c r="T391" s="151">
        <f>S391*H391</f>
        <v>0</v>
      </c>
      <c r="U391" s="30"/>
      <c r="V391" s="30"/>
      <c r="W391" s="30"/>
      <c r="X391" s="30"/>
      <c r="Y391" s="30"/>
      <c r="Z391" s="30"/>
      <c r="AA391" s="30"/>
      <c r="AB391" s="30"/>
      <c r="AC391" s="30"/>
      <c r="AD391" s="30"/>
      <c r="AE391" s="30"/>
      <c r="AR391" s="152" t="s">
        <v>244</v>
      </c>
      <c r="AT391" s="152" t="s">
        <v>160</v>
      </c>
      <c r="AU391" s="152" t="s">
        <v>78</v>
      </c>
      <c r="AY391" s="18" t="s">
        <v>157</v>
      </c>
      <c r="BE391" s="153">
        <f>IF(N391="základní",J391,0)</f>
        <v>0</v>
      </c>
      <c r="BF391" s="153">
        <f>IF(N391="snížená",J391,0)</f>
        <v>0</v>
      </c>
      <c r="BG391" s="153">
        <f>IF(N391="zákl. přenesená",J391,0)</f>
        <v>0</v>
      </c>
      <c r="BH391" s="153">
        <f>IF(N391="sníž. přenesená",J391,0)</f>
        <v>0</v>
      </c>
      <c r="BI391" s="153">
        <f>IF(N391="nulová",J391,0)</f>
        <v>0</v>
      </c>
      <c r="BJ391" s="18" t="s">
        <v>74</v>
      </c>
      <c r="BK391" s="153">
        <f>ROUND(I391*H391,2)</f>
        <v>0</v>
      </c>
      <c r="BL391" s="18" t="s">
        <v>244</v>
      </c>
      <c r="BM391" s="152" t="s">
        <v>671</v>
      </c>
    </row>
    <row r="392" spans="1:65" s="2" customFormat="1" ht="43.15" customHeight="1">
      <c r="A392" s="261"/>
      <c r="B392" s="262"/>
      <c r="C392" s="269" t="s">
        <v>672</v>
      </c>
      <c r="D392" s="269" t="s">
        <v>160</v>
      </c>
      <c r="E392" s="270" t="s">
        <v>673</v>
      </c>
      <c r="F392" s="271" t="s">
        <v>674</v>
      </c>
      <c r="G392" s="272" t="s">
        <v>189</v>
      </c>
      <c r="H392" s="273">
        <v>0.16900000000000001</v>
      </c>
      <c r="I392" s="213"/>
      <c r="J392" s="305">
        <f>ROUND(I392*H392,2)</f>
        <v>0</v>
      </c>
      <c r="K392" s="271" t="s">
        <v>172</v>
      </c>
      <c r="L392" s="31"/>
      <c r="M392" s="148" t="s">
        <v>1</v>
      </c>
      <c r="N392" s="149" t="s">
        <v>35</v>
      </c>
      <c r="O392" s="150">
        <v>1.321</v>
      </c>
      <c r="P392" s="150">
        <f>O392*H392</f>
        <v>0.223249</v>
      </c>
      <c r="Q392" s="150">
        <v>0</v>
      </c>
      <c r="R392" s="150">
        <f>Q392*H392</f>
        <v>0</v>
      </c>
      <c r="S392" s="150">
        <v>0</v>
      </c>
      <c r="T392" s="151">
        <f>S392*H392</f>
        <v>0</v>
      </c>
      <c r="U392" s="30"/>
      <c r="V392" s="30"/>
      <c r="W392" s="30"/>
      <c r="X392" s="30"/>
      <c r="Y392" s="30"/>
      <c r="Z392" s="30"/>
      <c r="AA392" s="30"/>
      <c r="AB392" s="30"/>
      <c r="AC392" s="30"/>
      <c r="AD392" s="30"/>
      <c r="AE392" s="30"/>
      <c r="AR392" s="152" t="s">
        <v>244</v>
      </c>
      <c r="AT392" s="152" t="s">
        <v>160</v>
      </c>
      <c r="AU392" s="152" t="s">
        <v>78</v>
      </c>
      <c r="AY392" s="18" t="s">
        <v>157</v>
      </c>
      <c r="BE392" s="153">
        <f>IF(N392="základní",J392,0)</f>
        <v>0</v>
      </c>
      <c r="BF392" s="153">
        <f>IF(N392="snížená",J392,0)</f>
        <v>0</v>
      </c>
      <c r="BG392" s="153">
        <f>IF(N392="zákl. přenesená",J392,0)</f>
        <v>0</v>
      </c>
      <c r="BH392" s="153">
        <f>IF(N392="sníž. přenesená",J392,0)</f>
        <v>0</v>
      </c>
      <c r="BI392" s="153">
        <f>IF(N392="nulová",J392,0)</f>
        <v>0</v>
      </c>
      <c r="BJ392" s="18" t="s">
        <v>74</v>
      </c>
      <c r="BK392" s="153">
        <f>ROUND(I392*H392,2)</f>
        <v>0</v>
      </c>
      <c r="BL392" s="18" t="s">
        <v>244</v>
      </c>
      <c r="BM392" s="152" t="s">
        <v>675</v>
      </c>
    </row>
    <row r="393" spans="1:65" s="2" customFormat="1" ht="21.6" customHeight="1">
      <c r="A393" s="261"/>
      <c r="B393" s="262"/>
      <c r="C393" s="269" t="s">
        <v>676</v>
      </c>
      <c r="D393" s="269" t="s">
        <v>160</v>
      </c>
      <c r="E393" s="270" t="s">
        <v>677</v>
      </c>
      <c r="F393" s="271" t="s">
        <v>678</v>
      </c>
      <c r="G393" s="272" t="s">
        <v>208</v>
      </c>
      <c r="H393" s="273">
        <v>27.61</v>
      </c>
      <c r="I393" s="213"/>
      <c r="J393" s="305">
        <f>ROUND(I393*H393,2)</f>
        <v>0</v>
      </c>
      <c r="K393" s="271" t="s">
        <v>1</v>
      </c>
      <c r="L393" s="31"/>
      <c r="M393" s="148" t="s">
        <v>1</v>
      </c>
      <c r="N393" s="149" t="s">
        <v>35</v>
      </c>
      <c r="O393" s="150">
        <v>0.36</v>
      </c>
      <c r="P393" s="150">
        <f>O393*H393</f>
        <v>9.9395999999999987</v>
      </c>
      <c r="Q393" s="150">
        <v>5.4000000000000003E-3</v>
      </c>
      <c r="R393" s="150">
        <f>Q393*H393</f>
        <v>0.149094</v>
      </c>
      <c r="S393" s="150">
        <v>0</v>
      </c>
      <c r="T393" s="151">
        <f>S393*H393</f>
        <v>0</v>
      </c>
      <c r="U393" s="30"/>
      <c r="V393" s="30"/>
      <c r="W393" s="30"/>
      <c r="X393" s="30"/>
      <c r="Y393" s="30"/>
      <c r="Z393" s="30"/>
      <c r="AA393" s="30"/>
      <c r="AB393" s="30"/>
      <c r="AC393" s="30"/>
      <c r="AD393" s="30"/>
      <c r="AE393" s="30"/>
      <c r="AR393" s="152" t="s">
        <v>244</v>
      </c>
      <c r="AT393" s="152" t="s">
        <v>160</v>
      </c>
      <c r="AU393" s="152" t="s">
        <v>78</v>
      </c>
      <c r="AY393" s="18" t="s">
        <v>157</v>
      </c>
      <c r="BE393" s="153">
        <f>IF(N393="základní",J393,0)</f>
        <v>0</v>
      </c>
      <c r="BF393" s="153">
        <f>IF(N393="snížená",J393,0)</f>
        <v>0</v>
      </c>
      <c r="BG393" s="153">
        <f>IF(N393="zákl. přenesená",J393,0)</f>
        <v>0</v>
      </c>
      <c r="BH393" s="153">
        <f>IF(N393="sníž. přenesená",J393,0)</f>
        <v>0</v>
      </c>
      <c r="BI393" s="153">
        <f>IF(N393="nulová",J393,0)</f>
        <v>0</v>
      </c>
      <c r="BJ393" s="18" t="s">
        <v>74</v>
      </c>
      <c r="BK393" s="153">
        <f>ROUND(I393*H393,2)</f>
        <v>0</v>
      </c>
      <c r="BL393" s="18" t="s">
        <v>244</v>
      </c>
      <c r="BM393" s="152" t="s">
        <v>679</v>
      </c>
    </row>
    <row r="394" spans="1:65" s="12" customFormat="1" ht="22.9" customHeight="1">
      <c r="A394" s="264"/>
      <c r="B394" s="265"/>
      <c r="C394" s="264"/>
      <c r="D394" s="266" t="s">
        <v>69</v>
      </c>
      <c r="E394" s="268" t="s">
        <v>680</v>
      </c>
      <c r="F394" s="268" t="s">
        <v>681</v>
      </c>
      <c r="G394" s="264"/>
      <c r="H394" s="264"/>
      <c r="I394" s="307"/>
      <c r="J394" s="304">
        <f>BK394</f>
        <v>0</v>
      </c>
      <c r="K394" s="264"/>
      <c r="L394" s="134"/>
      <c r="M394" s="138"/>
      <c r="N394" s="139"/>
      <c r="O394" s="139"/>
      <c r="P394" s="140">
        <f>SUM(P395:P405)</f>
        <v>66.213294000000005</v>
      </c>
      <c r="Q394" s="139"/>
      <c r="R394" s="140">
        <f>SUM(R395:R405)</f>
        <v>1.8540306</v>
      </c>
      <c r="S394" s="139"/>
      <c r="T394" s="141">
        <f>SUM(T395:T405)</f>
        <v>0</v>
      </c>
      <c r="AR394" s="135" t="s">
        <v>78</v>
      </c>
      <c r="AT394" s="142" t="s">
        <v>69</v>
      </c>
      <c r="AU394" s="142" t="s">
        <v>74</v>
      </c>
      <c r="AY394" s="135" t="s">
        <v>157</v>
      </c>
      <c r="BK394" s="143">
        <f>SUM(BK395:BK405)</f>
        <v>0</v>
      </c>
    </row>
    <row r="395" spans="1:65" s="2" customFormat="1" ht="43.15" customHeight="1">
      <c r="A395" s="261"/>
      <c r="B395" s="262"/>
      <c r="C395" s="269" t="s">
        <v>682</v>
      </c>
      <c r="D395" s="269" t="s">
        <v>160</v>
      </c>
      <c r="E395" s="270" t="s">
        <v>683</v>
      </c>
      <c r="F395" s="271" t="s">
        <v>684</v>
      </c>
      <c r="G395" s="272" t="s">
        <v>208</v>
      </c>
      <c r="H395" s="273">
        <v>91.406000000000006</v>
      </c>
      <c r="I395" s="213"/>
      <c r="J395" s="305">
        <f>ROUND(I395*H395,2)</f>
        <v>0</v>
      </c>
      <c r="K395" s="271" t="s">
        <v>172</v>
      </c>
      <c r="L395" s="31"/>
      <c r="M395" s="148" t="s">
        <v>1</v>
      </c>
      <c r="N395" s="149" t="s">
        <v>35</v>
      </c>
      <c r="O395" s="150">
        <v>0.66400000000000003</v>
      </c>
      <c r="P395" s="150">
        <f>O395*H395</f>
        <v>60.693584000000008</v>
      </c>
      <c r="Q395" s="150">
        <v>6.0499999999999998E-3</v>
      </c>
      <c r="R395" s="150">
        <f>Q395*H395</f>
        <v>0.55300630000000006</v>
      </c>
      <c r="S395" s="150">
        <v>0</v>
      </c>
      <c r="T395" s="151">
        <f>S395*H395</f>
        <v>0</v>
      </c>
      <c r="U395" s="30"/>
      <c r="V395" s="30"/>
      <c r="W395" s="30"/>
      <c r="X395" s="30"/>
      <c r="Y395" s="30"/>
      <c r="Z395" s="30"/>
      <c r="AA395" s="30"/>
      <c r="AB395" s="30"/>
      <c r="AC395" s="30"/>
      <c r="AD395" s="30"/>
      <c r="AE395" s="30"/>
      <c r="AR395" s="152" t="s">
        <v>244</v>
      </c>
      <c r="AT395" s="152" t="s">
        <v>160</v>
      </c>
      <c r="AU395" s="152" t="s">
        <v>78</v>
      </c>
      <c r="AY395" s="18" t="s">
        <v>157</v>
      </c>
      <c r="BE395" s="153">
        <f>IF(N395="základní",J395,0)</f>
        <v>0</v>
      </c>
      <c r="BF395" s="153">
        <f>IF(N395="snížená",J395,0)</f>
        <v>0</v>
      </c>
      <c r="BG395" s="153">
        <f>IF(N395="zákl. přenesená",J395,0)</f>
        <v>0</v>
      </c>
      <c r="BH395" s="153">
        <f>IF(N395="sníž. přenesená",J395,0)</f>
        <v>0</v>
      </c>
      <c r="BI395" s="153">
        <f>IF(N395="nulová",J395,0)</f>
        <v>0</v>
      </c>
      <c r="BJ395" s="18" t="s">
        <v>74</v>
      </c>
      <c r="BK395" s="153">
        <f>ROUND(I395*H395,2)</f>
        <v>0</v>
      </c>
      <c r="BL395" s="18" t="s">
        <v>244</v>
      </c>
      <c r="BM395" s="152" t="s">
        <v>685</v>
      </c>
    </row>
    <row r="396" spans="1:65" s="13" customFormat="1">
      <c r="A396" s="274"/>
      <c r="B396" s="275"/>
      <c r="C396" s="274"/>
      <c r="D396" s="276" t="s">
        <v>174</v>
      </c>
      <c r="E396" s="277" t="s">
        <v>1</v>
      </c>
      <c r="F396" s="278" t="s">
        <v>686</v>
      </c>
      <c r="G396" s="274"/>
      <c r="H396" s="279">
        <v>27.827999999999999</v>
      </c>
      <c r="I396" s="308"/>
      <c r="J396" s="274"/>
      <c r="K396" s="274"/>
      <c r="L396" s="154"/>
      <c r="M396" s="156"/>
      <c r="N396" s="157"/>
      <c r="O396" s="157"/>
      <c r="P396" s="157"/>
      <c r="Q396" s="157"/>
      <c r="R396" s="157"/>
      <c r="S396" s="157"/>
      <c r="T396" s="158"/>
      <c r="AT396" s="155" t="s">
        <v>174</v>
      </c>
      <c r="AU396" s="155" t="s">
        <v>78</v>
      </c>
      <c r="AV396" s="13" t="s">
        <v>78</v>
      </c>
      <c r="AW396" s="13" t="s">
        <v>27</v>
      </c>
      <c r="AX396" s="13" t="s">
        <v>70</v>
      </c>
      <c r="AY396" s="155" t="s">
        <v>157</v>
      </c>
    </row>
    <row r="397" spans="1:65" s="13" customFormat="1" ht="22.5">
      <c r="A397" s="274"/>
      <c r="B397" s="275"/>
      <c r="C397" s="274"/>
      <c r="D397" s="276" t="s">
        <v>174</v>
      </c>
      <c r="E397" s="277" t="s">
        <v>1</v>
      </c>
      <c r="F397" s="278" t="s">
        <v>687</v>
      </c>
      <c r="G397" s="274"/>
      <c r="H397" s="279">
        <v>19.940000000000001</v>
      </c>
      <c r="I397" s="308"/>
      <c r="J397" s="274"/>
      <c r="K397" s="274"/>
      <c r="L397" s="154"/>
      <c r="M397" s="156"/>
      <c r="N397" s="157"/>
      <c r="O397" s="157"/>
      <c r="P397" s="157"/>
      <c r="Q397" s="157"/>
      <c r="R397" s="157"/>
      <c r="S397" s="157"/>
      <c r="T397" s="158"/>
      <c r="AT397" s="155" t="s">
        <v>174</v>
      </c>
      <c r="AU397" s="155" t="s">
        <v>78</v>
      </c>
      <c r="AV397" s="13" t="s">
        <v>78</v>
      </c>
      <c r="AW397" s="13" t="s">
        <v>27</v>
      </c>
      <c r="AX397" s="13" t="s">
        <v>70</v>
      </c>
      <c r="AY397" s="155" t="s">
        <v>157</v>
      </c>
    </row>
    <row r="398" spans="1:65" s="13" customFormat="1" ht="22.5">
      <c r="A398" s="274"/>
      <c r="B398" s="275"/>
      <c r="C398" s="274"/>
      <c r="D398" s="276" t="s">
        <v>174</v>
      </c>
      <c r="E398" s="277" t="s">
        <v>1</v>
      </c>
      <c r="F398" s="278" t="s">
        <v>688</v>
      </c>
      <c r="G398" s="274"/>
      <c r="H398" s="279">
        <v>41.838000000000001</v>
      </c>
      <c r="I398" s="308"/>
      <c r="J398" s="274"/>
      <c r="K398" s="274"/>
      <c r="L398" s="154"/>
      <c r="M398" s="156"/>
      <c r="N398" s="157"/>
      <c r="O398" s="157"/>
      <c r="P398" s="157"/>
      <c r="Q398" s="157"/>
      <c r="R398" s="157"/>
      <c r="S398" s="157"/>
      <c r="T398" s="158"/>
      <c r="AT398" s="155" t="s">
        <v>174</v>
      </c>
      <c r="AU398" s="155" t="s">
        <v>78</v>
      </c>
      <c r="AV398" s="13" t="s">
        <v>78</v>
      </c>
      <c r="AW398" s="13" t="s">
        <v>27</v>
      </c>
      <c r="AX398" s="13" t="s">
        <v>70</v>
      </c>
      <c r="AY398" s="155" t="s">
        <v>157</v>
      </c>
    </row>
    <row r="399" spans="1:65" s="13" customFormat="1">
      <c r="A399" s="274"/>
      <c r="B399" s="275"/>
      <c r="C399" s="274"/>
      <c r="D399" s="276" t="s">
        <v>174</v>
      </c>
      <c r="E399" s="277" t="s">
        <v>1</v>
      </c>
      <c r="F399" s="278" t="s">
        <v>689</v>
      </c>
      <c r="G399" s="274"/>
      <c r="H399" s="279">
        <v>1.8</v>
      </c>
      <c r="I399" s="308"/>
      <c r="J399" s="274"/>
      <c r="K399" s="274"/>
      <c r="L399" s="154"/>
      <c r="M399" s="156"/>
      <c r="N399" s="157"/>
      <c r="O399" s="157"/>
      <c r="P399" s="157"/>
      <c r="Q399" s="157"/>
      <c r="R399" s="157"/>
      <c r="S399" s="157"/>
      <c r="T399" s="158"/>
      <c r="AT399" s="155" t="s">
        <v>174</v>
      </c>
      <c r="AU399" s="155" t="s">
        <v>78</v>
      </c>
      <c r="AV399" s="13" t="s">
        <v>78</v>
      </c>
      <c r="AW399" s="13" t="s">
        <v>27</v>
      </c>
      <c r="AX399" s="13" t="s">
        <v>70</v>
      </c>
      <c r="AY399" s="155" t="s">
        <v>157</v>
      </c>
    </row>
    <row r="400" spans="1:65" s="14" customFormat="1">
      <c r="A400" s="280"/>
      <c r="B400" s="281"/>
      <c r="C400" s="280"/>
      <c r="D400" s="276" t="s">
        <v>174</v>
      </c>
      <c r="E400" s="282" t="s">
        <v>1</v>
      </c>
      <c r="F400" s="283" t="s">
        <v>193</v>
      </c>
      <c r="G400" s="280"/>
      <c r="H400" s="284">
        <v>91.406000000000006</v>
      </c>
      <c r="I400" s="309"/>
      <c r="J400" s="280"/>
      <c r="K400" s="280"/>
      <c r="L400" s="159"/>
      <c r="M400" s="161"/>
      <c r="N400" s="162"/>
      <c r="O400" s="162"/>
      <c r="P400" s="162"/>
      <c r="Q400" s="162"/>
      <c r="R400" s="162"/>
      <c r="S400" s="162"/>
      <c r="T400" s="163"/>
      <c r="AT400" s="160" t="s">
        <v>174</v>
      </c>
      <c r="AU400" s="160" t="s">
        <v>78</v>
      </c>
      <c r="AV400" s="14" t="s">
        <v>163</v>
      </c>
      <c r="AW400" s="14" t="s">
        <v>27</v>
      </c>
      <c r="AX400" s="14" t="s">
        <v>74</v>
      </c>
      <c r="AY400" s="160" t="s">
        <v>157</v>
      </c>
    </row>
    <row r="401" spans="1:65" s="2" customFormat="1" ht="21.6" customHeight="1">
      <c r="A401" s="261"/>
      <c r="B401" s="262"/>
      <c r="C401" s="285" t="s">
        <v>690</v>
      </c>
      <c r="D401" s="285" t="s">
        <v>195</v>
      </c>
      <c r="E401" s="286" t="s">
        <v>691</v>
      </c>
      <c r="F401" s="287" t="s">
        <v>692</v>
      </c>
      <c r="G401" s="288" t="s">
        <v>208</v>
      </c>
      <c r="H401" s="289">
        <v>100.547</v>
      </c>
      <c r="I401" s="214"/>
      <c r="J401" s="306">
        <f>ROUND(I401*H401,2)</f>
        <v>0</v>
      </c>
      <c r="K401" s="287" t="s">
        <v>172</v>
      </c>
      <c r="L401" s="164"/>
      <c r="M401" s="165" t="s">
        <v>1</v>
      </c>
      <c r="N401" s="166" t="s">
        <v>35</v>
      </c>
      <c r="O401" s="150">
        <v>0</v>
      </c>
      <c r="P401" s="150">
        <f>O401*H401</f>
        <v>0</v>
      </c>
      <c r="Q401" s="150">
        <v>1.29E-2</v>
      </c>
      <c r="R401" s="150">
        <f>Q401*H401</f>
        <v>1.2970562999999999</v>
      </c>
      <c r="S401" s="150">
        <v>0</v>
      </c>
      <c r="T401" s="151">
        <f>S401*H401</f>
        <v>0</v>
      </c>
      <c r="U401" s="30"/>
      <c r="V401" s="30"/>
      <c r="W401" s="30"/>
      <c r="X401" s="30"/>
      <c r="Y401" s="30"/>
      <c r="Z401" s="30"/>
      <c r="AA401" s="30"/>
      <c r="AB401" s="30"/>
      <c r="AC401" s="30"/>
      <c r="AD401" s="30"/>
      <c r="AE401" s="30"/>
      <c r="AR401" s="152" t="s">
        <v>331</v>
      </c>
      <c r="AT401" s="152" t="s">
        <v>195</v>
      </c>
      <c r="AU401" s="152" t="s">
        <v>78</v>
      </c>
      <c r="AY401" s="18" t="s">
        <v>157</v>
      </c>
      <c r="BE401" s="153">
        <f>IF(N401="základní",J401,0)</f>
        <v>0</v>
      </c>
      <c r="BF401" s="153">
        <f>IF(N401="snížená",J401,0)</f>
        <v>0</v>
      </c>
      <c r="BG401" s="153">
        <f>IF(N401="zákl. přenesená",J401,0)</f>
        <v>0</v>
      </c>
      <c r="BH401" s="153">
        <f>IF(N401="sníž. přenesená",J401,0)</f>
        <v>0</v>
      </c>
      <c r="BI401" s="153">
        <f>IF(N401="nulová",J401,0)</f>
        <v>0</v>
      </c>
      <c r="BJ401" s="18" t="s">
        <v>74</v>
      </c>
      <c r="BK401" s="153">
        <f>ROUND(I401*H401,2)</f>
        <v>0</v>
      </c>
      <c r="BL401" s="18" t="s">
        <v>244</v>
      </c>
      <c r="BM401" s="152" t="s">
        <v>693</v>
      </c>
    </row>
    <row r="402" spans="1:65" s="13" customFormat="1">
      <c r="A402" s="274"/>
      <c r="B402" s="275"/>
      <c r="C402" s="274"/>
      <c r="D402" s="276" t="s">
        <v>174</v>
      </c>
      <c r="E402" s="277" t="s">
        <v>1</v>
      </c>
      <c r="F402" s="278" t="s">
        <v>694</v>
      </c>
      <c r="G402" s="274"/>
      <c r="H402" s="279">
        <v>100.547</v>
      </c>
      <c r="I402" s="308"/>
      <c r="J402" s="274"/>
      <c r="K402" s="274"/>
      <c r="L402" s="154"/>
      <c r="M402" s="156"/>
      <c r="N402" s="157"/>
      <c r="O402" s="157"/>
      <c r="P402" s="157"/>
      <c r="Q402" s="157"/>
      <c r="R402" s="157"/>
      <c r="S402" s="157"/>
      <c r="T402" s="158"/>
      <c r="AT402" s="155" t="s">
        <v>174</v>
      </c>
      <c r="AU402" s="155" t="s">
        <v>78</v>
      </c>
      <c r="AV402" s="13" t="s">
        <v>78</v>
      </c>
      <c r="AW402" s="13" t="s">
        <v>27</v>
      </c>
      <c r="AX402" s="13" t="s">
        <v>74</v>
      </c>
      <c r="AY402" s="155" t="s">
        <v>157</v>
      </c>
    </row>
    <row r="403" spans="1:65" s="2" customFormat="1" ht="21.6" customHeight="1">
      <c r="A403" s="261"/>
      <c r="B403" s="262"/>
      <c r="C403" s="269" t="s">
        <v>695</v>
      </c>
      <c r="D403" s="269" t="s">
        <v>160</v>
      </c>
      <c r="E403" s="270" t="s">
        <v>696</v>
      </c>
      <c r="F403" s="271" t="s">
        <v>697</v>
      </c>
      <c r="G403" s="272" t="s">
        <v>219</v>
      </c>
      <c r="H403" s="273">
        <v>12.8</v>
      </c>
      <c r="I403" s="213"/>
      <c r="J403" s="305">
        <f>ROUND(I403*H403,2)</f>
        <v>0</v>
      </c>
      <c r="K403" s="271" t="s">
        <v>172</v>
      </c>
      <c r="L403" s="31"/>
      <c r="M403" s="148" t="s">
        <v>1</v>
      </c>
      <c r="N403" s="149" t="s">
        <v>35</v>
      </c>
      <c r="O403" s="150">
        <v>0.248</v>
      </c>
      <c r="P403" s="150">
        <f>O403*H403</f>
        <v>3.1744000000000003</v>
      </c>
      <c r="Q403" s="150">
        <v>3.1E-4</v>
      </c>
      <c r="R403" s="150">
        <f>Q403*H403</f>
        <v>3.9680000000000002E-3</v>
      </c>
      <c r="S403" s="150">
        <v>0</v>
      </c>
      <c r="T403" s="151">
        <f>S403*H403</f>
        <v>0</v>
      </c>
      <c r="U403" s="30"/>
      <c r="V403" s="30"/>
      <c r="W403" s="30"/>
      <c r="X403" s="30"/>
      <c r="Y403" s="30"/>
      <c r="Z403" s="30"/>
      <c r="AA403" s="30"/>
      <c r="AB403" s="30"/>
      <c r="AC403" s="30"/>
      <c r="AD403" s="30"/>
      <c r="AE403" s="30"/>
      <c r="AR403" s="152" t="s">
        <v>244</v>
      </c>
      <c r="AT403" s="152" t="s">
        <v>160</v>
      </c>
      <c r="AU403" s="152" t="s">
        <v>78</v>
      </c>
      <c r="AY403" s="18" t="s">
        <v>157</v>
      </c>
      <c r="BE403" s="153">
        <f>IF(N403="základní",J403,0)</f>
        <v>0</v>
      </c>
      <c r="BF403" s="153">
        <f>IF(N403="snížená",J403,0)</f>
        <v>0</v>
      </c>
      <c r="BG403" s="153">
        <f>IF(N403="zákl. přenesená",J403,0)</f>
        <v>0</v>
      </c>
      <c r="BH403" s="153">
        <f>IF(N403="sníž. přenesená",J403,0)</f>
        <v>0</v>
      </c>
      <c r="BI403" s="153">
        <f>IF(N403="nulová",J403,0)</f>
        <v>0</v>
      </c>
      <c r="BJ403" s="18" t="s">
        <v>74</v>
      </c>
      <c r="BK403" s="153">
        <f>ROUND(I403*H403,2)</f>
        <v>0</v>
      </c>
      <c r="BL403" s="18" t="s">
        <v>244</v>
      </c>
      <c r="BM403" s="152" t="s">
        <v>698</v>
      </c>
    </row>
    <row r="404" spans="1:65" s="13" customFormat="1">
      <c r="A404" s="274"/>
      <c r="B404" s="275"/>
      <c r="C404" s="274"/>
      <c r="D404" s="276" t="s">
        <v>174</v>
      </c>
      <c r="E404" s="277" t="s">
        <v>1</v>
      </c>
      <c r="F404" s="278" t="s">
        <v>699</v>
      </c>
      <c r="G404" s="274"/>
      <c r="H404" s="279">
        <v>12.8</v>
      </c>
      <c r="I404" s="308"/>
      <c r="J404" s="274"/>
      <c r="K404" s="274"/>
      <c r="L404" s="154"/>
      <c r="M404" s="156"/>
      <c r="N404" s="157"/>
      <c r="O404" s="157"/>
      <c r="P404" s="157"/>
      <c r="Q404" s="157"/>
      <c r="R404" s="157"/>
      <c r="S404" s="157"/>
      <c r="T404" s="158"/>
      <c r="AT404" s="155" t="s">
        <v>174</v>
      </c>
      <c r="AU404" s="155" t="s">
        <v>78</v>
      </c>
      <c r="AV404" s="13" t="s">
        <v>78</v>
      </c>
      <c r="AW404" s="13" t="s">
        <v>27</v>
      </c>
      <c r="AX404" s="13" t="s">
        <v>74</v>
      </c>
      <c r="AY404" s="155" t="s">
        <v>157</v>
      </c>
    </row>
    <row r="405" spans="1:65" s="2" customFormat="1" ht="43.15" customHeight="1">
      <c r="A405" s="261"/>
      <c r="B405" s="262"/>
      <c r="C405" s="269" t="s">
        <v>700</v>
      </c>
      <c r="D405" s="269" t="s">
        <v>160</v>
      </c>
      <c r="E405" s="270" t="s">
        <v>701</v>
      </c>
      <c r="F405" s="271" t="s">
        <v>702</v>
      </c>
      <c r="G405" s="272" t="s">
        <v>189</v>
      </c>
      <c r="H405" s="273">
        <v>1.8540000000000001</v>
      </c>
      <c r="I405" s="213"/>
      <c r="J405" s="305">
        <f>ROUND(I405*H405,2)</f>
        <v>0</v>
      </c>
      <c r="K405" s="271" t="s">
        <v>172</v>
      </c>
      <c r="L405" s="31"/>
      <c r="M405" s="148" t="s">
        <v>1</v>
      </c>
      <c r="N405" s="149" t="s">
        <v>35</v>
      </c>
      <c r="O405" s="150">
        <v>1.2649999999999999</v>
      </c>
      <c r="P405" s="150">
        <f>O405*H405</f>
        <v>2.34531</v>
      </c>
      <c r="Q405" s="150">
        <v>0</v>
      </c>
      <c r="R405" s="150">
        <f>Q405*H405</f>
        <v>0</v>
      </c>
      <c r="S405" s="150">
        <v>0</v>
      </c>
      <c r="T405" s="151">
        <f>S405*H405</f>
        <v>0</v>
      </c>
      <c r="U405" s="30"/>
      <c r="V405" s="30"/>
      <c r="W405" s="30"/>
      <c r="X405" s="30"/>
      <c r="Y405" s="30"/>
      <c r="Z405" s="30"/>
      <c r="AA405" s="30"/>
      <c r="AB405" s="30"/>
      <c r="AC405" s="30"/>
      <c r="AD405" s="30"/>
      <c r="AE405" s="30"/>
      <c r="AR405" s="152" t="s">
        <v>244</v>
      </c>
      <c r="AT405" s="152" t="s">
        <v>160</v>
      </c>
      <c r="AU405" s="152" t="s">
        <v>78</v>
      </c>
      <c r="AY405" s="18" t="s">
        <v>157</v>
      </c>
      <c r="BE405" s="153">
        <f>IF(N405="základní",J405,0)</f>
        <v>0</v>
      </c>
      <c r="BF405" s="153">
        <f>IF(N405="snížená",J405,0)</f>
        <v>0</v>
      </c>
      <c r="BG405" s="153">
        <f>IF(N405="zákl. přenesená",J405,0)</f>
        <v>0</v>
      </c>
      <c r="BH405" s="153">
        <f>IF(N405="sníž. přenesená",J405,0)</f>
        <v>0</v>
      </c>
      <c r="BI405" s="153">
        <f>IF(N405="nulová",J405,0)</f>
        <v>0</v>
      </c>
      <c r="BJ405" s="18" t="s">
        <v>74</v>
      </c>
      <c r="BK405" s="153">
        <f>ROUND(I405*H405,2)</f>
        <v>0</v>
      </c>
      <c r="BL405" s="18" t="s">
        <v>244</v>
      </c>
      <c r="BM405" s="152" t="s">
        <v>703</v>
      </c>
    </row>
    <row r="406" spans="1:65" s="12" customFormat="1" ht="22.9" customHeight="1">
      <c r="A406" s="264"/>
      <c r="B406" s="265"/>
      <c r="C406" s="264"/>
      <c r="D406" s="266" t="s">
        <v>69</v>
      </c>
      <c r="E406" s="268" t="s">
        <v>704</v>
      </c>
      <c r="F406" s="268" t="s">
        <v>705</v>
      </c>
      <c r="G406" s="264"/>
      <c r="H406" s="264"/>
      <c r="I406" s="307"/>
      <c r="J406" s="304">
        <f>BK406</f>
        <v>0</v>
      </c>
      <c r="K406" s="264"/>
      <c r="L406" s="134"/>
      <c r="M406" s="138"/>
      <c r="N406" s="139"/>
      <c r="O406" s="139"/>
      <c r="P406" s="140">
        <f>SUM(P407:P425)</f>
        <v>30.009412999999995</v>
      </c>
      <c r="Q406" s="139"/>
      <c r="R406" s="140">
        <f>SUM(R407:R425)</f>
        <v>3.0034479999999999E-2</v>
      </c>
      <c r="S406" s="139"/>
      <c r="T406" s="141">
        <f>SUM(T407:T425)</f>
        <v>0</v>
      </c>
      <c r="AR406" s="135" t="s">
        <v>78</v>
      </c>
      <c r="AT406" s="142" t="s">
        <v>69</v>
      </c>
      <c r="AU406" s="142" t="s">
        <v>74</v>
      </c>
      <c r="AY406" s="135" t="s">
        <v>157</v>
      </c>
      <c r="BK406" s="143">
        <f>SUM(BK407:BK425)</f>
        <v>0</v>
      </c>
    </row>
    <row r="407" spans="1:65" s="2" customFormat="1" ht="32.450000000000003" customHeight="1">
      <c r="A407" s="261"/>
      <c r="B407" s="262"/>
      <c r="C407" s="269" t="s">
        <v>706</v>
      </c>
      <c r="D407" s="269" t="s">
        <v>160</v>
      </c>
      <c r="E407" s="270" t="s">
        <v>707</v>
      </c>
      <c r="F407" s="271" t="s">
        <v>708</v>
      </c>
      <c r="G407" s="272" t="s">
        <v>208</v>
      </c>
      <c r="H407" s="273">
        <v>0.3</v>
      </c>
      <c r="I407" s="213"/>
      <c r="J407" s="305">
        <f>ROUND(I407*H407,2)</f>
        <v>0</v>
      </c>
      <c r="K407" s="271" t="s">
        <v>172</v>
      </c>
      <c r="L407" s="31"/>
      <c r="M407" s="148" t="s">
        <v>1</v>
      </c>
      <c r="N407" s="149" t="s">
        <v>35</v>
      </c>
      <c r="O407" s="150">
        <v>0.11600000000000001</v>
      </c>
      <c r="P407" s="150">
        <f>O407*H407</f>
        <v>3.4799999999999998E-2</v>
      </c>
      <c r="Q407" s="150">
        <v>1.3999999999999999E-4</v>
      </c>
      <c r="R407" s="150">
        <f>Q407*H407</f>
        <v>4.1999999999999998E-5</v>
      </c>
      <c r="S407" s="150">
        <v>0</v>
      </c>
      <c r="T407" s="151">
        <f>S407*H407</f>
        <v>0</v>
      </c>
      <c r="U407" s="30"/>
      <c r="V407" s="30"/>
      <c r="W407" s="30"/>
      <c r="X407" s="30"/>
      <c r="Y407" s="30"/>
      <c r="Z407" s="30"/>
      <c r="AA407" s="30"/>
      <c r="AB407" s="30"/>
      <c r="AC407" s="30"/>
      <c r="AD407" s="30"/>
      <c r="AE407" s="30"/>
      <c r="AR407" s="152" t="s">
        <v>244</v>
      </c>
      <c r="AT407" s="152" t="s">
        <v>160</v>
      </c>
      <c r="AU407" s="152" t="s">
        <v>78</v>
      </c>
      <c r="AY407" s="18" t="s">
        <v>157</v>
      </c>
      <c r="BE407" s="153">
        <f>IF(N407="základní",J407,0)</f>
        <v>0</v>
      </c>
      <c r="BF407" s="153">
        <f>IF(N407="snížená",J407,0)</f>
        <v>0</v>
      </c>
      <c r="BG407" s="153">
        <f>IF(N407="zákl. přenesená",J407,0)</f>
        <v>0</v>
      </c>
      <c r="BH407" s="153">
        <f>IF(N407="sníž. přenesená",J407,0)</f>
        <v>0</v>
      </c>
      <c r="BI407" s="153">
        <f>IF(N407="nulová",J407,0)</f>
        <v>0</v>
      </c>
      <c r="BJ407" s="18" t="s">
        <v>74</v>
      </c>
      <c r="BK407" s="153">
        <f>ROUND(I407*H407,2)</f>
        <v>0</v>
      </c>
      <c r="BL407" s="18" t="s">
        <v>244</v>
      </c>
      <c r="BM407" s="152" t="s">
        <v>709</v>
      </c>
    </row>
    <row r="408" spans="1:65" s="13" customFormat="1">
      <c r="A408" s="274"/>
      <c r="B408" s="275"/>
      <c r="C408" s="274"/>
      <c r="D408" s="276" t="s">
        <v>174</v>
      </c>
      <c r="E408" s="277" t="s">
        <v>1</v>
      </c>
      <c r="F408" s="278" t="s">
        <v>710</v>
      </c>
      <c r="G408" s="274"/>
      <c r="H408" s="279">
        <v>0.3</v>
      </c>
      <c r="I408" s="308"/>
      <c r="J408" s="274"/>
      <c r="K408" s="274"/>
      <c r="L408" s="154"/>
      <c r="M408" s="156"/>
      <c r="N408" s="157"/>
      <c r="O408" s="157"/>
      <c r="P408" s="157"/>
      <c r="Q408" s="157"/>
      <c r="R408" s="157"/>
      <c r="S408" s="157"/>
      <c r="T408" s="158"/>
      <c r="AT408" s="155" t="s">
        <v>174</v>
      </c>
      <c r="AU408" s="155" t="s">
        <v>78</v>
      </c>
      <c r="AV408" s="13" t="s">
        <v>78</v>
      </c>
      <c r="AW408" s="13" t="s">
        <v>27</v>
      </c>
      <c r="AX408" s="13" t="s">
        <v>74</v>
      </c>
      <c r="AY408" s="155" t="s">
        <v>157</v>
      </c>
    </row>
    <row r="409" spans="1:65" s="2" customFormat="1" ht="21.6" customHeight="1">
      <c r="A409" s="261"/>
      <c r="B409" s="262"/>
      <c r="C409" s="269" t="s">
        <v>711</v>
      </c>
      <c r="D409" s="269" t="s">
        <v>160</v>
      </c>
      <c r="E409" s="270" t="s">
        <v>712</v>
      </c>
      <c r="F409" s="271" t="s">
        <v>713</v>
      </c>
      <c r="G409" s="272" t="s">
        <v>208</v>
      </c>
      <c r="H409" s="273">
        <v>0.3</v>
      </c>
      <c r="I409" s="213"/>
      <c r="J409" s="305">
        <f>ROUND(I409*H409,2)</f>
        <v>0</v>
      </c>
      <c r="K409" s="271" t="s">
        <v>172</v>
      </c>
      <c r="L409" s="31"/>
      <c r="M409" s="148" t="s">
        <v>1</v>
      </c>
      <c r="N409" s="149" t="s">
        <v>35</v>
      </c>
      <c r="O409" s="150">
        <v>0.11700000000000001</v>
      </c>
      <c r="P409" s="150">
        <f>O409*H409</f>
        <v>3.5099999999999999E-2</v>
      </c>
      <c r="Q409" s="150">
        <v>1.2999999999999999E-4</v>
      </c>
      <c r="R409" s="150">
        <f>Q409*H409</f>
        <v>3.8999999999999993E-5</v>
      </c>
      <c r="S409" s="150">
        <v>0</v>
      </c>
      <c r="T409" s="151">
        <f>S409*H409</f>
        <v>0</v>
      </c>
      <c r="U409" s="30"/>
      <c r="V409" s="30"/>
      <c r="W409" s="30"/>
      <c r="X409" s="30"/>
      <c r="Y409" s="30"/>
      <c r="Z409" s="30"/>
      <c r="AA409" s="30"/>
      <c r="AB409" s="30"/>
      <c r="AC409" s="30"/>
      <c r="AD409" s="30"/>
      <c r="AE409" s="30"/>
      <c r="AR409" s="152" t="s">
        <v>244</v>
      </c>
      <c r="AT409" s="152" t="s">
        <v>160</v>
      </c>
      <c r="AU409" s="152" t="s">
        <v>78</v>
      </c>
      <c r="AY409" s="18" t="s">
        <v>157</v>
      </c>
      <c r="BE409" s="153">
        <f>IF(N409="základní",J409,0)</f>
        <v>0</v>
      </c>
      <c r="BF409" s="153">
        <f>IF(N409="snížená",J409,0)</f>
        <v>0</v>
      </c>
      <c r="BG409" s="153">
        <f>IF(N409="zákl. přenesená",J409,0)</f>
        <v>0</v>
      </c>
      <c r="BH409" s="153">
        <f>IF(N409="sníž. přenesená",J409,0)</f>
        <v>0</v>
      </c>
      <c r="BI409" s="153">
        <f>IF(N409="nulová",J409,0)</f>
        <v>0</v>
      </c>
      <c r="BJ409" s="18" t="s">
        <v>74</v>
      </c>
      <c r="BK409" s="153">
        <f>ROUND(I409*H409,2)</f>
        <v>0</v>
      </c>
      <c r="BL409" s="18" t="s">
        <v>244</v>
      </c>
      <c r="BM409" s="152" t="s">
        <v>714</v>
      </c>
    </row>
    <row r="410" spans="1:65" s="2" customFormat="1" ht="21.6" customHeight="1">
      <c r="A410" s="261"/>
      <c r="B410" s="262"/>
      <c r="C410" s="269" t="s">
        <v>715</v>
      </c>
      <c r="D410" s="269" t="s">
        <v>160</v>
      </c>
      <c r="E410" s="270" t="s">
        <v>716</v>
      </c>
      <c r="F410" s="271" t="s">
        <v>717</v>
      </c>
      <c r="G410" s="272" t="s">
        <v>208</v>
      </c>
      <c r="H410" s="273">
        <v>0.3</v>
      </c>
      <c r="I410" s="213"/>
      <c r="J410" s="305">
        <f>ROUND(I410*H410,2)</f>
        <v>0</v>
      </c>
      <c r="K410" s="271" t="s">
        <v>172</v>
      </c>
      <c r="L410" s="31"/>
      <c r="M410" s="148" t="s">
        <v>1</v>
      </c>
      <c r="N410" s="149" t="s">
        <v>35</v>
      </c>
      <c r="O410" s="150">
        <v>0.122</v>
      </c>
      <c r="P410" s="150">
        <f>O410*H410</f>
        <v>3.6600000000000001E-2</v>
      </c>
      <c r="Q410" s="150">
        <v>1.2999999999999999E-4</v>
      </c>
      <c r="R410" s="150">
        <f>Q410*H410</f>
        <v>3.8999999999999993E-5</v>
      </c>
      <c r="S410" s="150">
        <v>0</v>
      </c>
      <c r="T410" s="151">
        <f>S410*H410</f>
        <v>0</v>
      </c>
      <c r="U410" s="30"/>
      <c r="V410" s="30"/>
      <c r="W410" s="30"/>
      <c r="X410" s="30"/>
      <c r="Y410" s="30"/>
      <c r="Z410" s="30"/>
      <c r="AA410" s="30"/>
      <c r="AB410" s="30"/>
      <c r="AC410" s="30"/>
      <c r="AD410" s="30"/>
      <c r="AE410" s="30"/>
      <c r="AR410" s="152" t="s">
        <v>244</v>
      </c>
      <c r="AT410" s="152" t="s">
        <v>160</v>
      </c>
      <c r="AU410" s="152" t="s">
        <v>78</v>
      </c>
      <c r="AY410" s="18" t="s">
        <v>157</v>
      </c>
      <c r="BE410" s="153">
        <f>IF(N410="základní",J410,0)</f>
        <v>0</v>
      </c>
      <c r="BF410" s="153">
        <f>IF(N410="snížená",J410,0)</f>
        <v>0</v>
      </c>
      <c r="BG410" s="153">
        <f>IF(N410="zákl. přenesená",J410,0)</f>
        <v>0</v>
      </c>
      <c r="BH410" s="153">
        <f>IF(N410="sníž. přenesená",J410,0)</f>
        <v>0</v>
      </c>
      <c r="BI410" s="153">
        <f>IF(N410="nulová",J410,0)</f>
        <v>0</v>
      </c>
      <c r="BJ410" s="18" t="s">
        <v>74</v>
      </c>
      <c r="BK410" s="153">
        <f>ROUND(I410*H410,2)</f>
        <v>0</v>
      </c>
      <c r="BL410" s="18" t="s">
        <v>244</v>
      </c>
      <c r="BM410" s="152" t="s">
        <v>718</v>
      </c>
    </row>
    <row r="411" spans="1:65" s="2" customFormat="1" ht="32.450000000000003" customHeight="1">
      <c r="A411" s="261"/>
      <c r="B411" s="262"/>
      <c r="C411" s="269" t="s">
        <v>719</v>
      </c>
      <c r="D411" s="269" t="s">
        <v>160</v>
      </c>
      <c r="E411" s="270" t="s">
        <v>720</v>
      </c>
      <c r="F411" s="271" t="s">
        <v>721</v>
      </c>
      <c r="G411" s="272" t="s">
        <v>208</v>
      </c>
      <c r="H411" s="273">
        <v>23.808</v>
      </c>
      <c r="I411" s="213"/>
      <c r="J411" s="305">
        <f>ROUND(I411*H411,2)</f>
        <v>0</v>
      </c>
      <c r="K411" s="271" t="s">
        <v>172</v>
      </c>
      <c r="L411" s="31"/>
      <c r="M411" s="148" t="s">
        <v>1</v>
      </c>
      <c r="N411" s="149" t="s">
        <v>35</v>
      </c>
      <c r="O411" s="150">
        <v>0.14299999999999999</v>
      </c>
      <c r="P411" s="150">
        <f>O411*H411</f>
        <v>3.4045439999999996</v>
      </c>
      <c r="Q411" s="150">
        <v>9.0000000000000006E-5</v>
      </c>
      <c r="R411" s="150">
        <f>Q411*H411</f>
        <v>2.1427200000000003E-3</v>
      </c>
      <c r="S411" s="150">
        <v>0</v>
      </c>
      <c r="T411" s="151">
        <f>S411*H411</f>
        <v>0</v>
      </c>
      <c r="U411" s="30"/>
      <c r="V411" s="30"/>
      <c r="W411" s="30"/>
      <c r="X411" s="30"/>
      <c r="Y411" s="30"/>
      <c r="Z411" s="30"/>
      <c r="AA411" s="30"/>
      <c r="AB411" s="30"/>
      <c r="AC411" s="30"/>
      <c r="AD411" s="30"/>
      <c r="AE411" s="30"/>
      <c r="AR411" s="152" t="s">
        <v>244</v>
      </c>
      <c r="AT411" s="152" t="s">
        <v>160</v>
      </c>
      <c r="AU411" s="152" t="s">
        <v>78</v>
      </c>
      <c r="AY411" s="18" t="s">
        <v>157</v>
      </c>
      <c r="BE411" s="153">
        <f>IF(N411="základní",J411,0)</f>
        <v>0</v>
      </c>
      <c r="BF411" s="153">
        <f>IF(N411="snížená",J411,0)</f>
        <v>0</v>
      </c>
      <c r="BG411" s="153">
        <f>IF(N411="zákl. přenesená",J411,0)</f>
        <v>0</v>
      </c>
      <c r="BH411" s="153">
        <f>IF(N411="sníž. přenesená",J411,0)</f>
        <v>0</v>
      </c>
      <c r="BI411" s="153">
        <f>IF(N411="nulová",J411,0)</f>
        <v>0</v>
      </c>
      <c r="BJ411" s="18" t="s">
        <v>74</v>
      </c>
      <c r="BK411" s="153">
        <f>ROUND(I411*H411,2)</f>
        <v>0</v>
      </c>
      <c r="BL411" s="18" t="s">
        <v>244</v>
      </c>
      <c r="BM411" s="152" t="s">
        <v>722</v>
      </c>
    </row>
    <row r="412" spans="1:65" s="13" customFormat="1">
      <c r="A412" s="274"/>
      <c r="B412" s="275"/>
      <c r="C412" s="274"/>
      <c r="D412" s="276" t="s">
        <v>174</v>
      </c>
      <c r="E412" s="277" t="s">
        <v>1</v>
      </c>
      <c r="F412" s="278" t="s">
        <v>723</v>
      </c>
      <c r="G412" s="274"/>
      <c r="H412" s="279">
        <v>23.808</v>
      </c>
      <c r="I412" s="308"/>
      <c r="J412" s="274"/>
      <c r="K412" s="274"/>
      <c r="L412" s="154"/>
      <c r="M412" s="156"/>
      <c r="N412" s="157"/>
      <c r="O412" s="157"/>
      <c r="P412" s="157"/>
      <c r="Q412" s="157"/>
      <c r="R412" s="157"/>
      <c r="S412" s="157"/>
      <c r="T412" s="158"/>
      <c r="AT412" s="155" t="s">
        <v>174</v>
      </c>
      <c r="AU412" s="155" t="s">
        <v>78</v>
      </c>
      <c r="AV412" s="13" t="s">
        <v>78</v>
      </c>
      <c r="AW412" s="13" t="s">
        <v>27</v>
      </c>
      <c r="AX412" s="13" t="s">
        <v>74</v>
      </c>
      <c r="AY412" s="155" t="s">
        <v>157</v>
      </c>
    </row>
    <row r="413" spans="1:65" s="2" customFormat="1" ht="32.450000000000003" customHeight="1">
      <c r="A413" s="261"/>
      <c r="B413" s="262"/>
      <c r="C413" s="269" t="s">
        <v>724</v>
      </c>
      <c r="D413" s="269" t="s">
        <v>160</v>
      </c>
      <c r="E413" s="270" t="s">
        <v>725</v>
      </c>
      <c r="F413" s="271" t="s">
        <v>726</v>
      </c>
      <c r="G413" s="272" t="s">
        <v>208</v>
      </c>
      <c r="H413" s="273">
        <v>23.808</v>
      </c>
      <c r="I413" s="213"/>
      <c r="J413" s="305">
        <f t="shared" ref="J413:J424" si="0">ROUND(I413*H413,2)</f>
        <v>0</v>
      </c>
      <c r="K413" s="271" t="s">
        <v>172</v>
      </c>
      <c r="L413" s="31"/>
      <c r="M413" s="148" t="s">
        <v>1</v>
      </c>
      <c r="N413" s="149" t="s">
        <v>35</v>
      </c>
      <c r="O413" s="150">
        <v>0.189</v>
      </c>
      <c r="P413" s="150">
        <f t="shared" ref="P413:P424" si="1">O413*H413</f>
        <v>4.4997119999999997</v>
      </c>
      <c r="Q413" s="150">
        <v>2.3000000000000001E-4</v>
      </c>
      <c r="R413" s="150">
        <f t="shared" ref="R413:R424" si="2">Q413*H413</f>
        <v>5.47584E-3</v>
      </c>
      <c r="S413" s="150">
        <v>0</v>
      </c>
      <c r="T413" s="151">
        <f t="shared" ref="T413:T424" si="3">S413*H413</f>
        <v>0</v>
      </c>
      <c r="U413" s="30"/>
      <c r="V413" s="30"/>
      <c r="W413" s="30"/>
      <c r="X413" s="30"/>
      <c r="Y413" s="30"/>
      <c r="Z413" s="30"/>
      <c r="AA413" s="30"/>
      <c r="AB413" s="30"/>
      <c r="AC413" s="30"/>
      <c r="AD413" s="30"/>
      <c r="AE413" s="30"/>
      <c r="AR413" s="152" t="s">
        <v>244</v>
      </c>
      <c r="AT413" s="152" t="s">
        <v>160</v>
      </c>
      <c r="AU413" s="152" t="s">
        <v>78</v>
      </c>
      <c r="AY413" s="18" t="s">
        <v>157</v>
      </c>
      <c r="BE413" s="153">
        <f t="shared" ref="BE413:BE424" si="4">IF(N413="základní",J413,0)</f>
        <v>0</v>
      </c>
      <c r="BF413" s="153">
        <f t="shared" ref="BF413:BF424" si="5">IF(N413="snížená",J413,0)</f>
        <v>0</v>
      </c>
      <c r="BG413" s="153">
        <f t="shared" ref="BG413:BG424" si="6">IF(N413="zákl. přenesená",J413,0)</f>
        <v>0</v>
      </c>
      <c r="BH413" s="153">
        <f t="shared" ref="BH413:BH424" si="7">IF(N413="sníž. přenesená",J413,0)</f>
        <v>0</v>
      </c>
      <c r="BI413" s="153">
        <f t="shared" ref="BI413:BI424" si="8">IF(N413="nulová",J413,0)</f>
        <v>0</v>
      </c>
      <c r="BJ413" s="18" t="s">
        <v>74</v>
      </c>
      <c r="BK413" s="153">
        <f t="shared" ref="BK413:BK424" si="9">ROUND(I413*H413,2)</f>
        <v>0</v>
      </c>
      <c r="BL413" s="18" t="s">
        <v>244</v>
      </c>
      <c r="BM413" s="152" t="s">
        <v>727</v>
      </c>
    </row>
    <row r="414" spans="1:65" s="2" customFormat="1" ht="32.450000000000003" customHeight="1">
      <c r="A414" s="261"/>
      <c r="B414" s="262"/>
      <c r="C414" s="269" t="s">
        <v>728</v>
      </c>
      <c r="D414" s="269" t="s">
        <v>160</v>
      </c>
      <c r="E414" s="270" t="s">
        <v>729</v>
      </c>
      <c r="F414" s="271" t="s">
        <v>730</v>
      </c>
      <c r="G414" s="272" t="s">
        <v>208</v>
      </c>
      <c r="H414" s="273">
        <v>23.808</v>
      </c>
      <c r="I414" s="213"/>
      <c r="J414" s="305">
        <f t="shared" si="0"/>
        <v>0</v>
      </c>
      <c r="K414" s="271" t="s">
        <v>172</v>
      </c>
      <c r="L414" s="31"/>
      <c r="M414" s="148" t="s">
        <v>1</v>
      </c>
      <c r="N414" s="149" t="s">
        <v>35</v>
      </c>
      <c r="O414" s="150">
        <v>1.4999999999999999E-2</v>
      </c>
      <c r="P414" s="150">
        <f t="shared" si="1"/>
        <v>0.35711999999999999</v>
      </c>
      <c r="Q414" s="150">
        <v>0</v>
      </c>
      <c r="R414" s="150">
        <f t="shared" si="2"/>
        <v>0</v>
      </c>
      <c r="S414" s="150">
        <v>0</v>
      </c>
      <c r="T414" s="151">
        <f t="shared" si="3"/>
        <v>0</v>
      </c>
      <c r="U414" s="30"/>
      <c r="V414" s="30"/>
      <c r="W414" s="30"/>
      <c r="X414" s="30"/>
      <c r="Y414" s="30"/>
      <c r="Z414" s="30"/>
      <c r="AA414" s="30"/>
      <c r="AB414" s="30"/>
      <c r="AC414" s="30"/>
      <c r="AD414" s="30"/>
      <c r="AE414" s="30"/>
      <c r="AR414" s="152" t="s">
        <v>244</v>
      </c>
      <c r="AT414" s="152" t="s">
        <v>160</v>
      </c>
      <c r="AU414" s="152" t="s">
        <v>78</v>
      </c>
      <c r="AY414" s="18" t="s">
        <v>157</v>
      </c>
      <c r="BE414" s="153">
        <f t="shared" si="4"/>
        <v>0</v>
      </c>
      <c r="BF414" s="153">
        <f t="shared" si="5"/>
        <v>0</v>
      </c>
      <c r="BG414" s="153">
        <f t="shared" si="6"/>
        <v>0</v>
      </c>
      <c r="BH414" s="153">
        <f t="shared" si="7"/>
        <v>0</v>
      </c>
      <c r="BI414" s="153">
        <f t="shared" si="8"/>
        <v>0</v>
      </c>
      <c r="BJ414" s="18" t="s">
        <v>74</v>
      </c>
      <c r="BK414" s="153">
        <f t="shared" si="9"/>
        <v>0</v>
      </c>
      <c r="BL414" s="18" t="s">
        <v>244</v>
      </c>
      <c r="BM414" s="152" t="s">
        <v>731</v>
      </c>
    </row>
    <row r="415" spans="1:65" s="2" customFormat="1" ht="32.450000000000003" customHeight="1">
      <c r="A415" s="261"/>
      <c r="B415" s="262"/>
      <c r="C415" s="269" t="s">
        <v>732</v>
      </c>
      <c r="D415" s="269" t="s">
        <v>160</v>
      </c>
      <c r="E415" s="270" t="s">
        <v>733</v>
      </c>
      <c r="F415" s="271" t="s">
        <v>734</v>
      </c>
      <c r="G415" s="272" t="s">
        <v>219</v>
      </c>
      <c r="H415" s="273">
        <v>45</v>
      </c>
      <c r="I415" s="213"/>
      <c r="J415" s="305">
        <f t="shared" si="0"/>
        <v>0</v>
      </c>
      <c r="K415" s="271" t="s">
        <v>172</v>
      </c>
      <c r="L415" s="31"/>
      <c r="M415" s="148" t="s">
        <v>1</v>
      </c>
      <c r="N415" s="149" t="s">
        <v>35</v>
      </c>
      <c r="O415" s="150">
        <v>1.0999999999999999E-2</v>
      </c>
      <c r="P415" s="150">
        <f t="shared" si="1"/>
        <v>0.495</v>
      </c>
      <c r="Q415" s="150">
        <v>1.0000000000000001E-5</v>
      </c>
      <c r="R415" s="150">
        <f t="shared" si="2"/>
        <v>4.5000000000000004E-4</v>
      </c>
      <c r="S415" s="150">
        <v>0</v>
      </c>
      <c r="T415" s="151">
        <f t="shared" si="3"/>
        <v>0</v>
      </c>
      <c r="U415" s="30"/>
      <c r="V415" s="30"/>
      <c r="W415" s="30"/>
      <c r="X415" s="30"/>
      <c r="Y415" s="30"/>
      <c r="Z415" s="30"/>
      <c r="AA415" s="30"/>
      <c r="AB415" s="30"/>
      <c r="AC415" s="30"/>
      <c r="AD415" s="30"/>
      <c r="AE415" s="30"/>
      <c r="AR415" s="152" t="s">
        <v>244</v>
      </c>
      <c r="AT415" s="152" t="s">
        <v>160</v>
      </c>
      <c r="AU415" s="152" t="s">
        <v>78</v>
      </c>
      <c r="AY415" s="18" t="s">
        <v>157</v>
      </c>
      <c r="BE415" s="153">
        <f t="shared" si="4"/>
        <v>0</v>
      </c>
      <c r="BF415" s="153">
        <f t="shared" si="5"/>
        <v>0</v>
      </c>
      <c r="BG415" s="153">
        <f t="shared" si="6"/>
        <v>0</v>
      </c>
      <c r="BH415" s="153">
        <f t="shared" si="7"/>
        <v>0</v>
      </c>
      <c r="BI415" s="153">
        <f t="shared" si="8"/>
        <v>0</v>
      </c>
      <c r="BJ415" s="18" t="s">
        <v>74</v>
      </c>
      <c r="BK415" s="153">
        <f t="shared" si="9"/>
        <v>0</v>
      </c>
      <c r="BL415" s="18" t="s">
        <v>244</v>
      </c>
      <c r="BM415" s="152" t="s">
        <v>735</v>
      </c>
    </row>
    <row r="416" spans="1:65" s="2" customFormat="1" ht="43.15" customHeight="1">
      <c r="A416" s="261"/>
      <c r="B416" s="262"/>
      <c r="C416" s="269" t="s">
        <v>736</v>
      </c>
      <c r="D416" s="269" t="s">
        <v>160</v>
      </c>
      <c r="E416" s="270" t="s">
        <v>737</v>
      </c>
      <c r="F416" s="271" t="s">
        <v>738</v>
      </c>
      <c r="G416" s="272" t="s">
        <v>219</v>
      </c>
      <c r="H416" s="273">
        <v>45</v>
      </c>
      <c r="I416" s="213"/>
      <c r="J416" s="305">
        <f t="shared" si="0"/>
        <v>0</v>
      </c>
      <c r="K416" s="271" t="s">
        <v>172</v>
      </c>
      <c r="L416" s="31"/>
      <c r="M416" s="148" t="s">
        <v>1</v>
      </c>
      <c r="N416" s="149" t="s">
        <v>35</v>
      </c>
      <c r="O416" s="150">
        <v>1.0999999999999999E-2</v>
      </c>
      <c r="P416" s="150">
        <f t="shared" si="1"/>
        <v>0.495</v>
      </c>
      <c r="Q416" s="150">
        <v>2.0000000000000002E-5</v>
      </c>
      <c r="R416" s="150">
        <f t="shared" si="2"/>
        <v>9.0000000000000008E-4</v>
      </c>
      <c r="S416" s="150">
        <v>0</v>
      </c>
      <c r="T416" s="151">
        <f t="shared" si="3"/>
        <v>0</v>
      </c>
      <c r="U416" s="30"/>
      <c r="V416" s="30"/>
      <c r="W416" s="30"/>
      <c r="X416" s="30"/>
      <c r="Y416" s="30"/>
      <c r="Z416" s="30"/>
      <c r="AA416" s="30"/>
      <c r="AB416" s="30"/>
      <c r="AC416" s="30"/>
      <c r="AD416" s="30"/>
      <c r="AE416" s="30"/>
      <c r="AR416" s="152" t="s">
        <v>244</v>
      </c>
      <c r="AT416" s="152" t="s">
        <v>160</v>
      </c>
      <c r="AU416" s="152" t="s">
        <v>78</v>
      </c>
      <c r="AY416" s="18" t="s">
        <v>157</v>
      </c>
      <c r="BE416" s="153">
        <f t="shared" si="4"/>
        <v>0</v>
      </c>
      <c r="BF416" s="153">
        <f t="shared" si="5"/>
        <v>0</v>
      </c>
      <c r="BG416" s="153">
        <f t="shared" si="6"/>
        <v>0</v>
      </c>
      <c r="BH416" s="153">
        <f t="shared" si="7"/>
        <v>0</v>
      </c>
      <c r="BI416" s="153">
        <f t="shared" si="8"/>
        <v>0</v>
      </c>
      <c r="BJ416" s="18" t="s">
        <v>74</v>
      </c>
      <c r="BK416" s="153">
        <f t="shared" si="9"/>
        <v>0</v>
      </c>
      <c r="BL416" s="18" t="s">
        <v>244</v>
      </c>
      <c r="BM416" s="152" t="s">
        <v>739</v>
      </c>
    </row>
    <row r="417" spans="1:65" s="2" customFormat="1" ht="21.6" customHeight="1">
      <c r="A417" s="261"/>
      <c r="B417" s="262"/>
      <c r="C417" s="269" t="s">
        <v>740</v>
      </c>
      <c r="D417" s="269" t="s">
        <v>160</v>
      </c>
      <c r="E417" s="270" t="s">
        <v>741</v>
      </c>
      <c r="F417" s="271" t="s">
        <v>742</v>
      </c>
      <c r="G417" s="272" t="s">
        <v>208</v>
      </c>
      <c r="H417" s="273">
        <v>23.808</v>
      </c>
      <c r="I417" s="213"/>
      <c r="J417" s="305">
        <f t="shared" si="0"/>
        <v>0</v>
      </c>
      <c r="K417" s="271" t="s">
        <v>172</v>
      </c>
      <c r="L417" s="31"/>
      <c r="M417" s="148" t="s">
        <v>1</v>
      </c>
      <c r="N417" s="149" t="s">
        <v>35</v>
      </c>
      <c r="O417" s="150">
        <v>0.13600000000000001</v>
      </c>
      <c r="P417" s="150">
        <f t="shared" si="1"/>
        <v>3.2378880000000003</v>
      </c>
      <c r="Q417" s="150">
        <v>1.7000000000000001E-4</v>
      </c>
      <c r="R417" s="150">
        <f t="shared" si="2"/>
        <v>4.0473599999999998E-3</v>
      </c>
      <c r="S417" s="150">
        <v>0</v>
      </c>
      <c r="T417" s="151">
        <f t="shared" si="3"/>
        <v>0</v>
      </c>
      <c r="U417" s="30"/>
      <c r="V417" s="30"/>
      <c r="W417" s="30"/>
      <c r="X417" s="30"/>
      <c r="Y417" s="30"/>
      <c r="Z417" s="30"/>
      <c r="AA417" s="30"/>
      <c r="AB417" s="30"/>
      <c r="AC417" s="30"/>
      <c r="AD417" s="30"/>
      <c r="AE417" s="30"/>
      <c r="AR417" s="152" t="s">
        <v>244</v>
      </c>
      <c r="AT417" s="152" t="s">
        <v>160</v>
      </c>
      <c r="AU417" s="152" t="s">
        <v>78</v>
      </c>
      <c r="AY417" s="18" t="s">
        <v>157</v>
      </c>
      <c r="BE417" s="153">
        <f t="shared" si="4"/>
        <v>0</v>
      </c>
      <c r="BF417" s="153">
        <f t="shared" si="5"/>
        <v>0</v>
      </c>
      <c r="BG417" s="153">
        <f t="shared" si="6"/>
        <v>0</v>
      </c>
      <c r="BH417" s="153">
        <f t="shared" si="7"/>
        <v>0</v>
      </c>
      <c r="BI417" s="153">
        <f t="shared" si="8"/>
        <v>0</v>
      </c>
      <c r="BJ417" s="18" t="s">
        <v>74</v>
      </c>
      <c r="BK417" s="153">
        <f t="shared" si="9"/>
        <v>0</v>
      </c>
      <c r="BL417" s="18" t="s">
        <v>244</v>
      </c>
      <c r="BM417" s="152" t="s">
        <v>743</v>
      </c>
    </row>
    <row r="418" spans="1:65" s="2" customFormat="1" ht="32.450000000000003" customHeight="1">
      <c r="A418" s="261"/>
      <c r="B418" s="262"/>
      <c r="C418" s="269" t="s">
        <v>744</v>
      </c>
      <c r="D418" s="269" t="s">
        <v>160</v>
      </c>
      <c r="E418" s="270" t="s">
        <v>745</v>
      </c>
      <c r="F418" s="271" t="s">
        <v>746</v>
      </c>
      <c r="G418" s="272" t="s">
        <v>219</v>
      </c>
      <c r="H418" s="273">
        <v>5</v>
      </c>
      <c r="I418" s="213"/>
      <c r="J418" s="305">
        <f t="shared" si="0"/>
        <v>0</v>
      </c>
      <c r="K418" s="271" t="s">
        <v>172</v>
      </c>
      <c r="L418" s="31"/>
      <c r="M418" s="148" t="s">
        <v>1</v>
      </c>
      <c r="N418" s="149" t="s">
        <v>35</v>
      </c>
      <c r="O418" s="150">
        <v>2.8000000000000001E-2</v>
      </c>
      <c r="P418" s="150">
        <f t="shared" si="1"/>
        <v>0.14000000000000001</v>
      </c>
      <c r="Q418" s="150">
        <v>2.0000000000000002E-5</v>
      </c>
      <c r="R418" s="150">
        <f t="shared" si="2"/>
        <v>1E-4</v>
      </c>
      <c r="S418" s="150">
        <v>0</v>
      </c>
      <c r="T418" s="151">
        <f t="shared" si="3"/>
        <v>0</v>
      </c>
      <c r="U418" s="30"/>
      <c r="V418" s="30"/>
      <c r="W418" s="30"/>
      <c r="X418" s="30"/>
      <c r="Y418" s="30"/>
      <c r="Z418" s="30"/>
      <c r="AA418" s="30"/>
      <c r="AB418" s="30"/>
      <c r="AC418" s="30"/>
      <c r="AD418" s="30"/>
      <c r="AE418" s="30"/>
      <c r="AR418" s="152" t="s">
        <v>244</v>
      </c>
      <c r="AT418" s="152" t="s">
        <v>160</v>
      </c>
      <c r="AU418" s="152" t="s">
        <v>78</v>
      </c>
      <c r="AY418" s="18" t="s">
        <v>157</v>
      </c>
      <c r="BE418" s="153">
        <f t="shared" si="4"/>
        <v>0</v>
      </c>
      <c r="BF418" s="153">
        <f t="shared" si="5"/>
        <v>0</v>
      </c>
      <c r="BG418" s="153">
        <f t="shared" si="6"/>
        <v>0</v>
      </c>
      <c r="BH418" s="153">
        <f t="shared" si="7"/>
        <v>0</v>
      </c>
      <c r="BI418" s="153">
        <f t="shared" si="8"/>
        <v>0</v>
      </c>
      <c r="BJ418" s="18" t="s">
        <v>74</v>
      </c>
      <c r="BK418" s="153">
        <f t="shared" si="9"/>
        <v>0</v>
      </c>
      <c r="BL418" s="18" t="s">
        <v>244</v>
      </c>
      <c r="BM418" s="152" t="s">
        <v>747</v>
      </c>
    </row>
    <row r="419" spans="1:65" s="2" customFormat="1" ht="21.6" customHeight="1">
      <c r="A419" s="261"/>
      <c r="B419" s="262"/>
      <c r="C419" s="269" t="s">
        <v>748</v>
      </c>
      <c r="D419" s="269" t="s">
        <v>160</v>
      </c>
      <c r="E419" s="270" t="s">
        <v>749</v>
      </c>
      <c r="F419" s="271" t="s">
        <v>750</v>
      </c>
      <c r="G419" s="272" t="s">
        <v>219</v>
      </c>
      <c r="H419" s="273">
        <v>45</v>
      </c>
      <c r="I419" s="213"/>
      <c r="J419" s="305">
        <f t="shared" si="0"/>
        <v>0</v>
      </c>
      <c r="K419" s="271" t="s">
        <v>172</v>
      </c>
      <c r="L419" s="31"/>
      <c r="M419" s="148" t="s">
        <v>1</v>
      </c>
      <c r="N419" s="149" t="s">
        <v>35</v>
      </c>
      <c r="O419" s="150">
        <v>0.03</v>
      </c>
      <c r="P419" s="150">
        <f t="shared" si="1"/>
        <v>1.3499999999999999</v>
      </c>
      <c r="Q419" s="150">
        <v>6.0000000000000002E-5</v>
      </c>
      <c r="R419" s="150">
        <f t="shared" si="2"/>
        <v>2.7000000000000001E-3</v>
      </c>
      <c r="S419" s="150">
        <v>0</v>
      </c>
      <c r="T419" s="151">
        <f t="shared" si="3"/>
        <v>0</v>
      </c>
      <c r="U419" s="30"/>
      <c r="V419" s="30"/>
      <c r="W419" s="30"/>
      <c r="X419" s="30"/>
      <c r="Y419" s="30"/>
      <c r="Z419" s="30"/>
      <c r="AA419" s="30"/>
      <c r="AB419" s="30"/>
      <c r="AC419" s="30"/>
      <c r="AD419" s="30"/>
      <c r="AE419" s="30"/>
      <c r="AR419" s="152" t="s">
        <v>244</v>
      </c>
      <c r="AT419" s="152" t="s">
        <v>160</v>
      </c>
      <c r="AU419" s="152" t="s">
        <v>78</v>
      </c>
      <c r="AY419" s="18" t="s">
        <v>157</v>
      </c>
      <c r="BE419" s="153">
        <f t="shared" si="4"/>
        <v>0</v>
      </c>
      <c r="BF419" s="153">
        <f t="shared" si="5"/>
        <v>0</v>
      </c>
      <c r="BG419" s="153">
        <f t="shared" si="6"/>
        <v>0</v>
      </c>
      <c r="BH419" s="153">
        <f t="shared" si="7"/>
        <v>0</v>
      </c>
      <c r="BI419" s="153">
        <f t="shared" si="8"/>
        <v>0</v>
      </c>
      <c r="BJ419" s="18" t="s">
        <v>74</v>
      </c>
      <c r="BK419" s="153">
        <f t="shared" si="9"/>
        <v>0</v>
      </c>
      <c r="BL419" s="18" t="s">
        <v>244</v>
      </c>
      <c r="BM419" s="152" t="s">
        <v>751</v>
      </c>
    </row>
    <row r="420" spans="1:65" s="2" customFormat="1" ht="21.6" customHeight="1">
      <c r="A420" s="261"/>
      <c r="B420" s="262"/>
      <c r="C420" s="269" t="s">
        <v>752</v>
      </c>
      <c r="D420" s="269" t="s">
        <v>160</v>
      </c>
      <c r="E420" s="270" t="s">
        <v>753</v>
      </c>
      <c r="F420" s="271" t="s">
        <v>754</v>
      </c>
      <c r="G420" s="272" t="s">
        <v>208</v>
      </c>
      <c r="H420" s="273">
        <v>23.808</v>
      </c>
      <c r="I420" s="213"/>
      <c r="J420" s="305">
        <f t="shared" si="0"/>
        <v>0</v>
      </c>
      <c r="K420" s="271" t="s">
        <v>172</v>
      </c>
      <c r="L420" s="31"/>
      <c r="M420" s="148" t="s">
        <v>1</v>
      </c>
      <c r="N420" s="149" t="s">
        <v>35</v>
      </c>
      <c r="O420" s="150">
        <v>0.26500000000000001</v>
      </c>
      <c r="P420" s="150">
        <f t="shared" si="1"/>
        <v>6.3091200000000001</v>
      </c>
      <c r="Q420" s="150">
        <v>4.2999999999999999E-4</v>
      </c>
      <c r="R420" s="150">
        <f t="shared" si="2"/>
        <v>1.023744E-2</v>
      </c>
      <c r="S420" s="150">
        <v>0</v>
      </c>
      <c r="T420" s="151">
        <f t="shared" si="3"/>
        <v>0</v>
      </c>
      <c r="U420" s="30"/>
      <c r="V420" s="30"/>
      <c r="W420" s="30"/>
      <c r="X420" s="30"/>
      <c r="Y420" s="30"/>
      <c r="Z420" s="30"/>
      <c r="AA420" s="30"/>
      <c r="AB420" s="30"/>
      <c r="AC420" s="30"/>
      <c r="AD420" s="30"/>
      <c r="AE420" s="30"/>
      <c r="AR420" s="152" t="s">
        <v>244</v>
      </c>
      <c r="AT420" s="152" t="s">
        <v>160</v>
      </c>
      <c r="AU420" s="152" t="s">
        <v>78</v>
      </c>
      <c r="AY420" s="18" t="s">
        <v>157</v>
      </c>
      <c r="BE420" s="153">
        <f t="shared" si="4"/>
        <v>0</v>
      </c>
      <c r="BF420" s="153">
        <f t="shared" si="5"/>
        <v>0</v>
      </c>
      <c r="BG420" s="153">
        <f t="shared" si="6"/>
        <v>0</v>
      </c>
      <c r="BH420" s="153">
        <f t="shared" si="7"/>
        <v>0</v>
      </c>
      <c r="BI420" s="153">
        <f t="shared" si="8"/>
        <v>0</v>
      </c>
      <c r="BJ420" s="18" t="s">
        <v>74</v>
      </c>
      <c r="BK420" s="153">
        <f t="shared" si="9"/>
        <v>0</v>
      </c>
      <c r="BL420" s="18" t="s">
        <v>244</v>
      </c>
      <c r="BM420" s="152" t="s">
        <v>755</v>
      </c>
    </row>
    <row r="421" spans="1:65" s="2" customFormat="1" ht="32.450000000000003" customHeight="1">
      <c r="A421" s="261"/>
      <c r="B421" s="262"/>
      <c r="C421" s="269" t="s">
        <v>756</v>
      </c>
      <c r="D421" s="269" t="s">
        <v>160</v>
      </c>
      <c r="E421" s="270" t="s">
        <v>757</v>
      </c>
      <c r="F421" s="271" t="s">
        <v>758</v>
      </c>
      <c r="G421" s="272" t="s">
        <v>219</v>
      </c>
      <c r="H421" s="273">
        <v>45</v>
      </c>
      <c r="I421" s="213"/>
      <c r="J421" s="305">
        <f t="shared" si="0"/>
        <v>0</v>
      </c>
      <c r="K421" s="271" t="s">
        <v>172</v>
      </c>
      <c r="L421" s="31"/>
      <c r="M421" s="148" t="s">
        <v>1</v>
      </c>
      <c r="N421" s="149" t="s">
        <v>35</v>
      </c>
      <c r="O421" s="150">
        <v>0.06</v>
      </c>
      <c r="P421" s="150">
        <f t="shared" si="1"/>
        <v>2.6999999999999997</v>
      </c>
      <c r="Q421" s="150">
        <v>3.0000000000000001E-5</v>
      </c>
      <c r="R421" s="150">
        <f t="shared" si="2"/>
        <v>1.3500000000000001E-3</v>
      </c>
      <c r="S421" s="150">
        <v>0</v>
      </c>
      <c r="T421" s="151">
        <f t="shared" si="3"/>
        <v>0</v>
      </c>
      <c r="U421" s="30"/>
      <c r="V421" s="30"/>
      <c r="W421" s="30"/>
      <c r="X421" s="30"/>
      <c r="Y421" s="30"/>
      <c r="Z421" s="30"/>
      <c r="AA421" s="30"/>
      <c r="AB421" s="30"/>
      <c r="AC421" s="30"/>
      <c r="AD421" s="30"/>
      <c r="AE421" s="30"/>
      <c r="AR421" s="152" t="s">
        <v>244</v>
      </c>
      <c r="AT421" s="152" t="s">
        <v>160</v>
      </c>
      <c r="AU421" s="152" t="s">
        <v>78</v>
      </c>
      <c r="AY421" s="18" t="s">
        <v>157</v>
      </c>
      <c r="BE421" s="153">
        <f t="shared" si="4"/>
        <v>0</v>
      </c>
      <c r="BF421" s="153">
        <f t="shared" si="5"/>
        <v>0</v>
      </c>
      <c r="BG421" s="153">
        <f t="shared" si="6"/>
        <v>0</v>
      </c>
      <c r="BH421" s="153">
        <f t="shared" si="7"/>
        <v>0</v>
      </c>
      <c r="BI421" s="153">
        <f t="shared" si="8"/>
        <v>0</v>
      </c>
      <c r="BJ421" s="18" t="s">
        <v>74</v>
      </c>
      <c r="BK421" s="153">
        <f t="shared" si="9"/>
        <v>0</v>
      </c>
      <c r="BL421" s="18" t="s">
        <v>244</v>
      </c>
      <c r="BM421" s="152" t="s">
        <v>759</v>
      </c>
    </row>
    <row r="422" spans="1:65" s="2" customFormat="1" ht="32.450000000000003" customHeight="1">
      <c r="A422" s="261"/>
      <c r="B422" s="262"/>
      <c r="C422" s="269" t="s">
        <v>760</v>
      </c>
      <c r="D422" s="269" t="s">
        <v>160</v>
      </c>
      <c r="E422" s="270" t="s">
        <v>761</v>
      </c>
      <c r="F422" s="271" t="s">
        <v>762</v>
      </c>
      <c r="G422" s="272" t="s">
        <v>208</v>
      </c>
      <c r="H422" s="273">
        <v>23.808</v>
      </c>
      <c r="I422" s="213"/>
      <c r="J422" s="305">
        <f t="shared" si="0"/>
        <v>0</v>
      </c>
      <c r="K422" s="271" t="s">
        <v>172</v>
      </c>
      <c r="L422" s="31"/>
      <c r="M422" s="148" t="s">
        <v>1</v>
      </c>
      <c r="N422" s="149" t="s">
        <v>35</v>
      </c>
      <c r="O422" s="150">
        <v>0.24299999999999999</v>
      </c>
      <c r="P422" s="150">
        <f t="shared" si="1"/>
        <v>5.7853439999999994</v>
      </c>
      <c r="Q422" s="150">
        <v>4.0000000000000003E-5</v>
      </c>
      <c r="R422" s="150">
        <f t="shared" si="2"/>
        <v>9.523200000000001E-4</v>
      </c>
      <c r="S422" s="150">
        <v>0</v>
      </c>
      <c r="T422" s="151">
        <f t="shared" si="3"/>
        <v>0</v>
      </c>
      <c r="U422" s="30"/>
      <c r="V422" s="30"/>
      <c r="W422" s="30"/>
      <c r="X422" s="30"/>
      <c r="Y422" s="30"/>
      <c r="Z422" s="30"/>
      <c r="AA422" s="30"/>
      <c r="AB422" s="30"/>
      <c r="AC422" s="30"/>
      <c r="AD422" s="30"/>
      <c r="AE422" s="30"/>
      <c r="AR422" s="152" t="s">
        <v>244</v>
      </c>
      <c r="AT422" s="152" t="s">
        <v>160</v>
      </c>
      <c r="AU422" s="152" t="s">
        <v>78</v>
      </c>
      <c r="AY422" s="18" t="s">
        <v>157</v>
      </c>
      <c r="BE422" s="153">
        <f t="shared" si="4"/>
        <v>0</v>
      </c>
      <c r="BF422" s="153">
        <f t="shared" si="5"/>
        <v>0</v>
      </c>
      <c r="BG422" s="153">
        <f t="shared" si="6"/>
        <v>0</v>
      </c>
      <c r="BH422" s="153">
        <f t="shared" si="7"/>
        <v>0</v>
      </c>
      <c r="BI422" s="153">
        <f t="shared" si="8"/>
        <v>0</v>
      </c>
      <c r="BJ422" s="18" t="s">
        <v>74</v>
      </c>
      <c r="BK422" s="153">
        <f t="shared" si="9"/>
        <v>0</v>
      </c>
      <c r="BL422" s="18" t="s">
        <v>244</v>
      </c>
      <c r="BM422" s="152" t="s">
        <v>763</v>
      </c>
    </row>
    <row r="423" spans="1:65" s="2" customFormat="1" ht="43.15" customHeight="1">
      <c r="A423" s="261"/>
      <c r="B423" s="262"/>
      <c r="C423" s="269" t="s">
        <v>764</v>
      </c>
      <c r="D423" s="269" t="s">
        <v>160</v>
      </c>
      <c r="E423" s="270" t="s">
        <v>765</v>
      </c>
      <c r="F423" s="271" t="s">
        <v>766</v>
      </c>
      <c r="G423" s="272" t="s">
        <v>219</v>
      </c>
      <c r="H423" s="273">
        <v>45</v>
      </c>
      <c r="I423" s="213"/>
      <c r="J423" s="305">
        <f t="shared" si="0"/>
        <v>0</v>
      </c>
      <c r="K423" s="271" t="s">
        <v>172</v>
      </c>
      <c r="L423" s="31"/>
      <c r="M423" s="148" t="s">
        <v>1</v>
      </c>
      <c r="N423" s="149" t="s">
        <v>35</v>
      </c>
      <c r="O423" s="150">
        <v>1.6E-2</v>
      </c>
      <c r="P423" s="150">
        <f t="shared" si="1"/>
        <v>0.72</v>
      </c>
      <c r="Q423" s="150">
        <v>0</v>
      </c>
      <c r="R423" s="150">
        <f t="shared" si="2"/>
        <v>0</v>
      </c>
      <c r="S423" s="150">
        <v>0</v>
      </c>
      <c r="T423" s="151">
        <f t="shared" si="3"/>
        <v>0</v>
      </c>
      <c r="U423" s="30"/>
      <c r="V423" s="30"/>
      <c r="W423" s="30"/>
      <c r="X423" s="30"/>
      <c r="Y423" s="30"/>
      <c r="Z423" s="30"/>
      <c r="AA423" s="30"/>
      <c r="AB423" s="30"/>
      <c r="AC423" s="30"/>
      <c r="AD423" s="30"/>
      <c r="AE423" s="30"/>
      <c r="AR423" s="152" t="s">
        <v>244</v>
      </c>
      <c r="AT423" s="152" t="s">
        <v>160</v>
      </c>
      <c r="AU423" s="152" t="s">
        <v>78</v>
      </c>
      <c r="AY423" s="18" t="s">
        <v>157</v>
      </c>
      <c r="BE423" s="153">
        <f t="shared" si="4"/>
        <v>0</v>
      </c>
      <c r="BF423" s="153">
        <f t="shared" si="5"/>
        <v>0</v>
      </c>
      <c r="BG423" s="153">
        <f t="shared" si="6"/>
        <v>0</v>
      </c>
      <c r="BH423" s="153">
        <f t="shared" si="7"/>
        <v>0</v>
      </c>
      <c r="BI423" s="153">
        <f t="shared" si="8"/>
        <v>0</v>
      </c>
      <c r="BJ423" s="18" t="s">
        <v>74</v>
      </c>
      <c r="BK423" s="153">
        <f t="shared" si="9"/>
        <v>0</v>
      </c>
      <c r="BL423" s="18" t="s">
        <v>244</v>
      </c>
      <c r="BM423" s="152" t="s">
        <v>767</v>
      </c>
    </row>
    <row r="424" spans="1:65" s="2" customFormat="1" ht="43.15" customHeight="1">
      <c r="A424" s="261"/>
      <c r="B424" s="262"/>
      <c r="C424" s="269" t="s">
        <v>768</v>
      </c>
      <c r="D424" s="269" t="s">
        <v>160</v>
      </c>
      <c r="E424" s="270" t="s">
        <v>769</v>
      </c>
      <c r="F424" s="271" t="s">
        <v>770</v>
      </c>
      <c r="G424" s="272" t="s">
        <v>208</v>
      </c>
      <c r="H424" s="273">
        <v>2.165</v>
      </c>
      <c r="I424" s="213"/>
      <c r="J424" s="305">
        <f t="shared" si="0"/>
        <v>0</v>
      </c>
      <c r="K424" s="271" t="s">
        <v>172</v>
      </c>
      <c r="L424" s="31"/>
      <c r="M424" s="148" t="s">
        <v>1</v>
      </c>
      <c r="N424" s="149" t="s">
        <v>35</v>
      </c>
      <c r="O424" s="150">
        <v>0.189</v>
      </c>
      <c r="P424" s="150">
        <f t="shared" si="1"/>
        <v>0.40918500000000002</v>
      </c>
      <c r="Q424" s="150">
        <v>7.2000000000000005E-4</v>
      </c>
      <c r="R424" s="150">
        <f t="shared" si="2"/>
        <v>1.5588000000000002E-3</v>
      </c>
      <c r="S424" s="150">
        <v>0</v>
      </c>
      <c r="T424" s="151">
        <f t="shared" si="3"/>
        <v>0</v>
      </c>
      <c r="U424" s="30"/>
      <c r="V424" s="30"/>
      <c r="W424" s="30"/>
      <c r="X424" s="30"/>
      <c r="Y424" s="30"/>
      <c r="Z424" s="30"/>
      <c r="AA424" s="30"/>
      <c r="AB424" s="30"/>
      <c r="AC424" s="30"/>
      <c r="AD424" s="30"/>
      <c r="AE424" s="30"/>
      <c r="AR424" s="152" t="s">
        <v>244</v>
      </c>
      <c r="AT424" s="152" t="s">
        <v>160</v>
      </c>
      <c r="AU424" s="152" t="s">
        <v>78</v>
      </c>
      <c r="AY424" s="18" t="s">
        <v>157</v>
      </c>
      <c r="BE424" s="153">
        <f t="shared" si="4"/>
        <v>0</v>
      </c>
      <c r="BF424" s="153">
        <f t="shared" si="5"/>
        <v>0</v>
      </c>
      <c r="BG424" s="153">
        <f t="shared" si="6"/>
        <v>0</v>
      </c>
      <c r="BH424" s="153">
        <f t="shared" si="7"/>
        <v>0</v>
      </c>
      <c r="BI424" s="153">
        <f t="shared" si="8"/>
        <v>0</v>
      </c>
      <c r="BJ424" s="18" t="s">
        <v>74</v>
      </c>
      <c r="BK424" s="153">
        <f t="shared" si="9"/>
        <v>0</v>
      </c>
      <c r="BL424" s="18" t="s">
        <v>244</v>
      </c>
      <c r="BM424" s="152" t="s">
        <v>771</v>
      </c>
    </row>
    <row r="425" spans="1:65" s="13" customFormat="1" ht="22.5">
      <c r="A425" s="274"/>
      <c r="B425" s="275"/>
      <c r="C425" s="274"/>
      <c r="D425" s="276" t="s">
        <v>174</v>
      </c>
      <c r="E425" s="277" t="s">
        <v>1</v>
      </c>
      <c r="F425" s="278" t="s">
        <v>289</v>
      </c>
      <c r="G425" s="274"/>
      <c r="H425" s="279">
        <v>2.165</v>
      </c>
      <c r="I425" s="308"/>
      <c r="J425" s="274"/>
      <c r="K425" s="274"/>
      <c r="L425" s="154"/>
      <c r="M425" s="156"/>
      <c r="N425" s="157"/>
      <c r="O425" s="157"/>
      <c r="P425" s="157"/>
      <c r="Q425" s="157"/>
      <c r="R425" s="157"/>
      <c r="S425" s="157"/>
      <c r="T425" s="158"/>
      <c r="AT425" s="155" t="s">
        <v>174</v>
      </c>
      <c r="AU425" s="155" t="s">
        <v>78</v>
      </c>
      <c r="AV425" s="13" t="s">
        <v>78</v>
      </c>
      <c r="AW425" s="13" t="s">
        <v>27</v>
      </c>
      <c r="AX425" s="13" t="s">
        <v>74</v>
      </c>
      <c r="AY425" s="155" t="s">
        <v>157</v>
      </c>
    </row>
    <row r="426" spans="1:65" s="12" customFormat="1" ht="22.9" customHeight="1">
      <c r="A426" s="264"/>
      <c r="B426" s="265"/>
      <c r="C426" s="264"/>
      <c r="D426" s="266" t="s">
        <v>69</v>
      </c>
      <c r="E426" s="268" t="s">
        <v>772</v>
      </c>
      <c r="F426" s="268" t="s">
        <v>773</v>
      </c>
      <c r="G426" s="264"/>
      <c r="H426" s="264"/>
      <c r="I426" s="307"/>
      <c r="J426" s="304">
        <f>BK426</f>
        <v>0</v>
      </c>
      <c r="K426" s="264"/>
      <c r="L426" s="134"/>
      <c r="M426" s="138"/>
      <c r="N426" s="139"/>
      <c r="O426" s="139"/>
      <c r="P426" s="140">
        <f>SUM(P427:P442)</f>
        <v>38.607181999999995</v>
      </c>
      <c r="Q426" s="139"/>
      <c r="R426" s="140">
        <f>SUM(R427:R442)</f>
        <v>0.27216868</v>
      </c>
      <c r="S426" s="139"/>
      <c r="T426" s="141">
        <f>SUM(T427:T442)</f>
        <v>5.8795839999999995E-2</v>
      </c>
      <c r="AR426" s="135" t="s">
        <v>78</v>
      </c>
      <c r="AT426" s="142" t="s">
        <v>69</v>
      </c>
      <c r="AU426" s="142" t="s">
        <v>74</v>
      </c>
      <c r="AY426" s="135" t="s">
        <v>157</v>
      </c>
      <c r="BK426" s="143">
        <f>SUM(BK427:BK442)</f>
        <v>0</v>
      </c>
    </row>
    <row r="427" spans="1:65" s="2" customFormat="1" ht="21.6" customHeight="1">
      <c r="A427" s="261"/>
      <c r="B427" s="262"/>
      <c r="C427" s="269" t="s">
        <v>774</v>
      </c>
      <c r="D427" s="269" t="s">
        <v>160</v>
      </c>
      <c r="E427" s="270" t="s">
        <v>775</v>
      </c>
      <c r="F427" s="271" t="s">
        <v>776</v>
      </c>
      <c r="G427" s="272" t="s">
        <v>208</v>
      </c>
      <c r="H427" s="273">
        <v>189.66399999999999</v>
      </c>
      <c r="I427" s="213"/>
      <c r="J427" s="305">
        <f>ROUND(I427*H427,2)</f>
        <v>0</v>
      </c>
      <c r="K427" s="271" t="s">
        <v>172</v>
      </c>
      <c r="L427" s="31"/>
      <c r="M427" s="148" t="s">
        <v>1</v>
      </c>
      <c r="N427" s="149" t="s">
        <v>35</v>
      </c>
      <c r="O427" s="150">
        <v>7.3999999999999996E-2</v>
      </c>
      <c r="P427" s="150">
        <f>O427*H427</f>
        <v>14.035135999999998</v>
      </c>
      <c r="Q427" s="150">
        <v>1E-3</v>
      </c>
      <c r="R427" s="150">
        <f>Q427*H427</f>
        <v>0.189664</v>
      </c>
      <c r="S427" s="150">
        <v>3.1E-4</v>
      </c>
      <c r="T427" s="151">
        <f>S427*H427</f>
        <v>5.8795839999999995E-2</v>
      </c>
      <c r="U427" s="30"/>
      <c r="V427" s="30"/>
      <c r="W427" s="30"/>
      <c r="X427" s="30"/>
      <c r="Y427" s="30"/>
      <c r="Z427" s="30"/>
      <c r="AA427" s="30"/>
      <c r="AB427" s="30"/>
      <c r="AC427" s="30"/>
      <c r="AD427" s="30"/>
      <c r="AE427" s="30"/>
      <c r="AR427" s="152" t="s">
        <v>244</v>
      </c>
      <c r="AT427" s="152" t="s">
        <v>160</v>
      </c>
      <c r="AU427" s="152" t="s">
        <v>78</v>
      </c>
      <c r="AY427" s="18" t="s">
        <v>157</v>
      </c>
      <c r="BE427" s="153">
        <f>IF(N427="základní",J427,0)</f>
        <v>0</v>
      </c>
      <c r="BF427" s="153">
        <f>IF(N427="snížená",J427,0)</f>
        <v>0</v>
      </c>
      <c r="BG427" s="153">
        <f>IF(N427="zákl. přenesená",J427,0)</f>
        <v>0</v>
      </c>
      <c r="BH427" s="153">
        <f>IF(N427="sníž. přenesená",J427,0)</f>
        <v>0</v>
      </c>
      <c r="BI427" s="153">
        <f>IF(N427="nulová",J427,0)</f>
        <v>0</v>
      </c>
      <c r="BJ427" s="18" t="s">
        <v>74</v>
      </c>
      <c r="BK427" s="153">
        <f>ROUND(I427*H427,2)</f>
        <v>0</v>
      </c>
      <c r="BL427" s="18" t="s">
        <v>244</v>
      </c>
      <c r="BM427" s="152" t="s">
        <v>777</v>
      </c>
    </row>
    <row r="428" spans="1:65" s="13" customFormat="1">
      <c r="A428" s="274"/>
      <c r="B428" s="275"/>
      <c r="C428" s="274"/>
      <c r="D428" s="276" t="s">
        <v>174</v>
      </c>
      <c r="E428" s="277" t="s">
        <v>1</v>
      </c>
      <c r="F428" s="278" t="s">
        <v>778</v>
      </c>
      <c r="G428" s="274"/>
      <c r="H428" s="279">
        <v>96.164000000000001</v>
      </c>
      <c r="I428" s="308"/>
      <c r="J428" s="274"/>
      <c r="K428" s="274"/>
      <c r="L428" s="154"/>
      <c r="M428" s="156"/>
      <c r="N428" s="157"/>
      <c r="O428" s="157"/>
      <c r="P428" s="157"/>
      <c r="Q428" s="157"/>
      <c r="R428" s="157"/>
      <c r="S428" s="157"/>
      <c r="T428" s="158"/>
      <c r="AT428" s="155" t="s">
        <v>174</v>
      </c>
      <c r="AU428" s="155" t="s">
        <v>78</v>
      </c>
      <c r="AV428" s="13" t="s">
        <v>78</v>
      </c>
      <c r="AW428" s="13" t="s">
        <v>27</v>
      </c>
      <c r="AX428" s="13" t="s">
        <v>70</v>
      </c>
      <c r="AY428" s="155" t="s">
        <v>157</v>
      </c>
    </row>
    <row r="429" spans="1:65" s="13" customFormat="1" ht="22.5">
      <c r="A429" s="274"/>
      <c r="B429" s="275"/>
      <c r="C429" s="274"/>
      <c r="D429" s="276" t="s">
        <v>174</v>
      </c>
      <c r="E429" s="277" t="s">
        <v>1</v>
      </c>
      <c r="F429" s="278" t="s">
        <v>779</v>
      </c>
      <c r="G429" s="274"/>
      <c r="H429" s="279">
        <v>93.5</v>
      </c>
      <c r="I429" s="308"/>
      <c r="J429" s="274"/>
      <c r="K429" s="274"/>
      <c r="L429" s="154"/>
      <c r="M429" s="156"/>
      <c r="N429" s="157"/>
      <c r="O429" s="157"/>
      <c r="P429" s="157"/>
      <c r="Q429" s="157"/>
      <c r="R429" s="157"/>
      <c r="S429" s="157"/>
      <c r="T429" s="158"/>
      <c r="AT429" s="155" t="s">
        <v>174</v>
      </c>
      <c r="AU429" s="155" t="s">
        <v>78</v>
      </c>
      <c r="AV429" s="13" t="s">
        <v>78</v>
      </c>
      <c r="AW429" s="13" t="s">
        <v>27</v>
      </c>
      <c r="AX429" s="13" t="s">
        <v>70</v>
      </c>
      <c r="AY429" s="155" t="s">
        <v>157</v>
      </c>
    </row>
    <row r="430" spans="1:65" s="14" customFormat="1">
      <c r="A430" s="280"/>
      <c r="B430" s="281"/>
      <c r="C430" s="280"/>
      <c r="D430" s="276" t="s">
        <v>174</v>
      </c>
      <c r="E430" s="282" t="s">
        <v>1</v>
      </c>
      <c r="F430" s="283" t="s">
        <v>193</v>
      </c>
      <c r="G430" s="280"/>
      <c r="H430" s="284">
        <v>189.66399999999999</v>
      </c>
      <c r="I430" s="309"/>
      <c r="J430" s="280"/>
      <c r="K430" s="280"/>
      <c r="L430" s="159"/>
      <c r="M430" s="161"/>
      <c r="N430" s="162"/>
      <c r="O430" s="162"/>
      <c r="P430" s="162"/>
      <c r="Q430" s="162"/>
      <c r="R430" s="162"/>
      <c r="S430" s="162"/>
      <c r="T430" s="163"/>
      <c r="AT430" s="160" t="s">
        <v>174</v>
      </c>
      <c r="AU430" s="160" t="s">
        <v>78</v>
      </c>
      <c r="AV430" s="14" t="s">
        <v>163</v>
      </c>
      <c r="AW430" s="14" t="s">
        <v>27</v>
      </c>
      <c r="AX430" s="14" t="s">
        <v>74</v>
      </c>
      <c r="AY430" s="160" t="s">
        <v>157</v>
      </c>
    </row>
    <row r="431" spans="1:65" s="2" customFormat="1" ht="21.6" customHeight="1">
      <c r="A431" s="261"/>
      <c r="B431" s="262"/>
      <c r="C431" s="269" t="s">
        <v>780</v>
      </c>
      <c r="D431" s="269" t="s">
        <v>160</v>
      </c>
      <c r="E431" s="270" t="s">
        <v>781</v>
      </c>
      <c r="F431" s="271" t="s">
        <v>782</v>
      </c>
      <c r="G431" s="272" t="s">
        <v>208</v>
      </c>
      <c r="H431" s="273">
        <v>179.358</v>
      </c>
      <c r="I431" s="213"/>
      <c r="J431" s="305">
        <f>ROUND(I431*H431,2)</f>
        <v>0</v>
      </c>
      <c r="K431" s="271" t="s">
        <v>172</v>
      </c>
      <c r="L431" s="31"/>
      <c r="M431" s="148" t="s">
        <v>1</v>
      </c>
      <c r="N431" s="149" t="s">
        <v>35</v>
      </c>
      <c r="O431" s="150">
        <v>3.3000000000000002E-2</v>
      </c>
      <c r="P431" s="150">
        <f>O431*H431</f>
        <v>5.9188140000000002</v>
      </c>
      <c r="Q431" s="150">
        <v>2.0000000000000001E-4</v>
      </c>
      <c r="R431" s="150">
        <f>Q431*H431</f>
        <v>3.5871600000000003E-2</v>
      </c>
      <c r="S431" s="150">
        <v>0</v>
      </c>
      <c r="T431" s="151">
        <f>S431*H431</f>
        <v>0</v>
      </c>
      <c r="U431" s="30"/>
      <c r="V431" s="30"/>
      <c r="W431" s="30"/>
      <c r="X431" s="30"/>
      <c r="Y431" s="30"/>
      <c r="Z431" s="30"/>
      <c r="AA431" s="30"/>
      <c r="AB431" s="30"/>
      <c r="AC431" s="30"/>
      <c r="AD431" s="30"/>
      <c r="AE431" s="30"/>
      <c r="AR431" s="152" t="s">
        <v>244</v>
      </c>
      <c r="AT431" s="152" t="s">
        <v>160</v>
      </c>
      <c r="AU431" s="152" t="s">
        <v>78</v>
      </c>
      <c r="AY431" s="18" t="s">
        <v>157</v>
      </c>
      <c r="BE431" s="153">
        <f>IF(N431="základní",J431,0)</f>
        <v>0</v>
      </c>
      <c r="BF431" s="153">
        <f>IF(N431="snížená",J431,0)</f>
        <v>0</v>
      </c>
      <c r="BG431" s="153">
        <f>IF(N431="zákl. přenesená",J431,0)</f>
        <v>0</v>
      </c>
      <c r="BH431" s="153">
        <f>IF(N431="sníž. přenesená",J431,0)</f>
        <v>0</v>
      </c>
      <c r="BI431" s="153">
        <f>IF(N431="nulová",J431,0)</f>
        <v>0</v>
      </c>
      <c r="BJ431" s="18" t="s">
        <v>74</v>
      </c>
      <c r="BK431" s="153">
        <f>ROUND(I431*H431,2)</f>
        <v>0</v>
      </c>
      <c r="BL431" s="18" t="s">
        <v>244</v>
      </c>
      <c r="BM431" s="152" t="s">
        <v>783</v>
      </c>
    </row>
    <row r="432" spans="1:65" s="13" customFormat="1">
      <c r="A432" s="274"/>
      <c r="B432" s="275"/>
      <c r="C432" s="274"/>
      <c r="D432" s="276" t="s">
        <v>174</v>
      </c>
      <c r="E432" s="277" t="s">
        <v>1</v>
      </c>
      <c r="F432" s="278" t="s">
        <v>784</v>
      </c>
      <c r="G432" s="274"/>
      <c r="H432" s="279">
        <v>3.8450000000000002</v>
      </c>
      <c r="I432" s="308"/>
      <c r="J432" s="274"/>
      <c r="K432" s="274"/>
      <c r="L432" s="154"/>
      <c r="M432" s="156"/>
      <c r="N432" s="157"/>
      <c r="O432" s="157"/>
      <c r="P432" s="157"/>
      <c r="Q432" s="157"/>
      <c r="R432" s="157"/>
      <c r="S432" s="157"/>
      <c r="T432" s="158"/>
      <c r="AT432" s="155" t="s">
        <v>174</v>
      </c>
      <c r="AU432" s="155" t="s">
        <v>78</v>
      </c>
      <c r="AV432" s="13" t="s">
        <v>78</v>
      </c>
      <c r="AW432" s="13" t="s">
        <v>27</v>
      </c>
      <c r="AX432" s="13" t="s">
        <v>70</v>
      </c>
      <c r="AY432" s="155" t="s">
        <v>157</v>
      </c>
    </row>
    <row r="433" spans="1:65" s="13" customFormat="1">
      <c r="A433" s="274"/>
      <c r="B433" s="275"/>
      <c r="C433" s="274"/>
      <c r="D433" s="276" t="s">
        <v>174</v>
      </c>
      <c r="E433" s="277" t="s">
        <v>1</v>
      </c>
      <c r="F433" s="278" t="s">
        <v>785</v>
      </c>
      <c r="G433" s="274"/>
      <c r="H433" s="279">
        <v>6.9749999999999996</v>
      </c>
      <c r="I433" s="308"/>
      <c r="J433" s="274"/>
      <c r="K433" s="274"/>
      <c r="L433" s="154"/>
      <c r="M433" s="156"/>
      <c r="N433" s="157"/>
      <c r="O433" s="157"/>
      <c r="P433" s="157"/>
      <c r="Q433" s="157"/>
      <c r="R433" s="157"/>
      <c r="S433" s="157"/>
      <c r="T433" s="158"/>
      <c r="AT433" s="155" t="s">
        <v>174</v>
      </c>
      <c r="AU433" s="155" t="s">
        <v>78</v>
      </c>
      <c r="AV433" s="13" t="s">
        <v>78</v>
      </c>
      <c r="AW433" s="13" t="s">
        <v>27</v>
      </c>
      <c r="AX433" s="13" t="s">
        <v>70</v>
      </c>
      <c r="AY433" s="155" t="s">
        <v>157</v>
      </c>
    </row>
    <row r="434" spans="1:65" s="13" customFormat="1">
      <c r="A434" s="274"/>
      <c r="B434" s="275"/>
      <c r="C434" s="274"/>
      <c r="D434" s="276" t="s">
        <v>174</v>
      </c>
      <c r="E434" s="277" t="s">
        <v>1</v>
      </c>
      <c r="F434" s="278" t="s">
        <v>786</v>
      </c>
      <c r="G434" s="274"/>
      <c r="H434" s="279">
        <v>75.037999999999997</v>
      </c>
      <c r="I434" s="308"/>
      <c r="J434" s="274"/>
      <c r="K434" s="274"/>
      <c r="L434" s="154"/>
      <c r="M434" s="156"/>
      <c r="N434" s="157"/>
      <c r="O434" s="157"/>
      <c r="P434" s="157"/>
      <c r="Q434" s="157"/>
      <c r="R434" s="157"/>
      <c r="S434" s="157"/>
      <c r="T434" s="158"/>
      <c r="AT434" s="155" t="s">
        <v>174</v>
      </c>
      <c r="AU434" s="155" t="s">
        <v>78</v>
      </c>
      <c r="AV434" s="13" t="s">
        <v>78</v>
      </c>
      <c r="AW434" s="13" t="s">
        <v>27</v>
      </c>
      <c r="AX434" s="13" t="s">
        <v>70</v>
      </c>
      <c r="AY434" s="155" t="s">
        <v>157</v>
      </c>
    </row>
    <row r="435" spans="1:65" s="13" customFormat="1" ht="22.5">
      <c r="A435" s="274"/>
      <c r="B435" s="275"/>
      <c r="C435" s="274"/>
      <c r="D435" s="276" t="s">
        <v>174</v>
      </c>
      <c r="E435" s="277" t="s">
        <v>1</v>
      </c>
      <c r="F435" s="278" t="s">
        <v>779</v>
      </c>
      <c r="G435" s="274"/>
      <c r="H435" s="279">
        <v>93.5</v>
      </c>
      <c r="I435" s="308"/>
      <c r="J435" s="274"/>
      <c r="K435" s="274"/>
      <c r="L435" s="154"/>
      <c r="M435" s="156"/>
      <c r="N435" s="157"/>
      <c r="O435" s="157"/>
      <c r="P435" s="157"/>
      <c r="Q435" s="157"/>
      <c r="R435" s="157"/>
      <c r="S435" s="157"/>
      <c r="T435" s="158"/>
      <c r="AT435" s="155" t="s">
        <v>174</v>
      </c>
      <c r="AU435" s="155" t="s">
        <v>78</v>
      </c>
      <c r="AV435" s="13" t="s">
        <v>78</v>
      </c>
      <c r="AW435" s="13" t="s">
        <v>27</v>
      </c>
      <c r="AX435" s="13" t="s">
        <v>70</v>
      </c>
      <c r="AY435" s="155" t="s">
        <v>157</v>
      </c>
    </row>
    <row r="436" spans="1:65" s="14" customFormat="1">
      <c r="A436" s="280"/>
      <c r="B436" s="281"/>
      <c r="C436" s="280"/>
      <c r="D436" s="276" t="s">
        <v>174</v>
      </c>
      <c r="E436" s="282" t="s">
        <v>1</v>
      </c>
      <c r="F436" s="283" t="s">
        <v>193</v>
      </c>
      <c r="G436" s="280"/>
      <c r="H436" s="284">
        <v>179.358</v>
      </c>
      <c r="I436" s="309"/>
      <c r="J436" s="280"/>
      <c r="K436" s="280"/>
      <c r="L436" s="159"/>
      <c r="M436" s="161"/>
      <c r="N436" s="162"/>
      <c r="O436" s="162"/>
      <c r="P436" s="162"/>
      <c r="Q436" s="162"/>
      <c r="R436" s="162"/>
      <c r="S436" s="162"/>
      <c r="T436" s="163"/>
      <c r="AT436" s="160" t="s">
        <v>174</v>
      </c>
      <c r="AU436" s="160" t="s">
        <v>78</v>
      </c>
      <c r="AV436" s="14" t="s">
        <v>163</v>
      </c>
      <c r="AW436" s="14" t="s">
        <v>27</v>
      </c>
      <c r="AX436" s="14" t="s">
        <v>74</v>
      </c>
      <c r="AY436" s="160" t="s">
        <v>157</v>
      </c>
    </row>
    <row r="437" spans="1:65" s="2" customFormat="1" ht="43.15" customHeight="1">
      <c r="A437" s="261"/>
      <c r="B437" s="262"/>
      <c r="C437" s="269" t="s">
        <v>787</v>
      </c>
      <c r="D437" s="269" t="s">
        <v>160</v>
      </c>
      <c r="E437" s="270" t="s">
        <v>788</v>
      </c>
      <c r="F437" s="271" t="s">
        <v>789</v>
      </c>
      <c r="G437" s="272" t="s">
        <v>208</v>
      </c>
      <c r="H437" s="273">
        <v>179.358</v>
      </c>
      <c r="I437" s="213"/>
      <c r="J437" s="305">
        <f>ROUND(I437*H437,2)</f>
        <v>0</v>
      </c>
      <c r="K437" s="271" t="s">
        <v>172</v>
      </c>
      <c r="L437" s="31"/>
      <c r="M437" s="148" t="s">
        <v>1</v>
      </c>
      <c r="N437" s="149" t="s">
        <v>35</v>
      </c>
      <c r="O437" s="150">
        <v>0.104</v>
      </c>
      <c r="P437" s="150">
        <f>O437*H437</f>
        <v>18.653231999999999</v>
      </c>
      <c r="Q437" s="150">
        <v>2.5999999999999998E-4</v>
      </c>
      <c r="R437" s="150">
        <f>Q437*H437</f>
        <v>4.663308E-2</v>
      </c>
      <c r="S437" s="150">
        <v>0</v>
      </c>
      <c r="T437" s="151">
        <f>S437*H437</f>
        <v>0</v>
      </c>
      <c r="U437" s="30"/>
      <c r="V437" s="30"/>
      <c r="W437" s="30"/>
      <c r="X437" s="30"/>
      <c r="Y437" s="30"/>
      <c r="Z437" s="30"/>
      <c r="AA437" s="30"/>
      <c r="AB437" s="30"/>
      <c r="AC437" s="30"/>
      <c r="AD437" s="30"/>
      <c r="AE437" s="30"/>
      <c r="AR437" s="152" t="s">
        <v>244</v>
      </c>
      <c r="AT437" s="152" t="s">
        <v>160</v>
      </c>
      <c r="AU437" s="152" t="s">
        <v>78</v>
      </c>
      <c r="AY437" s="18" t="s">
        <v>157</v>
      </c>
      <c r="BE437" s="153">
        <f>IF(N437="základní",J437,0)</f>
        <v>0</v>
      </c>
      <c r="BF437" s="153">
        <f>IF(N437="snížená",J437,0)</f>
        <v>0</v>
      </c>
      <c r="BG437" s="153">
        <f>IF(N437="zákl. přenesená",J437,0)</f>
        <v>0</v>
      </c>
      <c r="BH437" s="153">
        <f>IF(N437="sníž. přenesená",J437,0)</f>
        <v>0</v>
      </c>
      <c r="BI437" s="153">
        <f>IF(N437="nulová",J437,0)</f>
        <v>0</v>
      </c>
      <c r="BJ437" s="18" t="s">
        <v>74</v>
      </c>
      <c r="BK437" s="153">
        <f>ROUND(I437*H437,2)</f>
        <v>0</v>
      </c>
      <c r="BL437" s="18" t="s">
        <v>244</v>
      </c>
      <c r="BM437" s="152" t="s">
        <v>790</v>
      </c>
    </row>
    <row r="438" spans="1:65" s="13" customFormat="1">
      <c r="A438" s="274"/>
      <c r="B438" s="275"/>
      <c r="C438" s="274"/>
      <c r="D438" s="276" t="s">
        <v>174</v>
      </c>
      <c r="E438" s="277" t="s">
        <v>1</v>
      </c>
      <c r="F438" s="278" t="s">
        <v>784</v>
      </c>
      <c r="G438" s="274"/>
      <c r="H438" s="279">
        <v>3.8450000000000002</v>
      </c>
      <c r="I438" s="308"/>
      <c r="J438" s="274"/>
      <c r="K438" s="274"/>
      <c r="L438" s="154"/>
      <c r="M438" s="156"/>
      <c r="N438" s="157"/>
      <c r="O438" s="157"/>
      <c r="P438" s="157"/>
      <c r="Q438" s="157"/>
      <c r="R438" s="157"/>
      <c r="S438" s="157"/>
      <c r="T438" s="158"/>
      <c r="AT438" s="155" t="s">
        <v>174</v>
      </c>
      <c r="AU438" s="155" t="s">
        <v>78</v>
      </c>
      <c r="AV438" s="13" t="s">
        <v>78</v>
      </c>
      <c r="AW438" s="13" t="s">
        <v>27</v>
      </c>
      <c r="AX438" s="13" t="s">
        <v>70</v>
      </c>
      <c r="AY438" s="155" t="s">
        <v>157</v>
      </c>
    </row>
    <row r="439" spans="1:65" s="13" customFormat="1">
      <c r="A439" s="274"/>
      <c r="B439" s="275"/>
      <c r="C439" s="274"/>
      <c r="D439" s="276" t="s">
        <v>174</v>
      </c>
      <c r="E439" s="277" t="s">
        <v>1</v>
      </c>
      <c r="F439" s="278" t="s">
        <v>785</v>
      </c>
      <c r="G439" s="274"/>
      <c r="H439" s="279">
        <v>6.9749999999999996</v>
      </c>
      <c r="I439" s="308"/>
      <c r="J439" s="274"/>
      <c r="K439" s="274"/>
      <c r="L439" s="154"/>
      <c r="M439" s="156"/>
      <c r="N439" s="157"/>
      <c r="O439" s="157"/>
      <c r="P439" s="157"/>
      <c r="Q439" s="157"/>
      <c r="R439" s="157"/>
      <c r="S439" s="157"/>
      <c r="T439" s="158"/>
      <c r="AT439" s="155" t="s">
        <v>174</v>
      </c>
      <c r="AU439" s="155" t="s">
        <v>78</v>
      </c>
      <c r="AV439" s="13" t="s">
        <v>78</v>
      </c>
      <c r="AW439" s="13" t="s">
        <v>27</v>
      </c>
      <c r="AX439" s="13" t="s">
        <v>70</v>
      </c>
      <c r="AY439" s="155" t="s">
        <v>157</v>
      </c>
    </row>
    <row r="440" spans="1:65" s="13" customFormat="1">
      <c r="A440" s="274"/>
      <c r="B440" s="275"/>
      <c r="C440" s="274"/>
      <c r="D440" s="276" t="s">
        <v>174</v>
      </c>
      <c r="E440" s="277" t="s">
        <v>1</v>
      </c>
      <c r="F440" s="278" t="s">
        <v>786</v>
      </c>
      <c r="G440" s="274"/>
      <c r="H440" s="279">
        <v>75.037999999999997</v>
      </c>
      <c r="I440" s="308"/>
      <c r="J440" s="274"/>
      <c r="K440" s="274"/>
      <c r="L440" s="154"/>
      <c r="M440" s="156"/>
      <c r="N440" s="157"/>
      <c r="O440" s="157"/>
      <c r="P440" s="157"/>
      <c r="Q440" s="157"/>
      <c r="R440" s="157"/>
      <c r="S440" s="157"/>
      <c r="T440" s="158"/>
      <c r="AT440" s="155" t="s">
        <v>174</v>
      </c>
      <c r="AU440" s="155" t="s">
        <v>78</v>
      </c>
      <c r="AV440" s="13" t="s">
        <v>78</v>
      </c>
      <c r="AW440" s="13" t="s">
        <v>27</v>
      </c>
      <c r="AX440" s="13" t="s">
        <v>70</v>
      </c>
      <c r="AY440" s="155" t="s">
        <v>157</v>
      </c>
    </row>
    <row r="441" spans="1:65" s="13" customFormat="1" ht="22.5">
      <c r="A441" s="274"/>
      <c r="B441" s="275"/>
      <c r="C441" s="274"/>
      <c r="D441" s="276" t="s">
        <v>174</v>
      </c>
      <c r="E441" s="277" t="s">
        <v>1</v>
      </c>
      <c r="F441" s="278" t="s">
        <v>779</v>
      </c>
      <c r="G441" s="274"/>
      <c r="H441" s="279">
        <v>93.5</v>
      </c>
      <c r="I441" s="308"/>
      <c r="J441" s="274"/>
      <c r="K441" s="274"/>
      <c r="L441" s="154"/>
      <c r="M441" s="156"/>
      <c r="N441" s="157"/>
      <c r="O441" s="157"/>
      <c r="P441" s="157"/>
      <c r="Q441" s="157"/>
      <c r="R441" s="157"/>
      <c r="S441" s="157"/>
      <c r="T441" s="158"/>
      <c r="AT441" s="155" t="s">
        <v>174</v>
      </c>
      <c r="AU441" s="155" t="s">
        <v>78</v>
      </c>
      <c r="AV441" s="13" t="s">
        <v>78</v>
      </c>
      <c r="AW441" s="13" t="s">
        <v>27</v>
      </c>
      <c r="AX441" s="13" t="s">
        <v>70</v>
      </c>
      <c r="AY441" s="155" t="s">
        <v>157</v>
      </c>
    </row>
    <row r="442" spans="1:65" s="14" customFormat="1">
      <c r="A442" s="280"/>
      <c r="B442" s="281"/>
      <c r="C442" s="280"/>
      <c r="D442" s="276" t="s">
        <v>174</v>
      </c>
      <c r="E442" s="282" t="s">
        <v>1</v>
      </c>
      <c r="F442" s="283" t="s">
        <v>193</v>
      </c>
      <c r="G442" s="280"/>
      <c r="H442" s="284">
        <v>179.358</v>
      </c>
      <c r="I442" s="309"/>
      <c r="J442" s="280"/>
      <c r="K442" s="280"/>
      <c r="L442" s="159"/>
      <c r="M442" s="161"/>
      <c r="N442" s="162"/>
      <c r="O442" s="162"/>
      <c r="P442" s="162"/>
      <c r="Q442" s="162"/>
      <c r="R442" s="162"/>
      <c r="S442" s="162"/>
      <c r="T442" s="163"/>
      <c r="AT442" s="160" t="s">
        <v>174</v>
      </c>
      <c r="AU442" s="160" t="s">
        <v>78</v>
      </c>
      <c r="AV442" s="14" t="s">
        <v>163</v>
      </c>
      <c r="AW442" s="14" t="s">
        <v>27</v>
      </c>
      <c r="AX442" s="14" t="s">
        <v>74</v>
      </c>
      <c r="AY442" s="160" t="s">
        <v>157</v>
      </c>
    </row>
    <row r="443" spans="1:65" s="12" customFormat="1" ht="25.9" customHeight="1">
      <c r="A443" s="264"/>
      <c r="B443" s="265"/>
      <c r="C443" s="264"/>
      <c r="D443" s="266" t="s">
        <v>69</v>
      </c>
      <c r="E443" s="267" t="s">
        <v>791</v>
      </c>
      <c r="F443" s="267" t="s">
        <v>792</v>
      </c>
      <c r="G443" s="264"/>
      <c r="H443" s="264"/>
      <c r="I443" s="307"/>
      <c r="J443" s="303">
        <f>BK443</f>
        <v>0</v>
      </c>
      <c r="K443" s="264"/>
      <c r="L443" s="134"/>
      <c r="M443" s="138"/>
      <c r="N443" s="139"/>
      <c r="O443" s="139"/>
      <c r="P443" s="140">
        <f>SUM(P444:P447)</f>
        <v>120</v>
      </c>
      <c r="Q443" s="139"/>
      <c r="R443" s="140">
        <f>SUM(R444:R447)</f>
        <v>0</v>
      </c>
      <c r="S443" s="139"/>
      <c r="T443" s="141">
        <f>SUM(T444:T447)</f>
        <v>0</v>
      </c>
      <c r="AR443" s="135" t="s">
        <v>163</v>
      </c>
      <c r="AT443" s="142" t="s">
        <v>69</v>
      </c>
      <c r="AU443" s="142" t="s">
        <v>70</v>
      </c>
      <c r="AY443" s="135" t="s">
        <v>157</v>
      </c>
      <c r="BK443" s="143">
        <f>SUM(BK444:BK447)</f>
        <v>0</v>
      </c>
    </row>
    <row r="444" spans="1:65" s="2" customFormat="1" ht="21.6" customHeight="1">
      <c r="A444" s="261"/>
      <c r="B444" s="262"/>
      <c r="C444" s="269" t="s">
        <v>793</v>
      </c>
      <c r="D444" s="269" t="s">
        <v>160</v>
      </c>
      <c r="E444" s="270" t="s">
        <v>794</v>
      </c>
      <c r="F444" s="271" t="s">
        <v>795</v>
      </c>
      <c r="G444" s="272" t="s">
        <v>796</v>
      </c>
      <c r="H444" s="273">
        <v>120</v>
      </c>
      <c r="I444" s="213"/>
      <c r="J444" s="305">
        <f>ROUND(I444*H444,2)</f>
        <v>0</v>
      </c>
      <c r="K444" s="271" t="s">
        <v>172</v>
      </c>
      <c r="L444" s="31"/>
      <c r="M444" s="148" t="s">
        <v>1</v>
      </c>
      <c r="N444" s="149" t="s">
        <v>35</v>
      </c>
      <c r="O444" s="150">
        <v>1</v>
      </c>
      <c r="P444" s="150">
        <f>O444*H444</f>
        <v>120</v>
      </c>
      <c r="Q444" s="150">
        <v>0</v>
      </c>
      <c r="R444" s="150">
        <f>Q444*H444</f>
        <v>0</v>
      </c>
      <c r="S444" s="150">
        <v>0</v>
      </c>
      <c r="T444" s="151">
        <f>S444*H444</f>
        <v>0</v>
      </c>
      <c r="U444" s="30"/>
      <c r="V444" s="30"/>
      <c r="W444" s="30"/>
      <c r="X444" s="30"/>
      <c r="Y444" s="30"/>
      <c r="Z444" s="30"/>
      <c r="AA444" s="30"/>
      <c r="AB444" s="30"/>
      <c r="AC444" s="30"/>
      <c r="AD444" s="30"/>
      <c r="AE444" s="30"/>
      <c r="AR444" s="152" t="s">
        <v>797</v>
      </c>
      <c r="AT444" s="152" t="s">
        <v>160</v>
      </c>
      <c r="AU444" s="152" t="s">
        <v>74</v>
      </c>
      <c r="AY444" s="18" t="s">
        <v>157</v>
      </c>
      <c r="BE444" s="153">
        <f>IF(N444="základní",J444,0)</f>
        <v>0</v>
      </c>
      <c r="BF444" s="153">
        <f>IF(N444="snížená",J444,0)</f>
        <v>0</v>
      </c>
      <c r="BG444" s="153">
        <f>IF(N444="zákl. přenesená",J444,0)</f>
        <v>0</v>
      </c>
      <c r="BH444" s="153">
        <f>IF(N444="sníž. přenesená",J444,0)</f>
        <v>0</v>
      </c>
      <c r="BI444" s="153">
        <f>IF(N444="nulová",J444,0)</f>
        <v>0</v>
      </c>
      <c r="BJ444" s="18" t="s">
        <v>74</v>
      </c>
      <c r="BK444" s="153">
        <f>ROUND(I444*H444,2)</f>
        <v>0</v>
      </c>
      <c r="BL444" s="18" t="s">
        <v>797</v>
      </c>
      <c r="BM444" s="152" t="s">
        <v>798</v>
      </c>
    </row>
    <row r="445" spans="1:65" s="13" customFormat="1">
      <c r="A445" s="274"/>
      <c r="B445" s="275"/>
      <c r="C445" s="274"/>
      <c r="D445" s="276" t="s">
        <v>174</v>
      </c>
      <c r="E445" s="277" t="s">
        <v>1</v>
      </c>
      <c r="F445" s="278" t="s">
        <v>799</v>
      </c>
      <c r="G445" s="274"/>
      <c r="H445" s="279">
        <v>40</v>
      </c>
      <c r="I445" s="308"/>
      <c r="J445" s="274"/>
      <c r="K445" s="274"/>
      <c r="L445" s="154"/>
      <c r="M445" s="156"/>
      <c r="N445" s="157"/>
      <c r="O445" s="157"/>
      <c r="P445" s="157"/>
      <c r="Q445" s="157"/>
      <c r="R445" s="157"/>
      <c r="S445" s="157"/>
      <c r="T445" s="158"/>
      <c r="AT445" s="155" t="s">
        <v>174</v>
      </c>
      <c r="AU445" s="155" t="s">
        <v>74</v>
      </c>
      <c r="AV445" s="13" t="s">
        <v>78</v>
      </c>
      <c r="AW445" s="13" t="s">
        <v>27</v>
      </c>
      <c r="AX445" s="13" t="s">
        <v>70</v>
      </c>
      <c r="AY445" s="155" t="s">
        <v>157</v>
      </c>
    </row>
    <row r="446" spans="1:65" s="13" customFormat="1">
      <c r="A446" s="274"/>
      <c r="B446" s="275"/>
      <c r="C446" s="274"/>
      <c r="D446" s="276" t="s">
        <v>174</v>
      </c>
      <c r="E446" s="277" t="s">
        <v>1</v>
      </c>
      <c r="F446" s="278" t="s">
        <v>800</v>
      </c>
      <c r="G446" s="274"/>
      <c r="H446" s="279">
        <v>80</v>
      </c>
      <c r="I446" s="308"/>
      <c r="J446" s="274"/>
      <c r="K446" s="274"/>
      <c r="L446" s="154"/>
      <c r="M446" s="156"/>
      <c r="N446" s="157"/>
      <c r="O446" s="157"/>
      <c r="P446" s="157"/>
      <c r="Q446" s="157"/>
      <c r="R446" s="157"/>
      <c r="S446" s="157"/>
      <c r="T446" s="158"/>
      <c r="AT446" s="155" t="s">
        <v>174</v>
      </c>
      <c r="AU446" s="155" t="s">
        <v>74</v>
      </c>
      <c r="AV446" s="13" t="s">
        <v>78</v>
      </c>
      <c r="AW446" s="13" t="s">
        <v>27</v>
      </c>
      <c r="AX446" s="13" t="s">
        <v>70</v>
      </c>
      <c r="AY446" s="155" t="s">
        <v>157</v>
      </c>
    </row>
    <row r="447" spans="1:65" s="14" customFormat="1">
      <c r="A447" s="280"/>
      <c r="B447" s="281"/>
      <c r="C447" s="280"/>
      <c r="D447" s="276" t="s">
        <v>174</v>
      </c>
      <c r="E447" s="282" t="s">
        <v>1</v>
      </c>
      <c r="F447" s="283" t="s">
        <v>193</v>
      </c>
      <c r="G447" s="280"/>
      <c r="H447" s="284">
        <v>120</v>
      </c>
      <c r="I447" s="309"/>
      <c r="J447" s="280"/>
      <c r="K447" s="280"/>
      <c r="L447" s="159"/>
      <c r="M447" s="177"/>
      <c r="N447" s="178"/>
      <c r="O447" s="178"/>
      <c r="P447" s="178"/>
      <c r="Q447" s="178"/>
      <c r="R447" s="178"/>
      <c r="S447" s="178"/>
      <c r="T447" s="179"/>
      <c r="AT447" s="160" t="s">
        <v>174</v>
      </c>
      <c r="AU447" s="160" t="s">
        <v>74</v>
      </c>
      <c r="AV447" s="14" t="s">
        <v>163</v>
      </c>
      <c r="AW447" s="14" t="s">
        <v>27</v>
      </c>
      <c r="AX447" s="14" t="s">
        <v>74</v>
      </c>
      <c r="AY447" s="160" t="s">
        <v>157</v>
      </c>
    </row>
    <row r="448" spans="1:65" s="2" customFormat="1" ht="6.95" customHeight="1">
      <c r="A448" s="261"/>
      <c r="B448" s="299"/>
      <c r="C448" s="300"/>
      <c r="D448" s="300"/>
      <c r="E448" s="300"/>
      <c r="F448" s="300"/>
      <c r="G448" s="300"/>
      <c r="H448" s="300"/>
      <c r="I448" s="312"/>
      <c r="J448" s="46"/>
      <c r="K448" s="46"/>
      <c r="L448" s="31"/>
      <c r="M448" s="30"/>
      <c r="O448" s="30"/>
      <c r="P448" s="30"/>
      <c r="Q448" s="30"/>
      <c r="R448" s="30"/>
      <c r="S448" s="30"/>
      <c r="T448" s="30"/>
      <c r="U448" s="30"/>
      <c r="V448" s="30"/>
      <c r="W448" s="30"/>
      <c r="X448" s="30"/>
      <c r="Y448" s="30"/>
      <c r="Z448" s="30"/>
      <c r="AA448" s="30"/>
      <c r="AB448" s="30"/>
      <c r="AC448" s="30"/>
      <c r="AD448" s="30"/>
      <c r="AE448" s="30"/>
    </row>
  </sheetData>
  <sheetProtection password="EDFD" sheet="1" objects="1" scenarios="1"/>
  <autoFilter ref="C146:K447"/>
  <mergeCells count="15">
    <mergeCell ref="E133:H133"/>
    <mergeCell ref="E137:H137"/>
    <mergeCell ref="E135:H135"/>
    <mergeCell ref="E139:H13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87"/>
  <sheetViews>
    <sheetView showGridLines="0" topLeftCell="A117" workbookViewId="0">
      <selection activeCell="A130" sqref="A130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1" spans="1:46">
      <c r="A1" s="96"/>
    </row>
    <row r="2" spans="1:46" s="1" customFormat="1" ht="36.950000000000003" customHeight="1">
      <c r="L2" s="224" t="s">
        <v>5</v>
      </c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8" t="s">
        <v>90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1:46" s="1" customFormat="1" ht="24.95" customHeight="1">
      <c r="B4" s="21"/>
      <c r="D4" s="22" t="s">
        <v>107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24" customHeight="1">
      <c r="B7" s="21"/>
      <c r="E7" s="253" t="str">
        <f>'Rekapitulace stavby'!K6</f>
        <v>Mendelova unizerzita v Brně, budova D, Zemědělská 1665/1, Brno</v>
      </c>
      <c r="F7" s="254"/>
      <c r="G7" s="254"/>
      <c r="H7" s="254"/>
      <c r="L7" s="21"/>
    </row>
    <row r="8" spans="1:46" ht="12.75">
      <c r="B8" s="21"/>
      <c r="D8" s="27" t="s">
        <v>108</v>
      </c>
      <c r="L8" s="21"/>
    </row>
    <row r="9" spans="1:46" s="1" customFormat="1" ht="14.45" customHeight="1">
      <c r="B9" s="21"/>
      <c r="E9" s="253" t="s">
        <v>109</v>
      </c>
      <c r="F9" s="222"/>
      <c r="G9" s="222"/>
      <c r="H9" s="222"/>
      <c r="L9" s="21"/>
    </row>
    <row r="10" spans="1:46" s="1" customFormat="1" ht="12" customHeight="1">
      <c r="B10" s="21"/>
      <c r="D10" s="27" t="s">
        <v>110</v>
      </c>
      <c r="L10" s="21"/>
    </row>
    <row r="11" spans="1:46" s="2" customFormat="1" ht="24" customHeight="1">
      <c r="A11" s="30"/>
      <c r="B11" s="31"/>
      <c r="C11" s="30"/>
      <c r="D11" s="30"/>
      <c r="E11" s="255" t="s">
        <v>111</v>
      </c>
      <c r="F11" s="256"/>
      <c r="G11" s="256"/>
      <c r="H11" s="256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112</v>
      </c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4.45" customHeight="1">
      <c r="A13" s="30"/>
      <c r="B13" s="31"/>
      <c r="C13" s="30"/>
      <c r="D13" s="30"/>
      <c r="E13" s="238" t="s">
        <v>801</v>
      </c>
      <c r="F13" s="256"/>
      <c r="G13" s="256"/>
      <c r="H13" s="256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1"/>
      <c r="C15" s="30"/>
      <c r="D15" s="27" t="s">
        <v>16</v>
      </c>
      <c r="E15" s="30"/>
      <c r="F15" s="25" t="s">
        <v>1</v>
      </c>
      <c r="G15" s="30"/>
      <c r="H15" s="30"/>
      <c r="I15" s="27" t="s">
        <v>17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18</v>
      </c>
      <c r="E16" s="30"/>
      <c r="F16" s="25" t="s">
        <v>19</v>
      </c>
      <c r="G16" s="30"/>
      <c r="H16" s="30"/>
      <c r="I16" s="27" t="s">
        <v>20</v>
      </c>
      <c r="J16" s="53" t="str">
        <f>'Rekapitulace stavby'!AN8</f>
        <v>5. 8. 2019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0.9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1"/>
      <c r="C18" s="30"/>
      <c r="D18" s="27" t="s">
        <v>22</v>
      </c>
      <c r="E18" s="30"/>
      <c r="F18" s="30"/>
      <c r="G18" s="30"/>
      <c r="H18" s="30"/>
      <c r="I18" s="27" t="s">
        <v>23</v>
      </c>
      <c r="J18" s="25" t="str">
        <f>IF('Rekapitulace stavby'!AN10="","",'Rekapitulace stavby'!AN10)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1"/>
      <c r="C19" s="30"/>
      <c r="D19" s="30"/>
      <c r="E19" s="25" t="str">
        <f>IF('Rekapitulace stavby'!E11="","",'Rekapitulace stavby'!E11)</f>
        <v xml:space="preserve"> </v>
      </c>
      <c r="F19" s="30"/>
      <c r="G19" s="30"/>
      <c r="H19" s="30"/>
      <c r="I19" s="27" t="s">
        <v>24</v>
      </c>
      <c r="J19" s="25" t="str">
        <f>IF('Rekapitulace stavby'!AN11="","",'Rekapitulace stavby'!AN11)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1"/>
      <c r="C21" s="30"/>
      <c r="D21" s="27" t="s">
        <v>25</v>
      </c>
      <c r="E21" s="30"/>
      <c r="F21" s="30"/>
      <c r="G21" s="30"/>
      <c r="H21" s="30"/>
      <c r="I21" s="27" t="s">
        <v>23</v>
      </c>
      <c r="J21" s="25" t="str">
        <f>'Rekapitulace stavby'!AN13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1"/>
      <c r="C22" s="30"/>
      <c r="D22" s="30"/>
      <c r="E22" s="221" t="str">
        <f>'Rekapitulace stavby'!E14</f>
        <v xml:space="preserve"> </v>
      </c>
      <c r="F22" s="221"/>
      <c r="G22" s="221"/>
      <c r="H22" s="221"/>
      <c r="I22" s="27" t="s">
        <v>24</v>
      </c>
      <c r="J22" s="25" t="str">
        <f>'Rekapitulace stavby'!AN14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1"/>
      <c r="C24" s="30"/>
      <c r="D24" s="27" t="s">
        <v>26</v>
      </c>
      <c r="E24" s="30"/>
      <c r="F24" s="30"/>
      <c r="G24" s="30"/>
      <c r="H24" s="30"/>
      <c r="I24" s="27" t="s">
        <v>23</v>
      </c>
      <c r="J24" s="25" t="str">
        <f>IF('Rekapitulace stavby'!AN16="","",'Rekapitulace stavby'!AN16)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8" customHeight="1">
      <c r="A25" s="30"/>
      <c r="B25" s="31"/>
      <c r="C25" s="30"/>
      <c r="D25" s="30"/>
      <c r="E25" s="25" t="str">
        <f>IF('Rekapitulace stavby'!E17="","",'Rekapitulace stavby'!E17)</f>
        <v xml:space="preserve"> </v>
      </c>
      <c r="F25" s="30"/>
      <c r="G25" s="30"/>
      <c r="H25" s="30"/>
      <c r="I25" s="27" t="s">
        <v>24</v>
      </c>
      <c r="J25" s="25" t="str">
        <f>IF('Rekapitulace stavby'!AN17="","",'Rekapitulace stavby'!AN17)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6.95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12" customHeight="1">
      <c r="A27" s="30"/>
      <c r="B27" s="31"/>
      <c r="C27" s="30"/>
      <c r="D27" s="27" t="s">
        <v>28</v>
      </c>
      <c r="E27" s="30"/>
      <c r="F27" s="30"/>
      <c r="G27" s="30"/>
      <c r="H27" s="30"/>
      <c r="I27" s="27" t="s">
        <v>23</v>
      </c>
      <c r="J27" s="25" t="str">
        <f>IF('Rekapitulace stavby'!AN19="","",'Rekapitulace stavby'!AN19)</f>
        <v/>
      </c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8" customHeight="1">
      <c r="A28" s="30"/>
      <c r="B28" s="31"/>
      <c r="C28" s="30"/>
      <c r="D28" s="30"/>
      <c r="E28" s="25" t="str">
        <f>IF('Rekapitulace stavby'!E20="","",'Rekapitulace stavby'!E20)</f>
        <v xml:space="preserve"> </v>
      </c>
      <c r="F28" s="30"/>
      <c r="G28" s="30"/>
      <c r="H28" s="30"/>
      <c r="I28" s="27" t="s">
        <v>24</v>
      </c>
      <c r="J28" s="25" t="str">
        <f>IF('Rekapitulace stavby'!AN20="","",'Rekapitulace stavby'!AN20)</f>
        <v/>
      </c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30"/>
      <c r="E29" s="30"/>
      <c r="F29" s="30"/>
      <c r="G29" s="30"/>
      <c r="H29" s="30"/>
      <c r="I29" s="30"/>
      <c r="J29" s="30"/>
      <c r="K29" s="30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" customHeight="1">
      <c r="A30" s="30"/>
      <c r="B30" s="31"/>
      <c r="C30" s="30"/>
      <c r="D30" s="27" t="s">
        <v>29</v>
      </c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8" customFormat="1" ht="14.45" customHeight="1">
      <c r="A31" s="99"/>
      <c r="B31" s="100"/>
      <c r="C31" s="99"/>
      <c r="D31" s="99"/>
      <c r="E31" s="225" t="s">
        <v>1</v>
      </c>
      <c r="F31" s="225"/>
      <c r="G31" s="225"/>
      <c r="H31" s="225"/>
      <c r="I31" s="99"/>
      <c r="J31" s="99"/>
      <c r="K31" s="99"/>
      <c r="L31" s="101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</row>
    <row r="32" spans="1:31" s="2" customFormat="1" ht="6.95" customHeight="1">
      <c r="A32" s="30"/>
      <c r="B32" s="31"/>
      <c r="C32" s="30"/>
      <c r="D32" s="30"/>
      <c r="E32" s="30"/>
      <c r="F32" s="30"/>
      <c r="G32" s="30"/>
      <c r="H32" s="30"/>
      <c r="I32" s="30"/>
      <c r="J32" s="30"/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1"/>
      <c r="C34" s="30"/>
      <c r="D34" s="102" t="s">
        <v>30</v>
      </c>
      <c r="E34" s="30"/>
      <c r="F34" s="30"/>
      <c r="G34" s="30"/>
      <c r="H34" s="30"/>
      <c r="I34" s="30"/>
      <c r="J34" s="69">
        <f>ROUND(J130,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1"/>
      <c r="C35" s="30"/>
      <c r="D35" s="64"/>
      <c r="E35" s="64"/>
      <c r="F35" s="64"/>
      <c r="G35" s="64"/>
      <c r="H35" s="64"/>
      <c r="I35" s="64"/>
      <c r="J35" s="64"/>
      <c r="K35" s="64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0"/>
      <c r="F36" s="34" t="s">
        <v>32</v>
      </c>
      <c r="G36" s="30"/>
      <c r="H36" s="30"/>
      <c r="I36" s="34" t="s">
        <v>31</v>
      </c>
      <c r="J36" s="34" t="s">
        <v>33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1"/>
      <c r="C37" s="30"/>
      <c r="D37" s="98" t="s">
        <v>34</v>
      </c>
      <c r="E37" s="27" t="s">
        <v>35</v>
      </c>
      <c r="F37" s="103">
        <f>ROUND((SUM(BE130:BE186)),  2)</f>
        <v>0</v>
      </c>
      <c r="G37" s="30"/>
      <c r="H37" s="30"/>
      <c r="I37" s="104">
        <v>0.21</v>
      </c>
      <c r="J37" s="103">
        <f>ROUND(((SUM(BE130:BE186))*I37),  2)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27" t="s">
        <v>36</v>
      </c>
      <c r="F38" s="103">
        <f>ROUND((SUM(BF130:BF186)),  2)</f>
        <v>0</v>
      </c>
      <c r="G38" s="30"/>
      <c r="H38" s="30"/>
      <c r="I38" s="104">
        <v>0.15</v>
      </c>
      <c r="J38" s="103">
        <f>ROUND(((SUM(BF130:BF186))*I38),  2)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37</v>
      </c>
      <c r="F39" s="103">
        <f>ROUND((SUM(BG130:BG186)),  2)</f>
        <v>0</v>
      </c>
      <c r="G39" s="30"/>
      <c r="H39" s="30"/>
      <c r="I39" s="104">
        <v>0.21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27" t="s">
        <v>38</v>
      </c>
      <c r="F40" s="103">
        <f>ROUND((SUM(BH130:BH186)),  2)</f>
        <v>0</v>
      </c>
      <c r="G40" s="30"/>
      <c r="H40" s="30"/>
      <c r="I40" s="104">
        <v>0.15</v>
      </c>
      <c r="J40" s="103">
        <f>0</f>
        <v>0</v>
      </c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1"/>
      <c r="C41" s="30"/>
      <c r="D41" s="30"/>
      <c r="E41" s="27" t="s">
        <v>39</v>
      </c>
      <c r="F41" s="103">
        <f>ROUND((SUM(BI130:BI186)),  2)</f>
        <v>0</v>
      </c>
      <c r="G41" s="30"/>
      <c r="H41" s="30"/>
      <c r="I41" s="104">
        <v>0</v>
      </c>
      <c r="J41" s="103">
        <f>0</f>
        <v>0</v>
      </c>
      <c r="K41" s="3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1"/>
      <c r="C43" s="105"/>
      <c r="D43" s="106" t="s">
        <v>40</v>
      </c>
      <c r="E43" s="58"/>
      <c r="F43" s="58"/>
      <c r="G43" s="107" t="s">
        <v>41</v>
      </c>
      <c r="H43" s="108" t="s">
        <v>42</v>
      </c>
      <c r="I43" s="58"/>
      <c r="J43" s="109">
        <f>SUM(J34:J41)</f>
        <v>0</v>
      </c>
      <c r="K43" s="110"/>
      <c r="L43" s="4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1"/>
      <c r="C44" s="30"/>
      <c r="D44" s="30"/>
      <c r="E44" s="30"/>
      <c r="F44" s="30"/>
      <c r="G44" s="30"/>
      <c r="H44" s="30"/>
      <c r="I44" s="30"/>
      <c r="J44" s="30"/>
      <c r="K44" s="30"/>
      <c r="L44" s="4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45</v>
      </c>
      <c r="E61" s="33"/>
      <c r="F61" s="111" t="s">
        <v>46</v>
      </c>
      <c r="G61" s="43" t="s">
        <v>45</v>
      </c>
      <c r="H61" s="33"/>
      <c r="I61" s="33"/>
      <c r="J61" s="112" t="s">
        <v>46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45</v>
      </c>
      <c r="E76" s="33"/>
      <c r="F76" s="111" t="s">
        <v>46</v>
      </c>
      <c r="G76" s="43" t="s">
        <v>45</v>
      </c>
      <c r="H76" s="33"/>
      <c r="I76" s="33"/>
      <c r="J76" s="112" t="s">
        <v>46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114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24" customHeight="1">
      <c r="A85" s="30"/>
      <c r="B85" s="31"/>
      <c r="C85" s="30"/>
      <c r="D85" s="30"/>
      <c r="E85" s="253" t="str">
        <f>E7</f>
        <v>Mendelova unizerzita v Brně, budova D, Zemědělská 1665/1, Brno</v>
      </c>
      <c r="F85" s="254"/>
      <c r="G85" s="254"/>
      <c r="H85" s="254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108</v>
      </c>
      <c r="L86" s="21"/>
    </row>
    <row r="87" spans="1:31" s="1" customFormat="1" ht="14.45" customHeight="1">
      <c r="B87" s="21"/>
      <c r="E87" s="253" t="s">
        <v>109</v>
      </c>
      <c r="F87" s="222"/>
      <c r="G87" s="222"/>
      <c r="H87" s="222"/>
      <c r="L87" s="21"/>
    </row>
    <row r="88" spans="1:31" s="1" customFormat="1" ht="12" customHeight="1">
      <c r="B88" s="21"/>
      <c r="C88" s="27" t="s">
        <v>110</v>
      </c>
      <c r="L88" s="21"/>
    </row>
    <row r="89" spans="1:31" s="2" customFormat="1" ht="24" customHeight="1">
      <c r="A89" s="30"/>
      <c r="B89" s="31"/>
      <c r="C89" s="30"/>
      <c r="D89" s="30"/>
      <c r="E89" s="255" t="s">
        <v>111</v>
      </c>
      <c r="F89" s="256"/>
      <c r="G89" s="256"/>
      <c r="H89" s="256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12" customHeight="1">
      <c r="A90" s="30"/>
      <c r="B90" s="31"/>
      <c r="C90" s="27" t="s">
        <v>112</v>
      </c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4.45" customHeight="1">
      <c r="A91" s="30"/>
      <c r="B91" s="31"/>
      <c r="C91" s="30"/>
      <c r="D91" s="30"/>
      <c r="E91" s="238" t="str">
        <f>E13</f>
        <v>01.2 - Zařízení ZTI</v>
      </c>
      <c r="F91" s="256"/>
      <c r="G91" s="256"/>
      <c r="H91" s="256"/>
      <c r="I91" s="30"/>
      <c r="J91" s="30"/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2" customHeight="1">
      <c r="A93" s="30"/>
      <c r="B93" s="31"/>
      <c r="C93" s="27" t="s">
        <v>18</v>
      </c>
      <c r="D93" s="30"/>
      <c r="E93" s="30"/>
      <c r="F93" s="25" t="str">
        <f>F16</f>
        <v xml:space="preserve"> </v>
      </c>
      <c r="G93" s="30"/>
      <c r="H93" s="30"/>
      <c r="I93" s="27" t="s">
        <v>20</v>
      </c>
      <c r="J93" s="53" t="str">
        <f>IF(J16="","",J16)</f>
        <v>5. 8. 2019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6.95" customHeight="1">
      <c r="A94" s="30"/>
      <c r="B94" s="31"/>
      <c r="C94" s="30"/>
      <c r="D94" s="30"/>
      <c r="E94" s="30"/>
      <c r="F94" s="30"/>
      <c r="G94" s="30"/>
      <c r="H94" s="30"/>
      <c r="I94" s="30"/>
      <c r="J94" s="30"/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5.6" customHeight="1">
      <c r="A95" s="30"/>
      <c r="B95" s="31"/>
      <c r="C95" s="27" t="s">
        <v>22</v>
      </c>
      <c r="D95" s="30"/>
      <c r="E95" s="30"/>
      <c r="F95" s="25" t="str">
        <f>E19</f>
        <v xml:space="preserve"> </v>
      </c>
      <c r="G95" s="30"/>
      <c r="H95" s="30"/>
      <c r="I95" s="27" t="s">
        <v>26</v>
      </c>
      <c r="J95" s="28" t="str">
        <f>E25</f>
        <v xml:space="preserve"> </v>
      </c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15.6" customHeight="1">
      <c r="A96" s="30"/>
      <c r="B96" s="31"/>
      <c r="C96" s="27" t="s">
        <v>25</v>
      </c>
      <c r="D96" s="30"/>
      <c r="E96" s="30"/>
      <c r="F96" s="25" t="str">
        <f>IF(E22="","",E22)</f>
        <v xml:space="preserve"> </v>
      </c>
      <c r="G96" s="30"/>
      <c r="H96" s="30"/>
      <c r="I96" s="27" t="s">
        <v>28</v>
      </c>
      <c r="J96" s="28" t="str">
        <f>E28</f>
        <v xml:space="preserve"> 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9.25" customHeight="1">
      <c r="A98" s="30"/>
      <c r="B98" s="31"/>
      <c r="C98" s="113" t="s">
        <v>115</v>
      </c>
      <c r="D98" s="105"/>
      <c r="E98" s="105"/>
      <c r="F98" s="105"/>
      <c r="G98" s="105"/>
      <c r="H98" s="105"/>
      <c r="I98" s="105"/>
      <c r="J98" s="114" t="s">
        <v>116</v>
      </c>
      <c r="K98" s="105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47" s="2" customFormat="1" ht="10.35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47" s="2" customFormat="1" ht="22.9" customHeight="1">
      <c r="A100" s="30"/>
      <c r="B100" s="31"/>
      <c r="C100" s="115" t="s">
        <v>117</v>
      </c>
      <c r="D100" s="30"/>
      <c r="E100" s="30"/>
      <c r="F100" s="30"/>
      <c r="G100" s="30"/>
      <c r="H100" s="30"/>
      <c r="I100" s="30"/>
      <c r="J100" s="69">
        <f>J130</f>
        <v>0</v>
      </c>
      <c r="K100" s="30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U100" s="18" t="s">
        <v>118</v>
      </c>
    </row>
    <row r="101" spans="1:47" s="9" customFormat="1" ht="24.95" customHeight="1">
      <c r="B101" s="116"/>
      <c r="D101" s="117" t="s">
        <v>127</v>
      </c>
      <c r="E101" s="118"/>
      <c r="F101" s="118"/>
      <c r="G101" s="118"/>
      <c r="H101" s="118"/>
      <c r="I101" s="118"/>
      <c r="J101" s="119">
        <f>J131</f>
        <v>0</v>
      </c>
      <c r="L101" s="116"/>
    </row>
    <row r="102" spans="1:47" s="10" customFormat="1" ht="19.899999999999999" customHeight="1">
      <c r="B102" s="120"/>
      <c r="D102" s="121" t="s">
        <v>129</v>
      </c>
      <c r="E102" s="122"/>
      <c r="F102" s="122"/>
      <c r="G102" s="122"/>
      <c r="H102" s="122"/>
      <c r="I102" s="122"/>
      <c r="J102" s="123">
        <f>J132</f>
        <v>0</v>
      </c>
      <c r="L102" s="120"/>
    </row>
    <row r="103" spans="1:47" s="10" customFormat="1" ht="19.899999999999999" customHeight="1">
      <c r="B103" s="120"/>
      <c r="D103" s="121" t="s">
        <v>802</v>
      </c>
      <c r="E103" s="122"/>
      <c r="F103" s="122"/>
      <c r="G103" s="122"/>
      <c r="H103" s="122"/>
      <c r="I103" s="122"/>
      <c r="J103" s="123">
        <f>J138</f>
        <v>0</v>
      </c>
      <c r="L103" s="120"/>
    </row>
    <row r="104" spans="1:47" s="10" customFormat="1" ht="19.899999999999999" customHeight="1">
      <c r="B104" s="120"/>
      <c r="D104" s="121" t="s">
        <v>803</v>
      </c>
      <c r="E104" s="122"/>
      <c r="F104" s="122"/>
      <c r="G104" s="122"/>
      <c r="H104" s="122"/>
      <c r="I104" s="122"/>
      <c r="J104" s="123">
        <f>J152</f>
        <v>0</v>
      </c>
      <c r="L104" s="120"/>
    </row>
    <row r="105" spans="1:47" s="10" customFormat="1" ht="19.899999999999999" customHeight="1">
      <c r="B105" s="120"/>
      <c r="D105" s="121" t="s">
        <v>804</v>
      </c>
      <c r="E105" s="122"/>
      <c r="F105" s="122"/>
      <c r="G105" s="122"/>
      <c r="H105" s="122"/>
      <c r="I105" s="122"/>
      <c r="J105" s="123">
        <f>J171</f>
        <v>0</v>
      </c>
      <c r="L105" s="120"/>
    </row>
    <row r="106" spans="1:47" s="9" customFormat="1" ht="24.95" customHeight="1">
      <c r="B106" s="116"/>
      <c r="D106" s="117" t="s">
        <v>141</v>
      </c>
      <c r="E106" s="118"/>
      <c r="F106" s="118"/>
      <c r="G106" s="118"/>
      <c r="H106" s="118"/>
      <c r="I106" s="118"/>
      <c r="J106" s="119">
        <f>J185</f>
        <v>0</v>
      </c>
      <c r="L106" s="116"/>
    </row>
    <row r="107" spans="1:47" s="2" customFormat="1" ht="21.75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6.95" customHeight="1">
      <c r="A108" s="30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12" spans="1:47" s="2" customFormat="1" ht="6.95" customHeight="1">
      <c r="A112" s="30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31" s="2" customFormat="1" ht="24.95" customHeight="1">
      <c r="A113" s="30"/>
      <c r="B113" s="31"/>
      <c r="C113" s="22" t="s">
        <v>142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31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12" customHeight="1">
      <c r="A115" s="30"/>
      <c r="B115" s="31"/>
      <c r="C115" s="27" t="s">
        <v>14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24" customHeight="1">
      <c r="A116" s="30"/>
      <c r="B116" s="31"/>
      <c r="C116" s="30"/>
      <c r="D116" s="30"/>
      <c r="E116" s="253" t="str">
        <f>E7</f>
        <v>Mendelova unizerzita v Brně, budova D, Zemědělská 1665/1, Brno</v>
      </c>
      <c r="F116" s="254"/>
      <c r="G116" s="254"/>
      <c r="H116" s="254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1" customFormat="1" ht="12" customHeight="1">
      <c r="B117" s="21"/>
      <c r="C117" s="27" t="s">
        <v>108</v>
      </c>
      <c r="L117" s="21"/>
    </row>
    <row r="118" spans="1:31" s="1" customFormat="1" ht="14.45" customHeight="1">
      <c r="B118" s="21"/>
      <c r="E118" s="253" t="s">
        <v>109</v>
      </c>
      <c r="F118" s="222"/>
      <c r="G118" s="222"/>
      <c r="H118" s="222"/>
      <c r="L118" s="21"/>
    </row>
    <row r="119" spans="1:31" s="1" customFormat="1" ht="12" customHeight="1">
      <c r="B119" s="21"/>
      <c r="C119" s="27" t="s">
        <v>110</v>
      </c>
      <c r="L119" s="21"/>
    </row>
    <row r="120" spans="1:31" s="2" customFormat="1" ht="24" customHeight="1">
      <c r="A120" s="30"/>
      <c r="B120" s="31"/>
      <c r="C120" s="30"/>
      <c r="D120" s="30"/>
      <c r="E120" s="255" t="s">
        <v>111</v>
      </c>
      <c r="F120" s="256"/>
      <c r="G120" s="256"/>
      <c r="H120" s="256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>
      <c r="A121" s="30"/>
      <c r="B121" s="31"/>
      <c r="C121" s="27" t="s">
        <v>112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4.45" customHeight="1">
      <c r="A122" s="30"/>
      <c r="B122" s="31"/>
      <c r="C122" s="30"/>
      <c r="D122" s="30"/>
      <c r="E122" s="238" t="str">
        <f>E13</f>
        <v>01.2 - Zařízení ZTI</v>
      </c>
      <c r="F122" s="256"/>
      <c r="G122" s="256"/>
      <c r="H122" s="256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18</v>
      </c>
      <c r="D124" s="30"/>
      <c r="E124" s="30"/>
      <c r="F124" s="25" t="str">
        <f>F16</f>
        <v xml:space="preserve"> </v>
      </c>
      <c r="G124" s="30"/>
      <c r="H124" s="30"/>
      <c r="I124" s="27" t="s">
        <v>20</v>
      </c>
      <c r="J124" s="53" t="str">
        <f>IF(J16="","",J16)</f>
        <v>5. 8. 2019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6" customHeight="1">
      <c r="A126" s="30"/>
      <c r="B126" s="31"/>
      <c r="C126" s="27" t="s">
        <v>22</v>
      </c>
      <c r="D126" s="30"/>
      <c r="E126" s="30"/>
      <c r="F126" s="25" t="str">
        <f>E19</f>
        <v xml:space="preserve"> </v>
      </c>
      <c r="G126" s="30"/>
      <c r="H126" s="30"/>
      <c r="I126" s="27" t="s">
        <v>26</v>
      </c>
      <c r="J126" s="28" t="str">
        <f>E25</f>
        <v xml:space="preserve"> 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6" customHeight="1">
      <c r="A127" s="30"/>
      <c r="B127" s="31"/>
      <c r="C127" s="27" t="s">
        <v>25</v>
      </c>
      <c r="D127" s="30"/>
      <c r="E127" s="30"/>
      <c r="F127" s="25" t="str">
        <f>IF(E22="","",E22)</f>
        <v xml:space="preserve"> </v>
      </c>
      <c r="G127" s="30"/>
      <c r="H127" s="30"/>
      <c r="I127" s="27" t="s">
        <v>28</v>
      </c>
      <c r="J127" s="28" t="str">
        <f>E28</f>
        <v xml:space="preserve"> 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0.3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1" customFormat="1" ht="29.25" customHeight="1">
      <c r="A129" s="124"/>
      <c r="B129" s="125"/>
      <c r="C129" s="126" t="s">
        <v>143</v>
      </c>
      <c r="D129" s="127" t="s">
        <v>55</v>
      </c>
      <c r="E129" s="127" t="s">
        <v>51</v>
      </c>
      <c r="F129" s="127" t="s">
        <v>52</v>
      </c>
      <c r="G129" s="127" t="s">
        <v>144</v>
      </c>
      <c r="H129" s="127" t="s">
        <v>145</v>
      </c>
      <c r="I129" s="127" t="s">
        <v>146</v>
      </c>
      <c r="J129" s="127" t="s">
        <v>116</v>
      </c>
      <c r="K129" s="128" t="s">
        <v>147</v>
      </c>
      <c r="L129" s="129"/>
      <c r="M129" s="60" t="s">
        <v>1</v>
      </c>
      <c r="N129" s="61" t="s">
        <v>34</v>
      </c>
      <c r="O129" s="61" t="s">
        <v>148</v>
      </c>
      <c r="P129" s="61" t="s">
        <v>149</v>
      </c>
      <c r="Q129" s="61" t="s">
        <v>150</v>
      </c>
      <c r="R129" s="61" t="s">
        <v>151</v>
      </c>
      <c r="S129" s="61" t="s">
        <v>152</v>
      </c>
      <c r="T129" s="62" t="s">
        <v>153</v>
      </c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</row>
    <row r="130" spans="1:65" s="2" customFormat="1" ht="22.9" customHeight="1">
      <c r="A130" s="261"/>
      <c r="B130" s="262"/>
      <c r="C130" s="263" t="s">
        <v>154</v>
      </c>
      <c r="D130" s="261"/>
      <c r="E130" s="261"/>
      <c r="F130" s="261"/>
      <c r="G130" s="261"/>
      <c r="H130" s="261"/>
      <c r="I130" s="313"/>
      <c r="J130" s="302">
        <f>BK130</f>
        <v>0</v>
      </c>
      <c r="K130" s="261"/>
      <c r="L130" s="31"/>
      <c r="M130" s="63"/>
      <c r="N130" s="54"/>
      <c r="O130" s="64"/>
      <c r="P130" s="131">
        <f>P131+P185</f>
        <v>0</v>
      </c>
      <c r="Q130" s="64"/>
      <c r="R130" s="131">
        <f>R131+R185</f>
        <v>0</v>
      </c>
      <c r="S130" s="64"/>
      <c r="T130" s="132">
        <f>T131+T185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69</v>
      </c>
      <c r="AU130" s="18" t="s">
        <v>118</v>
      </c>
      <c r="BK130" s="133">
        <f>BK131+BK185</f>
        <v>0</v>
      </c>
    </row>
    <row r="131" spans="1:65" s="12" customFormat="1" ht="25.9" customHeight="1">
      <c r="A131" s="264"/>
      <c r="B131" s="265"/>
      <c r="C131" s="264"/>
      <c r="D131" s="266" t="s">
        <v>69</v>
      </c>
      <c r="E131" s="267" t="s">
        <v>455</v>
      </c>
      <c r="F131" s="267" t="s">
        <v>456</v>
      </c>
      <c r="G131" s="264"/>
      <c r="H131" s="264"/>
      <c r="I131" s="307"/>
      <c r="J131" s="303">
        <f>BK131</f>
        <v>0</v>
      </c>
      <c r="K131" s="264"/>
      <c r="L131" s="134"/>
      <c r="M131" s="138"/>
      <c r="N131" s="139"/>
      <c r="O131" s="139"/>
      <c r="P131" s="140">
        <f>P132+P138+P152+P171</f>
        <v>0</v>
      </c>
      <c r="Q131" s="139"/>
      <c r="R131" s="140">
        <f>R132+R138+R152+R171</f>
        <v>0</v>
      </c>
      <c r="S131" s="139"/>
      <c r="T131" s="141">
        <f>T132+T138+T152+T171</f>
        <v>0</v>
      </c>
      <c r="AR131" s="135" t="s">
        <v>78</v>
      </c>
      <c r="AT131" s="142" t="s">
        <v>69</v>
      </c>
      <c r="AU131" s="142" t="s">
        <v>70</v>
      </c>
      <c r="AY131" s="135" t="s">
        <v>157</v>
      </c>
      <c r="BK131" s="143">
        <f>BK132+BK138+BK152+BK171</f>
        <v>0</v>
      </c>
    </row>
    <row r="132" spans="1:65" s="12" customFormat="1" ht="22.9" customHeight="1">
      <c r="A132" s="264"/>
      <c r="B132" s="265"/>
      <c r="C132" s="264"/>
      <c r="D132" s="266" t="s">
        <v>69</v>
      </c>
      <c r="E132" s="268" t="s">
        <v>470</v>
      </c>
      <c r="F132" s="268" t="s">
        <v>471</v>
      </c>
      <c r="G132" s="264"/>
      <c r="H132" s="264"/>
      <c r="I132" s="307"/>
      <c r="J132" s="304">
        <f>BK132</f>
        <v>0</v>
      </c>
      <c r="K132" s="264"/>
      <c r="L132" s="134"/>
      <c r="M132" s="138"/>
      <c r="N132" s="139"/>
      <c r="O132" s="139"/>
      <c r="P132" s="140">
        <f>SUM(P133:P137)</f>
        <v>0</v>
      </c>
      <c r="Q132" s="139"/>
      <c r="R132" s="140">
        <f>SUM(R133:R137)</f>
        <v>0</v>
      </c>
      <c r="S132" s="139"/>
      <c r="T132" s="141">
        <f>SUM(T133:T137)</f>
        <v>0</v>
      </c>
      <c r="AR132" s="135" t="s">
        <v>78</v>
      </c>
      <c r="AT132" s="142" t="s">
        <v>69</v>
      </c>
      <c r="AU132" s="142" t="s">
        <v>74</v>
      </c>
      <c r="AY132" s="135" t="s">
        <v>157</v>
      </c>
      <c r="BK132" s="143">
        <f>SUM(BK133:BK137)</f>
        <v>0</v>
      </c>
    </row>
    <row r="133" spans="1:65" s="2" customFormat="1" ht="21.6" customHeight="1">
      <c r="A133" s="261"/>
      <c r="B133" s="262"/>
      <c r="C133" s="269" t="s">
        <v>74</v>
      </c>
      <c r="D133" s="269" t="s">
        <v>160</v>
      </c>
      <c r="E133" s="270" t="s">
        <v>805</v>
      </c>
      <c r="F133" s="271" t="s">
        <v>806</v>
      </c>
      <c r="G133" s="272" t="s">
        <v>219</v>
      </c>
      <c r="H133" s="273">
        <v>30</v>
      </c>
      <c r="I133" s="213"/>
      <c r="J133" s="305">
        <f>ROUND(I133*H133,2)</f>
        <v>0</v>
      </c>
      <c r="K133" s="271" t="s">
        <v>1</v>
      </c>
      <c r="L133" s="31"/>
      <c r="M133" s="148" t="s">
        <v>1</v>
      </c>
      <c r="N133" s="149" t="s">
        <v>35</v>
      </c>
      <c r="O133" s="150">
        <v>0</v>
      </c>
      <c r="P133" s="150">
        <f>O133*H133</f>
        <v>0</v>
      </c>
      <c r="Q133" s="150">
        <v>0</v>
      </c>
      <c r="R133" s="150">
        <f>Q133*H133</f>
        <v>0</v>
      </c>
      <c r="S133" s="150">
        <v>0</v>
      </c>
      <c r="T133" s="151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2" t="s">
        <v>244</v>
      </c>
      <c r="AT133" s="152" t="s">
        <v>160</v>
      </c>
      <c r="AU133" s="152" t="s">
        <v>78</v>
      </c>
      <c r="AY133" s="18" t="s">
        <v>157</v>
      </c>
      <c r="BE133" s="153">
        <f>IF(N133="základní",J133,0)</f>
        <v>0</v>
      </c>
      <c r="BF133" s="153">
        <f>IF(N133="snížená",J133,0)</f>
        <v>0</v>
      </c>
      <c r="BG133" s="153">
        <f>IF(N133="zákl. přenesená",J133,0)</f>
        <v>0</v>
      </c>
      <c r="BH133" s="153">
        <f>IF(N133="sníž. přenesená",J133,0)</f>
        <v>0</v>
      </c>
      <c r="BI133" s="153">
        <f>IF(N133="nulová",J133,0)</f>
        <v>0</v>
      </c>
      <c r="BJ133" s="18" t="s">
        <v>74</v>
      </c>
      <c r="BK133" s="153">
        <f>ROUND(I133*H133,2)</f>
        <v>0</v>
      </c>
      <c r="BL133" s="18" t="s">
        <v>244</v>
      </c>
      <c r="BM133" s="152" t="s">
        <v>78</v>
      </c>
    </row>
    <row r="134" spans="1:65" s="2" customFormat="1" ht="14.45" customHeight="1">
      <c r="A134" s="261"/>
      <c r="B134" s="262"/>
      <c r="C134" s="285" t="s">
        <v>78</v>
      </c>
      <c r="D134" s="285" t="s">
        <v>195</v>
      </c>
      <c r="E134" s="286" t="s">
        <v>807</v>
      </c>
      <c r="F134" s="287" t="s">
        <v>808</v>
      </c>
      <c r="G134" s="288" t="s">
        <v>219</v>
      </c>
      <c r="H134" s="289">
        <v>7</v>
      </c>
      <c r="I134" s="214"/>
      <c r="J134" s="306">
        <f>ROUND(I134*H134,2)</f>
        <v>0</v>
      </c>
      <c r="K134" s="287" t="s">
        <v>1</v>
      </c>
      <c r="L134" s="164"/>
      <c r="M134" s="165" t="s">
        <v>1</v>
      </c>
      <c r="N134" s="166" t="s">
        <v>35</v>
      </c>
      <c r="O134" s="150">
        <v>0</v>
      </c>
      <c r="P134" s="150">
        <f>O134*H134</f>
        <v>0</v>
      </c>
      <c r="Q134" s="150">
        <v>0</v>
      </c>
      <c r="R134" s="150">
        <f>Q134*H134</f>
        <v>0</v>
      </c>
      <c r="S134" s="150">
        <v>0</v>
      </c>
      <c r="T134" s="151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2" t="s">
        <v>331</v>
      </c>
      <c r="AT134" s="152" t="s">
        <v>195</v>
      </c>
      <c r="AU134" s="152" t="s">
        <v>78</v>
      </c>
      <c r="AY134" s="18" t="s">
        <v>157</v>
      </c>
      <c r="BE134" s="153">
        <f>IF(N134="základní",J134,0)</f>
        <v>0</v>
      </c>
      <c r="BF134" s="153">
        <f>IF(N134="snížená",J134,0)</f>
        <v>0</v>
      </c>
      <c r="BG134" s="153">
        <f>IF(N134="zákl. přenesená",J134,0)</f>
        <v>0</v>
      </c>
      <c r="BH134" s="153">
        <f>IF(N134="sníž. přenesená",J134,0)</f>
        <v>0</v>
      </c>
      <c r="BI134" s="153">
        <f>IF(N134="nulová",J134,0)</f>
        <v>0</v>
      </c>
      <c r="BJ134" s="18" t="s">
        <v>74</v>
      </c>
      <c r="BK134" s="153">
        <f>ROUND(I134*H134,2)</f>
        <v>0</v>
      </c>
      <c r="BL134" s="18" t="s">
        <v>244</v>
      </c>
      <c r="BM134" s="152" t="s">
        <v>163</v>
      </c>
    </row>
    <row r="135" spans="1:65" s="2" customFormat="1" ht="14.45" customHeight="1">
      <c r="A135" s="261"/>
      <c r="B135" s="262"/>
      <c r="C135" s="285" t="s">
        <v>86</v>
      </c>
      <c r="D135" s="285" t="s">
        <v>195</v>
      </c>
      <c r="E135" s="286" t="s">
        <v>809</v>
      </c>
      <c r="F135" s="287" t="s">
        <v>810</v>
      </c>
      <c r="G135" s="288" t="s">
        <v>219</v>
      </c>
      <c r="H135" s="289">
        <v>15</v>
      </c>
      <c r="I135" s="214"/>
      <c r="J135" s="306">
        <f>ROUND(I135*H135,2)</f>
        <v>0</v>
      </c>
      <c r="K135" s="287" t="s">
        <v>1</v>
      </c>
      <c r="L135" s="164"/>
      <c r="M135" s="165" t="s">
        <v>1</v>
      </c>
      <c r="N135" s="166" t="s">
        <v>35</v>
      </c>
      <c r="O135" s="150">
        <v>0</v>
      </c>
      <c r="P135" s="150">
        <f>O135*H135</f>
        <v>0</v>
      </c>
      <c r="Q135" s="150">
        <v>0</v>
      </c>
      <c r="R135" s="150">
        <f>Q135*H135</f>
        <v>0</v>
      </c>
      <c r="S135" s="150">
        <v>0</v>
      </c>
      <c r="T135" s="151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2" t="s">
        <v>331</v>
      </c>
      <c r="AT135" s="152" t="s">
        <v>195</v>
      </c>
      <c r="AU135" s="152" t="s">
        <v>78</v>
      </c>
      <c r="AY135" s="18" t="s">
        <v>157</v>
      </c>
      <c r="BE135" s="153">
        <f>IF(N135="základní",J135,0)</f>
        <v>0</v>
      </c>
      <c r="BF135" s="153">
        <f>IF(N135="snížená",J135,0)</f>
        <v>0</v>
      </c>
      <c r="BG135" s="153">
        <f>IF(N135="zákl. přenesená",J135,0)</f>
        <v>0</v>
      </c>
      <c r="BH135" s="153">
        <f>IF(N135="sníž. přenesená",J135,0)</f>
        <v>0</v>
      </c>
      <c r="BI135" s="153">
        <f>IF(N135="nulová",J135,0)</f>
        <v>0</v>
      </c>
      <c r="BJ135" s="18" t="s">
        <v>74</v>
      </c>
      <c r="BK135" s="153">
        <f>ROUND(I135*H135,2)</f>
        <v>0</v>
      </c>
      <c r="BL135" s="18" t="s">
        <v>244</v>
      </c>
      <c r="BM135" s="152" t="s">
        <v>186</v>
      </c>
    </row>
    <row r="136" spans="1:65" s="2" customFormat="1" ht="14.45" customHeight="1">
      <c r="A136" s="261"/>
      <c r="B136" s="262"/>
      <c r="C136" s="285" t="s">
        <v>163</v>
      </c>
      <c r="D136" s="285" t="s">
        <v>195</v>
      </c>
      <c r="E136" s="286" t="s">
        <v>811</v>
      </c>
      <c r="F136" s="287" t="s">
        <v>812</v>
      </c>
      <c r="G136" s="288" t="s">
        <v>219</v>
      </c>
      <c r="H136" s="289">
        <v>1</v>
      </c>
      <c r="I136" s="214"/>
      <c r="J136" s="306">
        <f>ROUND(I136*H136,2)</f>
        <v>0</v>
      </c>
      <c r="K136" s="287" t="s">
        <v>1</v>
      </c>
      <c r="L136" s="164"/>
      <c r="M136" s="165" t="s">
        <v>1</v>
      </c>
      <c r="N136" s="166" t="s">
        <v>35</v>
      </c>
      <c r="O136" s="150">
        <v>0</v>
      </c>
      <c r="P136" s="150">
        <f>O136*H136</f>
        <v>0</v>
      </c>
      <c r="Q136" s="150">
        <v>0</v>
      </c>
      <c r="R136" s="150">
        <f>Q136*H136</f>
        <v>0</v>
      </c>
      <c r="S136" s="150">
        <v>0</v>
      </c>
      <c r="T136" s="151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2" t="s">
        <v>331</v>
      </c>
      <c r="AT136" s="152" t="s">
        <v>195</v>
      </c>
      <c r="AU136" s="152" t="s">
        <v>78</v>
      </c>
      <c r="AY136" s="18" t="s">
        <v>157</v>
      </c>
      <c r="BE136" s="153">
        <f>IF(N136="základní",J136,0)</f>
        <v>0</v>
      </c>
      <c r="BF136" s="153">
        <f>IF(N136="snížená",J136,0)</f>
        <v>0</v>
      </c>
      <c r="BG136" s="153">
        <f>IF(N136="zákl. přenesená",J136,0)</f>
        <v>0</v>
      </c>
      <c r="BH136" s="153">
        <f>IF(N136="sníž. přenesená",J136,0)</f>
        <v>0</v>
      </c>
      <c r="BI136" s="153">
        <f>IF(N136="nulová",J136,0)</f>
        <v>0</v>
      </c>
      <c r="BJ136" s="18" t="s">
        <v>74</v>
      </c>
      <c r="BK136" s="153">
        <f>ROUND(I136*H136,2)</f>
        <v>0</v>
      </c>
      <c r="BL136" s="18" t="s">
        <v>244</v>
      </c>
      <c r="BM136" s="152" t="s">
        <v>198</v>
      </c>
    </row>
    <row r="137" spans="1:65" s="2" customFormat="1" ht="14.45" customHeight="1">
      <c r="A137" s="261"/>
      <c r="B137" s="262"/>
      <c r="C137" s="285" t="s">
        <v>181</v>
      </c>
      <c r="D137" s="285" t="s">
        <v>195</v>
      </c>
      <c r="E137" s="286" t="s">
        <v>813</v>
      </c>
      <c r="F137" s="287" t="s">
        <v>814</v>
      </c>
      <c r="G137" s="288" t="s">
        <v>219</v>
      </c>
      <c r="H137" s="289">
        <v>7</v>
      </c>
      <c r="I137" s="214"/>
      <c r="J137" s="306">
        <f>ROUND(I137*H137,2)</f>
        <v>0</v>
      </c>
      <c r="K137" s="287" t="s">
        <v>1</v>
      </c>
      <c r="L137" s="164"/>
      <c r="M137" s="165" t="s">
        <v>1</v>
      </c>
      <c r="N137" s="166" t="s">
        <v>35</v>
      </c>
      <c r="O137" s="150">
        <v>0</v>
      </c>
      <c r="P137" s="150">
        <f>O137*H137</f>
        <v>0</v>
      </c>
      <c r="Q137" s="150">
        <v>0</v>
      </c>
      <c r="R137" s="150">
        <f>Q137*H137</f>
        <v>0</v>
      </c>
      <c r="S137" s="150">
        <v>0</v>
      </c>
      <c r="T137" s="151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2" t="s">
        <v>331</v>
      </c>
      <c r="AT137" s="152" t="s">
        <v>195</v>
      </c>
      <c r="AU137" s="152" t="s">
        <v>78</v>
      </c>
      <c r="AY137" s="18" t="s">
        <v>157</v>
      </c>
      <c r="BE137" s="153">
        <f>IF(N137="základní",J137,0)</f>
        <v>0</v>
      </c>
      <c r="BF137" s="153">
        <f>IF(N137="snížená",J137,0)</f>
        <v>0</v>
      </c>
      <c r="BG137" s="153">
        <f>IF(N137="zákl. přenesená",J137,0)</f>
        <v>0</v>
      </c>
      <c r="BH137" s="153">
        <f>IF(N137="sníž. přenesená",J137,0)</f>
        <v>0</v>
      </c>
      <c r="BI137" s="153">
        <f>IF(N137="nulová",J137,0)</f>
        <v>0</v>
      </c>
      <c r="BJ137" s="18" t="s">
        <v>74</v>
      </c>
      <c r="BK137" s="153">
        <f>ROUND(I137*H137,2)</f>
        <v>0</v>
      </c>
      <c r="BL137" s="18" t="s">
        <v>244</v>
      </c>
      <c r="BM137" s="152" t="s">
        <v>211</v>
      </c>
    </row>
    <row r="138" spans="1:65" s="12" customFormat="1" ht="22.9" customHeight="1">
      <c r="A138" s="264"/>
      <c r="B138" s="265"/>
      <c r="C138" s="264"/>
      <c r="D138" s="266" t="s">
        <v>69</v>
      </c>
      <c r="E138" s="268" t="s">
        <v>815</v>
      </c>
      <c r="F138" s="268" t="s">
        <v>816</v>
      </c>
      <c r="G138" s="264"/>
      <c r="H138" s="264"/>
      <c r="I138" s="307"/>
      <c r="J138" s="304">
        <f>BK138</f>
        <v>0</v>
      </c>
      <c r="K138" s="264"/>
      <c r="L138" s="134"/>
      <c r="M138" s="138"/>
      <c r="N138" s="139"/>
      <c r="O138" s="139"/>
      <c r="P138" s="140">
        <f>SUM(P139:P151)</f>
        <v>0</v>
      </c>
      <c r="Q138" s="139"/>
      <c r="R138" s="140">
        <f>SUM(R139:R151)</f>
        <v>0</v>
      </c>
      <c r="S138" s="139"/>
      <c r="T138" s="141">
        <f>SUM(T139:T151)</f>
        <v>0</v>
      </c>
      <c r="AR138" s="135" t="s">
        <v>78</v>
      </c>
      <c r="AT138" s="142" t="s">
        <v>69</v>
      </c>
      <c r="AU138" s="142" t="s">
        <v>74</v>
      </c>
      <c r="AY138" s="135" t="s">
        <v>157</v>
      </c>
      <c r="BK138" s="143">
        <f>SUM(BK139:BK151)</f>
        <v>0</v>
      </c>
    </row>
    <row r="139" spans="1:65" s="2" customFormat="1" ht="21.6" customHeight="1">
      <c r="A139" s="261"/>
      <c r="B139" s="262"/>
      <c r="C139" s="269" t="s">
        <v>186</v>
      </c>
      <c r="D139" s="269" t="s">
        <v>160</v>
      </c>
      <c r="E139" s="270" t="s">
        <v>817</v>
      </c>
      <c r="F139" s="271" t="s">
        <v>818</v>
      </c>
      <c r="G139" s="272" t="s">
        <v>219</v>
      </c>
      <c r="H139" s="273">
        <v>10</v>
      </c>
      <c r="I139" s="213"/>
      <c r="J139" s="305">
        <f t="shared" ref="J139:J151" si="0">ROUND(I139*H139,2)</f>
        <v>0</v>
      </c>
      <c r="K139" s="271" t="s">
        <v>1</v>
      </c>
      <c r="L139" s="31"/>
      <c r="M139" s="148" t="s">
        <v>1</v>
      </c>
      <c r="N139" s="149" t="s">
        <v>35</v>
      </c>
      <c r="O139" s="150">
        <v>0</v>
      </c>
      <c r="P139" s="150">
        <f t="shared" ref="P139:P151" si="1">O139*H139</f>
        <v>0</v>
      </c>
      <c r="Q139" s="150">
        <v>0</v>
      </c>
      <c r="R139" s="150">
        <f t="shared" ref="R139:R151" si="2">Q139*H139</f>
        <v>0</v>
      </c>
      <c r="S139" s="150">
        <v>0</v>
      </c>
      <c r="T139" s="151">
        <f t="shared" ref="T139:T151" si="3"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2" t="s">
        <v>244</v>
      </c>
      <c r="AT139" s="152" t="s">
        <v>160</v>
      </c>
      <c r="AU139" s="152" t="s">
        <v>78</v>
      </c>
      <c r="AY139" s="18" t="s">
        <v>157</v>
      </c>
      <c r="BE139" s="153">
        <f t="shared" ref="BE139:BE151" si="4">IF(N139="základní",J139,0)</f>
        <v>0</v>
      </c>
      <c r="BF139" s="153">
        <f t="shared" ref="BF139:BF151" si="5">IF(N139="snížená",J139,0)</f>
        <v>0</v>
      </c>
      <c r="BG139" s="153">
        <f t="shared" ref="BG139:BG151" si="6">IF(N139="zákl. přenesená",J139,0)</f>
        <v>0</v>
      </c>
      <c r="BH139" s="153">
        <f t="shared" ref="BH139:BH151" si="7">IF(N139="sníž. přenesená",J139,0)</f>
        <v>0</v>
      </c>
      <c r="BI139" s="153">
        <f t="shared" ref="BI139:BI151" si="8">IF(N139="nulová",J139,0)</f>
        <v>0</v>
      </c>
      <c r="BJ139" s="18" t="s">
        <v>74</v>
      </c>
      <c r="BK139" s="153">
        <f t="shared" ref="BK139:BK151" si="9">ROUND(I139*H139,2)</f>
        <v>0</v>
      </c>
      <c r="BL139" s="18" t="s">
        <v>244</v>
      </c>
      <c r="BM139" s="152" t="s">
        <v>223</v>
      </c>
    </row>
    <row r="140" spans="1:65" s="2" customFormat="1" ht="21.6" customHeight="1">
      <c r="A140" s="261"/>
      <c r="B140" s="262"/>
      <c r="C140" s="269" t="s">
        <v>194</v>
      </c>
      <c r="D140" s="269" t="s">
        <v>160</v>
      </c>
      <c r="E140" s="270" t="s">
        <v>819</v>
      </c>
      <c r="F140" s="271" t="s">
        <v>820</v>
      </c>
      <c r="G140" s="272" t="s">
        <v>219</v>
      </c>
      <c r="H140" s="273">
        <v>25</v>
      </c>
      <c r="I140" s="213"/>
      <c r="J140" s="305">
        <f t="shared" si="0"/>
        <v>0</v>
      </c>
      <c r="K140" s="271" t="s">
        <v>1</v>
      </c>
      <c r="L140" s="31"/>
      <c r="M140" s="148" t="s">
        <v>1</v>
      </c>
      <c r="N140" s="149" t="s">
        <v>35</v>
      </c>
      <c r="O140" s="150">
        <v>0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2" t="s">
        <v>244</v>
      </c>
      <c r="AT140" s="152" t="s">
        <v>160</v>
      </c>
      <c r="AU140" s="152" t="s">
        <v>78</v>
      </c>
      <c r="AY140" s="18" t="s">
        <v>157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8" t="s">
        <v>74</v>
      </c>
      <c r="BK140" s="153">
        <f t="shared" si="9"/>
        <v>0</v>
      </c>
      <c r="BL140" s="18" t="s">
        <v>244</v>
      </c>
      <c r="BM140" s="152" t="s">
        <v>234</v>
      </c>
    </row>
    <row r="141" spans="1:65" s="2" customFormat="1" ht="21.6" customHeight="1">
      <c r="A141" s="261"/>
      <c r="B141" s="262"/>
      <c r="C141" s="269" t="s">
        <v>198</v>
      </c>
      <c r="D141" s="269" t="s">
        <v>160</v>
      </c>
      <c r="E141" s="270" t="s">
        <v>821</v>
      </c>
      <c r="F141" s="271" t="s">
        <v>822</v>
      </c>
      <c r="G141" s="272" t="s">
        <v>219</v>
      </c>
      <c r="H141" s="273">
        <v>4</v>
      </c>
      <c r="I141" s="213"/>
      <c r="J141" s="305">
        <f t="shared" si="0"/>
        <v>0</v>
      </c>
      <c r="K141" s="271" t="s">
        <v>1</v>
      </c>
      <c r="L141" s="31"/>
      <c r="M141" s="148" t="s">
        <v>1</v>
      </c>
      <c r="N141" s="149" t="s">
        <v>35</v>
      </c>
      <c r="O141" s="150">
        <v>0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2" t="s">
        <v>244</v>
      </c>
      <c r="AT141" s="152" t="s">
        <v>160</v>
      </c>
      <c r="AU141" s="152" t="s">
        <v>78</v>
      </c>
      <c r="AY141" s="18" t="s">
        <v>157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8" t="s">
        <v>74</v>
      </c>
      <c r="BK141" s="153">
        <f t="shared" si="9"/>
        <v>0</v>
      </c>
      <c r="BL141" s="18" t="s">
        <v>244</v>
      </c>
      <c r="BM141" s="152" t="s">
        <v>244</v>
      </c>
    </row>
    <row r="142" spans="1:65" s="2" customFormat="1" ht="21.6" customHeight="1">
      <c r="A142" s="261"/>
      <c r="B142" s="262"/>
      <c r="C142" s="269" t="s">
        <v>205</v>
      </c>
      <c r="D142" s="269" t="s">
        <v>160</v>
      </c>
      <c r="E142" s="270" t="s">
        <v>823</v>
      </c>
      <c r="F142" s="271" t="s">
        <v>824</v>
      </c>
      <c r="G142" s="272" t="s">
        <v>171</v>
      </c>
      <c r="H142" s="273">
        <v>3</v>
      </c>
      <c r="I142" s="213"/>
      <c r="J142" s="305">
        <f t="shared" si="0"/>
        <v>0</v>
      </c>
      <c r="K142" s="271" t="s">
        <v>1</v>
      </c>
      <c r="L142" s="31"/>
      <c r="M142" s="148" t="s">
        <v>1</v>
      </c>
      <c r="N142" s="149" t="s">
        <v>35</v>
      </c>
      <c r="O142" s="150">
        <v>0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2" t="s">
        <v>244</v>
      </c>
      <c r="AT142" s="152" t="s">
        <v>160</v>
      </c>
      <c r="AU142" s="152" t="s">
        <v>78</v>
      </c>
      <c r="AY142" s="18" t="s">
        <v>157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8" t="s">
        <v>74</v>
      </c>
      <c r="BK142" s="153">
        <f t="shared" si="9"/>
        <v>0</v>
      </c>
      <c r="BL142" s="18" t="s">
        <v>244</v>
      </c>
      <c r="BM142" s="152" t="s">
        <v>262</v>
      </c>
    </row>
    <row r="143" spans="1:65" s="2" customFormat="1" ht="14.45" customHeight="1">
      <c r="A143" s="261"/>
      <c r="B143" s="262"/>
      <c r="C143" s="269" t="s">
        <v>211</v>
      </c>
      <c r="D143" s="269" t="s">
        <v>160</v>
      </c>
      <c r="E143" s="270" t="s">
        <v>825</v>
      </c>
      <c r="F143" s="271" t="s">
        <v>826</v>
      </c>
      <c r="G143" s="272" t="s">
        <v>171</v>
      </c>
      <c r="H143" s="273">
        <v>7</v>
      </c>
      <c r="I143" s="213"/>
      <c r="J143" s="305">
        <f t="shared" si="0"/>
        <v>0</v>
      </c>
      <c r="K143" s="271" t="s">
        <v>1</v>
      </c>
      <c r="L143" s="31"/>
      <c r="M143" s="148" t="s">
        <v>1</v>
      </c>
      <c r="N143" s="149" t="s">
        <v>35</v>
      </c>
      <c r="O143" s="150">
        <v>0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2" t="s">
        <v>244</v>
      </c>
      <c r="AT143" s="152" t="s">
        <v>160</v>
      </c>
      <c r="AU143" s="152" t="s">
        <v>78</v>
      </c>
      <c r="AY143" s="18" t="s">
        <v>157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8" t="s">
        <v>74</v>
      </c>
      <c r="BK143" s="153">
        <f t="shared" si="9"/>
        <v>0</v>
      </c>
      <c r="BL143" s="18" t="s">
        <v>244</v>
      </c>
      <c r="BM143" s="152" t="s">
        <v>271</v>
      </c>
    </row>
    <row r="144" spans="1:65" s="2" customFormat="1" ht="32.450000000000003" customHeight="1">
      <c r="A144" s="261"/>
      <c r="B144" s="262"/>
      <c r="C144" s="285" t="s">
        <v>216</v>
      </c>
      <c r="D144" s="285" t="s">
        <v>195</v>
      </c>
      <c r="E144" s="286" t="s">
        <v>827</v>
      </c>
      <c r="F144" s="287" t="s">
        <v>828</v>
      </c>
      <c r="G144" s="288" t="s">
        <v>171</v>
      </c>
      <c r="H144" s="289">
        <v>5</v>
      </c>
      <c r="I144" s="214"/>
      <c r="J144" s="306">
        <f t="shared" si="0"/>
        <v>0</v>
      </c>
      <c r="K144" s="287" t="s">
        <v>1</v>
      </c>
      <c r="L144" s="164"/>
      <c r="M144" s="165" t="s">
        <v>1</v>
      </c>
      <c r="N144" s="166" t="s">
        <v>35</v>
      </c>
      <c r="O144" s="150">
        <v>0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2" t="s">
        <v>331</v>
      </c>
      <c r="AT144" s="152" t="s">
        <v>195</v>
      </c>
      <c r="AU144" s="152" t="s">
        <v>78</v>
      </c>
      <c r="AY144" s="18" t="s">
        <v>157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8" t="s">
        <v>74</v>
      </c>
      <c r="BK144" s="153">
        <f t="shared" si="9"/>
        <v>0</v>
      </c>
      <c r="BL144" s="18" t="s">
        <v>244</v>
      </c>
      <c r="BM144" s="152" t="s">
        <v>281</v>
      </c>
    </row>
    <row r="145" spans="1:65" s="2" customFormat="1" ht="43.15" customHeight="1">
      <c r="A145" s="261"/>
      <c r="B145" s="262"/>
      <c r="C145" s="285" t="s">
        <v>223</v>
      </c>
      <c r="D145" s="285" t="s">
        <v>195</v>
      </c>
      <c r="E145" s="286" t="s">
        <v>829</v>
      </c>
      <c r="F145" s="287" t="s">
        <v>830</v>
      </c>
      <c r="G145" s="288" t="s">
        <v>171</v>
      </c>
      <c r="H145" s="289">
        <v>2</v>
      </c>
      <c r="I145" s="214"/>
      <c r="J145" s="306">
        <f t="shared" si="0"/>
        <v>0</v>
      </c>
      <c r="K145" s="287" t="s">
        <v>1</v>
      </c>
      <c r="L145" s="164"/>
      <c r="M145" s="165" t="s">
        <v>1</v>
      </c>
      <c r="N145" s="166" t="s">
        <v>35</v>
      </c>
      <c r="O145" s="150">
        <v>0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2" t="s">
        <v>331</v>
      </c>
      <c r="AT145" s="152" t="s">
        <v>195</v>
      </c>
      <c r="AU145" s="152" t="s">
        <v>78</v>
      </c>
      <c r="AY145" s="18" t="s">
        <v>157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8" t="s">
        <v>74</v>
      </c>
      <c r="BK145" s="153">
        <f t="shared" si="9"/>
        <v>0</v>
      </c>
      <c r="BL145" s="18" t="s">
        <v>244</v>
      </c>
      <c r="BM145" s="152" t="s">
        <v>290</v>
      </c>
    </row>
    <row r="146" spans="1:65" s="2" customFormat="1" ht="21.6" customHeight="1">
      <c r="A146" s="261"/>
      <c r="B146" s="262"/>
      <c r="C146" s="285" t="s">
        <v>229</v>
      </c>
      <c r="D146" s="285" t="s">
        <v>195</v>
      </c>
      <c r="E146" s="286" t="s">
        <v>831</v>
      </c>
      <c r="F146" s="287" t="s">
        <v>832</v>
      </c>
      <c r="G146" s="288" t="s">
        <v>171</v>
      </c>
      <c r="H146" s="289">
        <v>2</v>
      </c>
      <c r="I146" s="214"/>
      <c r="J146" s="306">
        <f t="shared" si="0"/>
        <v>0</v>
      </c>
      <c r="K146" s="287" t="s">
        <v>1</v>
      </c>
      <c r="L146" s="164"/>
      <c r="M146" s="165" t="s">
        <v>1</v>
      </c>
      <c r="N146" s="166" t="s">
        <v>35</v>
      </c>
      <c r="O146" s="150">
        <v>0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2" t="s">
        <v>331</v>
      </c>
      <c r="AT146" s="152" t="s">
        <v>195</v>
      </c>
      <c r="AU146" s="152" t="s">
        <v>78</v>
      </c>
      <c r="AY146" s="18" t="s">
        <v>157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8" t="s">
        <v>74</v>
      </c>
      <c r="BK146" s="153">
        <f t="shared" si="9"/>
        <v>0</v>
      </c>
      <c r="BL146" s="18" t="s">
        <v>244</v>
      </c>
      <c r="BM146" s="152" t="s">
        <v>301</v>
      </c>
    </row>
    <row r="147" spans="1:65" s="2" customFormat="1" ht="21.6" customHeight="1">
      <c r="A147" s="261"/>
      <c r="B147" s="262"/>
      <c r="C147" s="285" t="s">
        <v>234</v>
      </c>
      <c r="D147" s="285" t="s">
        <v>195</v>
      </c>
      <c r="E147" s="286" t="s">
        <v>833</v>
      </c>
      <c r="F147" s="287" t="s">
        <v>834</v>
      </c>
      <c r="G147" s="288" t="s">
        <v>171</v>
      </c>
      <c r="H147" s="289">
        <v>2</v>
      </c>
      <c r="I147" s="214"/>
      <c r="J147" s="306">
        <f t="shared" si="0"/>
        <v>0</v>
      </c>
      <c r="K147" s="287" t="s">
        <v>1</v>
      </c>
      <c r="L147" s="164"/>
      <c r="M147" s="165" t="s">
        <v>1</v>
      </c>
      <c r="N147" s="166" t="s">
        <v>35</v>
      </c>
      <c r="O147" s="150">
        <v>0</v>
      </c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2" t="s">
        <v>331</v>
      </c>
      <c r="AT147" s="152" t="s">
        <v>195</v>
      </c>
      <c r="AU147" s="152" t="s">
        <v>78</v>
      </c>
      <c r="AY147" s="18" t="s">
        <v>157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8" t="s">
        <v>74</v>
      </c>
      <c r="BK147" s="153">
        <f t="shared" si="9"/>
        <v>0</v>
      </c>
      <c r="BL147" s="18" t="s">
        <v>244</v>
      </c>
      <c r="BM147" s="152" t="s">
        <v>310</v>
      </c>
    </row>
    <row r="148" spans="1:65" s="2" customFormat="1" ht="14.45" customHeight="1">
      <c r="A148" s="261"/>
      <c r="B148" s="262"/>
      <c r="C148" s="269" t="s">
        <v>8</v>
      </c>
      <c r="D148" s="269" t="s">
        <v>160</v>
      </c>
      <c r="E148" s="270" t="s">
        <v>835</v>
      </c>
      <c r="F148" s="271" t="s">
        <v>836</v>
      </c>
      <c r="G148" s="272" t="s">
        <v>171</v>
      </c>
      <c r="H148" s="273">
        <v>3</v>
      </c>
      <c r="I148" s="213"/>
      <c r="J148" s="305">
        <f t="shared" si="0"/>
        <v>0</v>
      </c>
      <c r="K148" s="271" t="s">
        <v>1</v>
      </c>
      <c r="L148" s="31"/>
      <c r="M148" s="148" t="s">
        <v>1</v>
      </c>
      <c r="N148" s="149" t="s">
        <v>35</v>
      </c>
      <c r="O148" s="150">
        <v>0</v>
      </c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2" t="s">
        <v>244</v>
      </c>
      <c r="AT148" s="152" t="s">
        <v>160</v>
      </c>
      <c r="AU148" s="152" t="s">
        <v>78</v>
      </c>
      <c r="AY148" s="18" t="s">
        <v>157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8" t="s">
        <v>74</v>
      </c>
      <c r="BK148" s="153">
        <f t="shared" si="9"/>
        <v>0</v>
      </c>
      <c r="BL148" s="18" t="s">
        <v>244</v>
      </c>
      <c r="BM148" s="152" t="s">
        <v>319</v>
      </c>
    </row>
    <row r="149" spans="1:65" s="2" customFormat="1" ht="21.6" customHeight="1">
      <c r="A149" s="261"/>
      <c r="B149" s="262"/>
      <c r="C149" s="269" t="s">
        <v>244</v>
      </c>
      <c r="D149" s="269" t="s">
        <v>160</v>
      </c>
      <c r="E149" s="270" t="s">
        <v>837</v>
      </c>
      <c r="F149" s="271" t="s">
        <v>838</v>
      </c>
      <c r="G149" s="272" t="s">
        <v>219</v>
      </c>
      <c r="H149" s="273">
        <v>39</v>
      </c>
      <c r="I149" s="213"/>
      <c r="J149" s="305">
        <f t="shared" si="0"/>
        <v>0</v>
      </c>
      <c r="K149" s="271" t="s">
        <v>1</v>
      </c>
      <c r="L149" s="31"/>
      <c r="M149" s="148" t="s">
        <v>1</v>
      </c>
      <c r="N149" s="149" t="s">
        <v>35</v>
      </c>
      <c r="O149" s="150">
        <v>0</v>
      </c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2" t="s">
        <v>244</v>
      </c>
      <c r="AT149" s="152" t="s">
        <v>160</v>
      </c>
      <c r="AU149" s="152" t="s">
        <v>78</v>
      </c>
      <c r="AY149" s="18" t="s">
        <v>157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8" t="s">
        <v>74</v>
      </c>
      <c r="BK149" s="153">
        <f t="shared" si="9"/>
        <v>0</v>
      </c>
      <c r="BL149" s="18" t="s">
        <v>244</v>
      </c>
      <c r="BM149" s="152" t="s">
        <v>331</v>
      </c>
    </row>
    <row r="150" spans="1:65" s="2" customFormat="1" ht="32.450000000000003" customHeight="1">
      <c r="A150" s="261"/>
      <c r="B150" s="262"/>
      <c r="C150" s="269" t="s">
        <v>251</v>
      </c>
      <c r="D150" s="269" t="s">
        <v>160</v>
      </c>
      <c r="E150" s="270" t="s">
        <v>839</v>
      </c>
      <c r="F150" s="271" t="s">
        <v>840</v>
      </c>
      <c r="G150" s="272" t="s">
        <v>189</v>
      </c>
      <c r="H150" s="273">
        <v>8.9999999999999993E-3</v>
      </c>
      <c r="I150" s="213"/>
      <c r="J150" s="305">
        <f t="shared" si="0"/>
        <v>0</v>
      </c>
      <c r="K150" s="271" t="s">
        <v>1</v>
      </c>
      <c r="L150" s="31"/>
      <c r="M150" s="148" t="s">
        <v>1</v>
      </c>
      <c r="N150" s="149" t="s">
        <v>35</v>
      </c>
      <c r="O150" s="150">
        <v>0</v>
      </c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2" t="s">
        <v>244</v>
      </c>
      <c r="AT150" s="152" t="s">
        <v>160</v>
      </c>
      <c r="AU150" s="152" t="s">
        <v>78</v>
      </c>
      <c r="AY150" s="18" t="s">
        <v>157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8" t="s">
        <v>74</v>
      </c>
      <c r="BK150" s="153">
        <f t="shared" si="9"/>
        <v>0</v>
      </c>
      <c r="BL150" s="18" t="s">
        <v>244</v>
      </c>
      <c r="BM150" s="152" t="s">
        <v>341</v>
      </c>
    </row>
    <row r="151" spans="1:65" s="2" customFormat="1" ht="21.6" customHeight="1">
      <c r="A151" s="261"/>
      <c r="B151" s="262"/>
      <c r="C151" s="269" t="s">
        <v>262</v>
      </c>
      <c r="D151" s="269" t="s">
        <v>160</v>
      </c>
      <c r="E151" s="270" t="s">
        <v>841</v>
      </c>
      <c r="F151" s="271" t="s">
        <v>842</v>
      </c>
      <c r="G151" s="272" t="s">
        <v>189</v>
      </c>
      <c r="H151" s="273">
        <v>3.2000000000000001E-2</v>
      </c>
      <c r="I151" s="213"/>
      <c r="J151" s="305">
        <f t="shared" si="0"/>
        <v>0</v>
      </c>
      <c r="K151" s="271" t="s">
        <v>1</v>
      </c>
      <c r="L151" s="31"/>
      <c r="M151" s="148" t="s">
        <v>1</v>
      </c>
      <c r="N151" s="149" t="s">
        <v>35</v>
      </c>
      <c r="O151" s="150">
        <v>0</v>
      </c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2" t="s">
        <v>244</v>
      </c>
      <c r="AT151" s="152" t="s">
        <v>160</v>
      </c>
      <c r="AU151" s="152" t="s">
        <v>78</v>
      </c>
      <c r="AY151" s="18" t="s">
        <v>157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8" t="s">
        <v>74</v>
      </c>
      <c r="BK151" s="153">
        <f t="shared" si="9"/>
        <v>0</v>
      </c>
      <c r="BL151" s="18" t="s">
        <v>244</v>
      </c>
      <c r="BM151" s="152" t="s">
        <v>352</v>
      </c>
    </row>
    <row r="152" spans="1:65" s="12" customFormat="1" ht="22.9" customHeight="1">
      <c r="A152" s="264"/>
      <c r="B152" s="265"/>
      <c r="C152" s="264"/>
      <c r="D152" s="266" t="s">
        <v>69</v>
      </c>
      <c r="E152" s="268" t="s">
        <v>843</v>
      </c>
      <c r="F152" s="268" t="s">
        <v>844</v>
      </c>
      <c r="G152" s="264"/>
      <c r="H152" s="264"/>
      <c r="I152" s="307"/>
      <c r="J152" s="304">
        <f>BK152</f>
        <v>0</v>
      </c>
      <c r="K152" s="264"/>
      <c r="L152" s="134"/>
      <c r="M152" s="138"/>
      <c r="N152" s="139"/>
      <c r="O152" s="139"/>
      <c r="P152" s="140">
        <f>SUM(P153:P170)</f>
        <v>0</v>
      </c>
      <c r="Q152" s="139"/>
      <c r="R152" s="140">
        <f>SUM(R153:R170)</f>
        <v>0</v>
      </c>
      <c r="S152" s="139"/>
      <c r="T152" s="141">
        <f>SUM(T153:T170)</f>
        <v>0</v>
      </c>
      <c r="AR152" s="135" t="s">
        <v>78</v>
      </c>
      <c r="AT152" s="142" t="s">
        <v>69</v>
      </c>
      <c r="AU152" s="142" t="s">
        <v>74</v>
      </c>
      <c r="AY152" s="135" t="s">
        <v>157</v>
      </c>
      <c r="BK152" s="143">
        <f>SUM(BK153:BK170)</f>
        <v>0</v>
      </c>
    </row>
    <row r="153" spans="1:65" s="2" customFormat="1" ht="21.6" customHeight="1">
      <c r="A153" s="261"/>
      <c r="B153" s="262"/>
      <c r="C153" s="269" t="s">
        <v>267</v>
      </c>
      <c r="D153" s="269" t="s">
        <v>160</v>
      </c>
      <c r="E153" s="270" t="s">
        <v>845</v>
      </c>
      <c r="F153" s="271" t="s">
        <v>846</v>
      </c>
      <c r="G153" s="272" t="s">
        <v>219</v>
      </c>
      <c r="H153" s="273">
        <v>2</v>
      </c>
      <c r="I153" s="213"/>
      <c r="J153" s="305">
        <f t="shared" ref="J153:J170" si="10">ROUND(I153*H153,2)</f>
        <v>0</v>
      </c>
      <c r="K153" s="271" t="s">
        <v>1</v>
      </c>
      <c r="L153" s="31"/>
      <c r="M153" s="148" t="s">
        <v>1</v>
      </c>
      <c r="N153" s="149" t="s">
        <v>35</v>
      </c>
      <c r="O153" s="150">
        <v>0</v>
      </c>
      <c r="P153" s="150">
        <f t="shared" ref="P153:P170" si="11">O153*H153</f>
        <v>0</v>
      </c>
      <c r="Q153" s="150">
        <v>0</v>
      </c>
      <c r="R153" s="150">
        <f t="shared" ref="R153:R170" si="12">Q153*H153</f>
        <v>0</v>
      </c>
      <c r="S153" s="150">
        <v>0</v>
      </c>
      <c r="T153" s="151">
        <f t="shared" ref="T153:T170" si="13"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2" t="s">
        <v>244</v>
      </c>
      <c r="AT153" s="152" t="s">
        <v>160</v>
      </c>
      <c r="AU153" s="152" t="s">
        <v>78</v>
      </c>
      <c r="AY153" s="18" t="s">
        <v>157</v>
      </c>
      <c r="BE153" s="153">
        <f t="shared" ref="BE153:BE170" si="14">IF(N153="základní",J153,0)</f>
        <v>0</v>
      </c>
      <c r="BF153" s="153">
        <f t="shared" ref="BF153:BF170" si="15">IF(N153="snížená",J153,0)</f>
        <v>0</v>
      </c>
      <c r="BG153" s="153">
        <f t="shared" ref="BG153:BG170" si="16">IF(N153="zákl. přenesená",J153,0)</f>
        <v>0</v>
      </c>
      <c r="BH153" s="153">
        <f t="shared" ref="BH153:BH170" si="17">IF(N153="sníž. přenesená",J153,0)</f>
        <v>0</v>
      </c>
      <c r="BI153" s="153">
        <f t="shared" ref="BI153:BI170" si="18">IF(N153="nulová",J153,0)</f>
        <v>0</v>
      </c>
      <c r="BJ153" s="18" t="s">
        <v>74</v>
      </c>
      <c r="BK153" s="153">
        <f t="shared" ref="BK153:BK170" si="19">ROUND(I153*H153,2)</f>
        <v>0</v>
      </c>
      <c r="BL153" s="18" t="s">
        <v>244</v>
      </c>
      <c r="BM153" s="152" t="s">
        <v>362</v>
      </c>
    </row>
    <row r="154" spans="1:65" s="2" customFormat="1" ht="14.45" customHeight="1">
      <c r="A154" s="261"/>
      <c r="B154" s="262"/>
      <c r="C154" s="269" t="s">
        <v>271</v>
      </c>
      <c r="D154" s="269" t="s">
        <v>160</v>
      </c>
      <c r="E154" s="270" t="s">
        <v>847</v>
      </c>
      <c r="F154" s="271" t="s">
        <v>848</v>
      </c>
      <c r="G154" s="272" t="s">
        <v>171</v>
      </c>
      <c r="H154" s="273">
        <v>5</v>
      </c>
      <c r="I154" s="213"/>
      <c r="J154" s="305">
        <f t="shared" si="10"/>
        <v>0</v>
      </c>
      <c r="K154" s="271" t="s">
        <v>1</v>
      </c>
      <c r="L154" s="31"/>
      <c r="M154" s="148" t="s">
        <v>1</v>
      </c>
      <c r="N154" s="149" t="s">
        <v>35</v>
      </c>
      <c r="O154" s="150">
        <v>0</v>
      </c>
      <c r="P154" s="150">
        <f t="shared" si="11"/>
        <v>0</v>
      </c>
      <c r="Q154" s="150">
        <v>0</v>
      </c>
      <c r="R154" s="150">
        <f t="shared" si="12"/>
        <v>0</v>
      </c>
      <c r="S154" s="150">
        <v>0</v>
      </c>
      <c r="T154" s="151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2" t="s">
        <v>244</v>
      </c>
      <c r="AT154" s="152" t="s">
        <v>160</v>
      </c>
      <c r="AU154" s="152" t="s">
        <v>78</v>
      </c>
      <c r="AY154" s="18" t="s">
        <v>157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8" t="s">
        <v>74</v>
      </c>
      <c r="BK154" s="153">
        <f t="shared" si="19"/>
        <v>0</v>
      </c>
      <c r="BL154" s="18" t="s">
        <v>244</v>
      </c>
      <c r="BM154" s="152" t="s">
        <v>371</v>
      </c>
    </row>
    <row r="155" spans="1:65" s="2" customFormat="1" ht="21.6" customHeight="1">
      <c r="A155" s="261"/>
      <c r="B155" s="262"/>
      <c r="C155" s="269" t="s">
        <v>7</v>
      </c>
      <c r="D155" s="269" t="s">
        <v>160</v>
      </c>
      <c r="E155" s="270" t="s">
        <v>849</v>
      </c>
      <c r="F155" s="271" t="s">
        <v>850</v>
      </c>
      <c r="G155" s="272" t="s">
        <v>171</v>
      </c>
      <c r="H155" s="273">
        <v>5</v>
      </c>
      <c r="I155" s="213"/>
      <c r="J155" s="305">
        <f t="shared" si="10"/>
        <v>0</v>
      </c>
      <c r="K155" s="271" t="s">
        <v>1</v>
      </c>
      <c r="L155" s="31"/>
      <c r="M155" s="148" t="s">
        <v>1</v>
      </c>
      <c r="N155" s="149" t="s">
        <v>35</v>
      </c>
      <c r="O155" s="150">
        <v>0</v>
      </c>
      <c r="P155" s="150">
        <f t="shared" si="11"/>
        <v>0</v>
      </c>
      <c r="Q155" s="150">
        <v>0</v>
      </c>
      <c r="R155" s="150">
        <f t="shared" si="12"/>
        <v>0</v>
      </c>
      <c r="S155" s="150">
        <v>0</v>
      </c>
      <c r="T155" s="151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2" t="s">
        <v>244</v>
      </c>
      <c r="AT155" s="152" t="s">
        <v>160</v>
      </c>
      <c r="AU155" s="152" t="s">
        <v>78</v>
      </c>
      <c r="AY155" s="18" t="s">
        <v>157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8" t="s">
        <v>74</v>
      </c>
      <c r="BK155" s="153">
        <f t="shared" si="19"/>
        <v>0</v>
      </c>
      <c r="BL155" s="18" t="s">
        <v>244</v>
      </c>
      <c r="BM155" s="152" t="s">
        <v>380</v>
      </c>
    </row>
    <row r="156" spans="1:65" s="2" customFormat="1" ht="21.6" customHeight="1">
      <c r="A156" s="261"/>
      <c r="B156" s="262"/>
      <c r="C156" s="269" t="s">
        <v>281</v>
      </c>
      <c r="D156" s="269" t="s">
        <v>160</v>
      </c>
      <c r="E156" s="270" t="s">
        <v>851</v>
      </c>
      <c r="F156" s="271" t="s">
        <v>852</v>
      </c>
      <c r="G156" s="272" t="s">
        <v>219</v>
      </c>
      <c r="H156" s="273">
        <v>14</v>
      </c>
      <c r="I156" s="213"/>
      <c r="J156" s="305">
        <f t="shared" si="10"/>
        <v>0</v>
      </c>
      <c r="K156" s="271" t="s">
        <v>1</v>
      </c>
      <c r="L156" s="31"/>
      <c r="M156" s="148" t="s">
        <v>1</v>
      </c>
      <c r="N156" s="149" t="s">
        <v>35</v>
      </c>
      <c r="O156" s="150">
        <v>0</v>
      </c>
      <c r="P156" s="150">
        <f t="shared" si="11"/>
        <v>0</v>
      </c>
      <c r="Q156" s="150">
        <v>0</v>
      </c>
      <c r="R156" s="150">
        <f t="shared" si="12"/>
        <v>0</v>
      </c>
      <c r="S156" s="150">
        <v>0</v>
      </c>
      <c r="T156" s="151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2" t="s">
        <v>244</v>
      </c>
      <c r="AT156" s="152" t="s">
        <v>160</v>
      </c>
      <c r="AU156" s="152" t="s">
        <v>78</v>
      </c>
      <c r="AY156" s="18" t="s">
        <v>157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8" t="s">
        <v>74</v>
      </c>
      <c r="BK156" s="153">
        <f t="shared" si="19"/>
        <v>0</v>
      </c>
      <c r="BL156" s="18" t="s">
        <v>244</v>
      </c>
      <c r="BM156" s="152" t="s">
        <v>392</v>
      </c>
    </row>
    <row r="157" spans="1:65" s="2" customFormat="1" ht="21.6" customHeight="1">
      <c r="A157" s="261"/>
      <c r="B157" s="262"/>
      <c r="C157" s="269" t="s">
        <v>285</v>
      </c>
      <c r="D157" s="269" t="s">
        <v>160</v>
      </c>
      <c r="E157" s="270" t="s">
        <v>853</v>
      </c>
      <c r="F157" s="271" t="s">
        <v>854</v>
      </c>
      <c r="G157" s="272" t="s">
        <v>219</v>
      </c>
      <c r="H157" s="273">
        <v>15</v>
      </c>
      <c r="I157" s="213"/>
      <c r="J157" s="305">
        <f t="shared" si="10"/>
        <v>0</v>
      </c>
      <c r="K157" s="271" t="s">
        <v>1</v>
      </c>
      <c r="L157" s="31"/>
      <c r="M157" s="148" t="s">
        <v>1</v>
      </c>
      <c r="N157" s="149" t="s">
        <v>35</v>
      </c>
      <c r="O157" s="150">
        <v>0</v>
      </c>
      <c r="P157" s="150">
        <f t="shared" si="11"/>
        <v>0</v>
      </c>
      <c r="Q157" s="150">
        <v>0</v>
      </c>
      <c r="R157" s="150">
        <f t="shared" si="12"/>
        <v>0</v>
      </c>
      <c r="S157" s="150">
        <v>0</v>
      </c>
      <c r="T157" s="151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2" t="s">
        <v>244</v>
      </c>
      <c r="AT157" s="152" t="s">
        <v>160</v>
      </c>
      <c r="AU157" s="152" t="s">
        <v>78</v>
      </c>
      <c r="AY157" s="18" t="s">
        <v>157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8" t="s">
        <v>74</v>
      </c>
      <c r="BK157" s="153">
        <f t="shared" si="19"/>
        <v>0</v>
      </c>
      <c r="BL157" s="18" t="s">
        <v>244</v>
      </c>
      <c r="BM157" s="152" t="s">
        <v>404</v>
      </c>
    </row>
    <row r="158" spans="1:65" s="2" customFormat="1" ht="21.6" customHeight="1">
      <c r="A158" s="261"/>
      <c r="B158" s="262"/>
      <c r="C158" s="269" t="s">
        <v>290</v>
      </c>
      <c r="D158" s="269" t="s">
        <v>160</v>
      </c>
      <c r="E158" s="270" t="s">
        <v>855</v>
      </c>
      <c r="F158" s="271" t="s">
        <v>856</v>
      </c>
      <c r="G158" s="272" t="s">
        <v>171</v>
      </c>
      <c r="H158" s="273">
        <v>6</v>
      </c>
      <c r="I158" s="213"/>
      <c r="J158" s="305">
        <f t="shared" si="10"/>
        <v>0</v>
      </c>
      <c r="K158" s="271" t="s">
        <v>1</v>
      </c>
      <c r="L158" s="31"/>
      <c r="M158" s="148" t="s">
        <v>1</v>
      </c>
      <c r="N158" s="149" t="s">
        <v>35</v>
      </c>
      <c r="O158" s="150">
        <v>0</v>
      </c>
      <c r="P158" s="150">
        <f t="shared" si="11"/>
        <v>0</v>
      </c>
      <c r="Q158" s="150">
        <v>0</v>
      </c>
      <c r="R158" s="150">
        <f t="shared" si="12"/>
        <v>0</v>
      </c>
      <c r="S158" s="150">
        <v>0</v>
      </c>
      <c r="T158" s="151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2" t="s">
        <v>244</v>
      </c>
      <c r="AT158" s="152" t="s">
        <v>160</v>
      </c>
      <c r="AU158" s="152" t="s">
        <v>78</v>
      </c>
      <c r="AY158" s="18" t="s">
        <v>157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8" t="s">
        <v>74</v>
      </c>
      <c r="BK158" s="153">
        <f t="shared" si="19"/>
        <v>0</v>
      </c>
      <c r="BL158" s="18" t="s">
        <v>244</v>
      </c>
      <c r="BM158" s="152" t="s">
        <v>416</v>
      </c>
    </row>
    <row r="159" spans="1:65" s="2" customFormat="1" ht="14.45" customHeight="1">
      <c r="A159" s="261"/>
      <c r="B159" s="262"/>
      <c r="C159" s="269" t="s">
        <v>294</v>
      </c>
      <c r="D159" s="269" t="s">
        <v>160</v>
      </c>
      <c r="E159" s="270" t="s">
        <v>857</v>
      </c>
      <c r="F159" s="271" t="s">
        <v>858</v>
      </c>
      <c r="G159" s="272" t="s">
        <v>859</v>
      </c>
      <c r="H159" s="273">
        <v>1</v>
      </c>
      <c r="I159" s="213"/>
      <c r="J159" s="305">
        <f t="shared" si="10"/>
        <v>0</v>
      </c>
      <c r="K159" s="271" t="s">
        <v>1</v>
      </c>
      <c r="L159" s="31"/>
      <c r="M159" s="148" t="s">
        <v>1</v>
      </c>
      <c r="N159" s="149" t="s">
        <v>35</v>
      </c>
      <c r="O159" s="150">
        <v>0</v>
      </c>
      <c r="P159" s="150">
        <f t="shared" si="11"/>
        <v>0</v>
      </c>
      <c r="Q159" s="150">
        <v>0</v>
      </c>
      <c r="R159" s="150">
        <f t="shared" si="12"/>
        <v>0</v>
      </c>
      <c r="S159" s="150">
        <v>0</v>
      </c>
      <c r="T159" s="151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2" t="s">
        <v>244</v>
      </c>
      <c r="AT159" s="152" t="s">
        <v>160</v>
      </c>
      <c r="AU159" s="152" t="s">
        <v>78</v>
      </c>
      <c r="AY159" s="18" t="s">
        <v>157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8" t="s">
        <v>74</v>
      </c>
      <c r="BK159" s="153">
        <f t="shared" si="19"/>
        <v>0</v>
      </c>
      <c r="BL159" s="18" t="s">
        <v>244</v>
      </c>
      <c r="BM159" s="152" t="s">
        <v>427</v>
      </c>
    </row>
    <row r="160" spans="1:65" s="2" customFormat="1" ht="21.6" customHeight="1">
      <c r="A160" s="261"/>
      <c r="B160" s="262"/>
      <c r="C160" s="269" t="s">
        <v>301</v>
      </c>
      <c r="D160" s="269" t="s">
        <v>160</v>
      </c>
      <c r="E160" s="270" t="s">
        <v>860</v>
      </c>
      <c r="F160" s="271" t="s">
        <v>861</v>
      </c>
      <c r="G160" s="272" t="s">
        <v>171</v>
      </c>
      <c r="H160" s="273">
        <v>1</v>
      </c>
      <c r="I160" s="213"/>
      <c r="J160" s="305">
        <f t="shared" si="10"/>
        <v>0</v>
      </c>
      <c r="K160" s="271" t="s">
        <v>1</v>
      </c>
      <c r="L160" s="31"/>
      <c r="M160" s="148" t="s">
        <v>1</v>
      </c>
      <c r="N160" s="149" t="s">
        <v>35</v>
      </c>
      <c r="O160" s="150">
        <v>0</v>
      </c>
      <c r="P160" s="150">
        <f t="shared" si="11"/>
        <v>0</v>
      </c>
      <c r="Q160" s="150">
        <v>0</v>
      </c>
      <c r="R160" s="150">
        <f t="shared" si="12"/>
        <v>0</v>
      </c>
      <c r="S160" s="150">
        <v>0</v>
      </c>
      <c r="T160" s="151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2" t="s">
        <v>244</v>
      </c>
      <c r="AT160" s="152" t="s">
        <v>160</v>
      </c>
      <c r="AU160" s="152" t="s">
        <v>78</v>
      </c>
      <c r="AY160" s="18" t="s">
        <v>157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8" t="s">
        <v>74</v>
      </c>
      <c r="BK160" s="153">
        <f t="shared" si="19"/>
        <v>0</v>
      </c>
      <c r="BL160" s="18" t="s">
        <v>244</v>
      </c>
      <c r="BM160" s="152" t="s">
        <v>436</v>
      </c>
    </row>
    <row r="161" spans="1:65" s="2" customFormat="1" ht="14.45" customHeight="1">
      <c r="A161" s="261"/>
      <c r="B161" s="262"/>
      <c r="C161" s="285" t="s">
        <v>305</v>
      </c>
      <c r="D161" s="285" t="s">
        <v>195</v>
      </c>
      <c r="E161" s="286" t="s">
        <v>862</v>
      </c>
      <c r="F161" s="287" t="s">
        <v>863</v>
      </c>
      <c r="G161" s="288" t="s">
        <v>171</v>
      </c>
      <c r="H161" s="289">
        <v>1</v>
      </c>
      <c r="I161" s="214"/>
      <c r="J161" s="306">
        <f t="shared" si="10"/>
        <v>0</v>
      </c>
      <c r="K161" s="287" t="s">
        <v>1</v>
      </c>
      <c r="L161" s="164"/>
      <c r="M161" s="165" t="s">
        <v>1</v>
      </c>
      <c r="N161" s="166" t="s">
        <v>35</v>
      </c>
      <c r="O161" s="150">
        <v>0</v>
      </c>
      <c r="P161" s="150">
        <f t="shared" si="11"/>
        <v>0</v>
      </c>
      <c r="Q161" s="150">
        <v>0</v>
      </c>
      <c r="R161" s="150">
        <f t="shared" si="12"/>
        <v>0</v>
      </c>
      <c r="S161" s="150">
        <v>0</v>
      </c>
      <c r="T161" s="151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2" t="s">
        <v>331</v>
      </c>
      <c r="AT161" s="152" t="s">
        <v>195</v>
      </c>
      <c r="AU161" s="152" t="s">
        <v>78</v>
      </c>
      <c r="AY161" s="18" t="s">
        <v>157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8" t="s">
        <v>74</v>
      </c>
      <c r="BK161" s="153">
        <f t="shared" si="19"/>
        <v>0</v>
      </c>
      <c r="BL161" s="18" t="s">
        <v>244</v>
      </c>
      <c r="BM161" s="152" t="s">
        <v>445</v>
      </c>
    </row>
    <row r="162" spans="1:65" s="2" customFormat="1" ht="14.45" customHeight="1">
      <c r="A162" s="261"/>
      <c r="B162" s="262"/>
      <c r="C162" s="269" t="s">
        <v>310</v>
      </c>
      <c r="D162" s="269" t="s">
        <v>160</v>
      </c>
      <c r="E162" s="270" t="s">
        <v>864</v>
      </c>
      <c r="F162" s="271" t="s">
        <v>865</v>
      </c>
      <c r="G162" s="272" t="s">
        <v>171</v>
      </c>
      <c r="H162" s="273">
        <v>1</v>
      </c>
      <c r="I162" s="213"/>
      <c r="J162" s="305">
        <f t="shared" si="10"/>
        <v>0</v>
      </c>
      <c r="K162" s="271" t="s">
        <v>1</v>
      </c>
      <c r="L162" s="31"/>
      <c r="M162" s="148" t="s">
        <v>1</v>
      </c>
      <c r="N162" s="149" t="s">
        <v>35</v>
      </c>
      <c r="O162" s="150">
        <v>0</v>
      </c>
      <c r="P162" s="150">
        <f t="shared" si="11"/>
        <v>0</v>
      </c>
      <c r="Q162" s="150">
        <v>0</v>
      </c>
      <c r="R162" s="150">
        <f t="shared" si="12"/>
        <v>0</v>
      </c>
      <c r="S162" s="150">
        <v>0</v>
      </c>
      <c r="T162" s="151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2" t="s">
        <v>244</v>
      </c>
      <c r="AT162" s="152" t="s">
        <v>160</v>
      </c>
      <c r="AU162" s="152" t="s">
        <v>78</v>
      </c>
      <c r="AY162" s="18" t="s">
        <v>157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8" t="s">
        <v>74</v>
      </c>
      <c r="BK162" s="153">
        <f t="shared" si="19"/>
        <v>0</v>
      </c>
      <c r="BL162" s="18" t="s">
        <v>244</v>
      </c>
      <c r="BM162" s="152" t="s">
        <v>459</v>
      </c>
    </row>
    <row r="163" spans="1:65" s="2" customFormat="1" ht="21.6" customHeight="1">
      <c r="A163" s="261"/>
      <c r="B163" s="262"/>
      <c r="C163" s="269" t="s">
        <v>314</v>
      </c>
      <c r="D163" s="269" t="s">
        <v>160</v>
      </c>
      <c r="E163" s="270" t="s">
        <v>866</v>
      </c>
      <c r="F163" s="271" t="s">
        <v>867</v>
      </c>
      <c r="G163" s="272" t="s">
        <v>171</v>
      </c>
      <c r="H163" s="273">
        <v>3</v>
      </c>
      <c r="I163" s="213"/>
      <c r="J163" s="305">
        <f t="shared" si="10"/>
        <v>0</v>
      </c>
      <c r="K163" s="271" t="s">
        <v>1</v>
      </c>
      <c r="L163" s="31"/>
      <c r="M163" s="148" t="s">
        <v>1</v>
      </c>
      <c r="N163" s="149" t="s">
        <v>35</v>
      </c>
      <c r="O163" s="150">
        <v>0</v>
      </c>
      <c r="P163" s="150">
        <f t="shared" si="11"/>
        <v>0</v>
      </c>
      <c r="Q163" s="150">
        <v>0</v>
      </c>
      <c r="R163" s="150">
        <f t="shared" si="12"/>
        <v>0</v>
      </c>
      <c r="S163" s="150">
        <v>0</v>
      </c>
      <c r="T163" s="151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2" t="s">
        <v>244</v>
      </c>
      <c r="AT163" s="152" t="s">
        <v>160</v>
      </c>
      <c r="AU163" s="152" t="s">
        <v>78</v>
      </c>
      <c r="AY163" s="18" t="s">
        <v>157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8" t="s">
        <v>74</v>
      </c>
      <c r="BK163" s="153">
        <f t="shared" si="19"/>
        <v>0</v>
      </c>
      <c r="BL163" s="18" t="s">
        <v>244</v>
      </c>
      <c r="BM163" s="152" t="s">
        <v>472</v>
      </c>
    </row>
    <row r="164" spans="1:65" s="2" customFormat="1" ht="21.6" customHeight="1">
      <c r="A164" s="261"/>
      <c r="B164" s="262"/>
      <c r="C164" s="285" t="s">
        <v>319</v>
      </c>
      <c r="D164" s="285" t="s">
        <v>195</v>
      </c>
      <c r="E164" s="286" t="s">
        <v>868</v>
      </c>
      <c r="F164" s="287" t="s">
        <v>869</v>
      </c>
      <c r="G164" s="288" t="s">
        <v>171</v>
      </c>
      <c r="H164" s="289">
        <v>1</v>
      </c>
      <c r="I164" s="214"/>
      <c r="J164" s="306">
        <f t="shared" si="10"/>
        <v>0</v>
      </c>
      <c r="K164" s="287" t="s">
        <v>1</v>
      </c>
      <c r="L164" s="164"/>
      <c r="M164" s="165" t="s">
        <v>1</v>
      </c>
      <c r="N164" s="166" t="s">
        <v>35</v>
      </c>
      <c r="O164" s="150">
        <v>0</v>
      </c>
      <c r="P164" s="150">
        <f t="shared" si="11"/>
        <v>0</v>
      </c>
      <c r="Q164" s="150">
        <v>0</v>
      </c>
      <c r="R164" s="150">
        <f t="shared" si="12"/>
        <v>0</v>
      </c>
      <c r="S164" s="150">
        <v>0</v>
      </c>
      <c r="T164" s="151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2" t="s">
        <v>331</v>
      </c>
      <c r="AT164" s="152" t="s">
        <v>195</v>
      </c>
      <c r="AU164" s="152" t="s">
        <v>78</v>
      </c>
      <c r="AY164" s="18" t="s">
        <v>157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8" t="s">
        <v>74</v>
      </c>
      <c r="BK164" s="153">
        <f t="shared" si="19"/>
        <v>0</v>
      </c>
      <c r="BL164" s="18" t="s">
        <v>244</v>
      </c>
      <c r="BM164" s="152" t="s">
        <v>483</v>
      </c>
    </row>
    <row r="165" spans="1:65" s="2" customFormat="1" ht="21.6" customHeight="1">
      <c r="A165" s="261"/>
      <c r="B165" s="262"/>
      <c r="C165" s="285" t="s">
        <v>325</v>
      </c>
      <c r="D165" s="285" t="s">
        <v>195</v>
      </c>
      <c r="E165" s="286" t="s">
        <v>870</v>
      </c>
      <c r="F165" s="287" t="s">
        <v>871</v>
      </c>
      <c r="G165" s="288" t="s">
        <v>171</v>
      </c>
      <c r="H165" s="289">
        <v>2</v>
      </c>
      <c r="I165" s="214"/>
      <c r="J165" s="306">
        <f t="shared" si="10"/>
        <v>0</v>
      </c>
      <c r="K165" s="287" t="s">
        <v>1</v>
      </c>
      <c r="L165" s="164"/>
      <c r="M165" s="165" t="s">
        <v>1</v>
      </c>
      <c r="N165" s="166" t="s">
        <v>35</v>
      </c>
      <c r="O165" s="150">
        <v>0</v>
      </c>
      <c r="P165" s="150">
        <f t="shared" si="11"/>
        <v>0</v>
      </c>
      <c r="Q165" s="150">
        <v>0</v>
      </c>
      <c r="R165" s="150">
        <f t="shared" si="12"/>
        <v>0</v>
      </c>
      <c r="S165" s="150">
        <v>0</v>
      </c>
      <c r="T165" s="151">
        <f t="shared" si="1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2" t="s">
        <v>331</v>
      </c>
      <c r="AT165" s="152" t="s">
        <v>195</v>
      </c>
      <c r="AU165" s="152" t="s">
        <v>78</v>
      </c>
      <c r="AY165" s="18" t="s">
        <v>157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8" t="s">
        <v>74</v>
      </c>
      <c r="BK165" s="153">
        <f t="shared" si="19"/>
        <v>0</v>
      </c>
      <c r="BL165" s="18" t="s">
        <v>244</v>
      </c>
      <c r="BM165" s="152" t="s">
        <v>494</v>
      </c>
    </row>
    <row r="166" spans="1:65" s="2" customFormat="1" ht="21.6" customHeight="1">
      <c r="A166" s="261"/>
      <c r="B166" s="262"/>
      <c r="C166" s="269" t="s">
        <v>331</v>
      </c>
      <c r="D166" s="269" t="s">
        <v>160</v>
      </c>
      <c r="E166" s="270" t="s">
        <v>872</v>
      </c>
      <c r="F166" s="271" t="s">
        <v>873</v>
      </c>
      <c r="G166" s="272" t="s">
        <v>171</v>
      </c>
      <c r="H166" s="273">
        <v>1</v>
      </c>
      <c r="I166" s="213"/>
      <c r="J166" s="305">
        <f t="shared" si="10"/>
        <v>0</v>
      </c>
      <c r="K166" s="271" t="s">
        <v>1</v>
      </c>
      <c r="L166" s="31"/>
      <c r="M166" s="148" t="s">
        <v>1</v>
      </c>
      <c r="N166" s="149" t="s">
        <v>35</v>
      </c>
      <c r="O166" s="150">
        <v>0</v>
      </c>
      <c r="P166" s="150">
        <f t="shared" si="11"/>
        <v>0</v>
      </c>
      <c r="Q166" s="150">
        <v>0</v>
      </c>
      <c r="R166" s="150">
        <f t="shared" si="12"/>
        <v>0</v>
      </c>
      <c r="S166" s="150">
        <v>0</v>
      </c>
      <c r="T166" s="151">
        <f t="shared" si="1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2" t="s">
        <v>244</v>
      </c>
      <c r="AT166" s="152" t="s">
        <v>160</v>
      </c>
      <c r="AU166" s="152" t="s">
        <v>78</v>
      </c>
      <c r="AY166" s="18" t="s">
        <v>157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8" t="s">
        <v>74</v>
      </c>
      <c r="BK166" s="153">
        <f t="shared" si="19"/>
        <v>0</v>
      </c>
      <c r="BL166" s="18" t="s">
        <v>244</v>
      </c>
      <c r="BM166" s="152" t="s">
        <v>504</v>
      </c>
    </row>
    <row r="167" spans="1:65" s="2" customFormat="1" ht="14.45" customHeight="1">
      <c r="A167" s="261"/>
      <c r="B167" s="262"/>
      <c r="C167" s="285" t="s">
        <v>336</v>
      </c>
      <c r="D167" s="285" t="s">
        <v>195</v>
      </c>
      <c r="E167" s="286" t="s">
        <v>874</v>
      </c>
      <c r="F167" s="287" t="s">
        <v>875</v>
      </c>
      <c r="G167" s="288" t="s">
        <v>171</v>
      </c>
      <c r="H167" s="289">
        <v>1</v>
      </c>
      <c r="I167" s="214"/>
      <c r="J167" s="306">
        <f t="shared" si="10"/>
        <v>0</v>
      </c>
      <c r="K167" s="287" t="s">
        <v>1</v>
      </c>
      <c r="L167" s="164"/>
      <c r="M167" s="165" t="s">
        <v>1</v>
      </c>
      <c r="N167" s="166" t="s">
        <v>35</v>
      </c>
      <c r="O167" s="150">
        <v>0</v>
      </c>
      <c r="P167" s="150">
        <f t="shared" si="11"/>
        <v>0</v>
      </c>
      <c r="Q167" s="150">
        <v>0</v>
      </c>
      <c r="R167" s="150">
        <f t="shared" si="12"/>
        <v>0</v>
      </c>
      <c r="S167" s="150">
        <v>0</v>
      </c>
      <c r="T167" s="151">
        <f t="shared" si="1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2" t="s">
        <v>331</v>
      </c>
      <c r="AT167" s="152" t="s">
        <v>195</v>
      </c>
      <c r="AU167" s="152" t="s">
        <v>78</v>
      </c>
      <c r="AY167" s="18" t="s">
        <v>157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8" t="s">
        <v>74</v>
      </c>
      <c r="BK167" s="153">
        <f t="shared" si="19"/>
        <v>0</v>
      </c>
      <c r="BL167" s="18" t="s">
        <v>244</v>
      </c>
      <c r="BM167" s="152" t="s">
        <v>517</v>
      </c>
    </row>
    <row r="168" spans="1:65" s="2" customFormat="1" ht="21.6" customHeight="1">
      <c r="A168" s="261"/>
      <c r="B168" s="262"/>
      <c r="C168" s="269" t="s">
        <v>341</v>
      </c>
      <c r="D168" s="269" t="s">
        <v>160</v>
      </c>
      <c r="E168" s="270" t="s">
        <v>876</v>
      </c>
      <c r="F168" s="271" t="s">
        <v>877</v>
      </c>
      <c r="G168" s="272" t="s">
        <v>219</v>
      </c>
      <c r="H168" s="273">
        <v>31</v>
      </c>
      <c r="I168" s="213"/>
      <c r="J168" s="305">
        <f t="shared" si="10"/>
        <v>0</v>
      </c>
      <c r="K168" s="271" t="s">
        <v>1</v>
      </c>
      <c r="L168" s="31"/>
      <c r="M168" s="148" t="s">
        <v>1</v>
      </c>
      <c r="N168" s="149" t="s">
        <v>35</v>
      </c>
      <c r="O168" s="150">
        <v>0</v>
      </c>
      <c r="P168" s="150">
        <f t="shared" si="11"/>
        <v>0</v>
      </c>
      <c r="Q168" s="150">
        <v>0</v>
      </c>
      <c r="R168" s="150">
        <f t="shared" si="12"/>
        <v>0</v>
      </c>
      <c r="S168" s="150">
        <v>0</v>
      </c>
      <c r="T168" s="151">
        <f t="shared" si="1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2" t="s">
        <v>244</v>
      </c>
      <c r="AT168" s="152" t="s">
        <v>160</v>
      </c>
      <c r="AU168" s="152" t="s">
        <v>78</v>
      </c>
      <c r="AY168" s="18" t="s">
        <v>157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8" t="s">
        <v>74</v>
      </c>
      <c r="BK168" s="153">
        <f t="shared" si="19"/>
        <v>0</v>
      </c>
      <c r="BL168" s="18" t="s">
        <v>244</v>
      </c>
      <c r="BM168" s="152" t="s">
        <v>528</v>
      </c>
    </row>
    <row r="169" spans="1:65" s="2" customFormat="1" ht="21.6" customHeight="1">
      <c r="A169" s="261"/>
      <c r="B169" s="262"/>
      <c r="C169" s="269" t="s">
        <v>347</v>
      </c>
      <c r="D169" s="269" t="s">
        <v>160</v>
      </c>
      <c r="E169" s="270" t="s">
        <v>878</v>
      </c>
      <c r="F169" s="271" t="s">
        <v>879</v>
      </c>
      <c r="G169" s="272" t="s">
        <v>219</v>
      </c>
      <c r="H169" s="273">
        <v>31</v>
      </c>
      <c r="I169" s="213"/>
      <c r="J169" s="305">
        <f t="shared" si="10"/>
        <v>0</v>
      </c>
      <c r="K169" s="271" t="s">
        <v>1</v>
      </c>
      <c r="L169" s="31"/>
      <c r="M169" s="148" t="s">
        <v>1</v>
      </c>
      <c r="N169" s="149" t="s">
        <v>35</v>
      </c>
      <c r="O169" s="150">
        <v>0</v>
      </c>
      <c r="P169" s="150">
        <f t="shared" si="11"/>
        <v>0</v>
      </c>
      <c r="Q169" s="150">
        <v>0</v>
      </c>
      <c r="R169" s="150">
        <f t="shared" si="12"/>
        <v>0</v>
      </c>
      <c r="S169" s="150">
        <v>0</v>
      </c>
      <c r="T169" s="151">
        <f t="shared" si="1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2" t="s">
        <v>244</v>
      </c>
      <c r="AT169" s="152" t="s">
        <v>160</v>
      </c>
      <c r="AU169" s="152" t="s">
        <v>78</v>
      </c>
      <c r="AY169" s="18" t="s">
        <v>157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8" t="s">
        <v>74</v>
      </c>
      <c r="BK169" s="153">
        <f t="shared" si="19"/>
        <v>0</v>
      </c>
      <c r="BL169" s="18" t="s">
        <v>244</v>
      </c>
      <c r="BM169" s="152" t="s">
        <v>538</v>
      </c>
    </row>
    <row r="170" spans="1:65" s="2" customFormat="1" ht="21.6" customHeight="1">
      <c r="A170" s="261"/>
      <c r="B170" s="262"/>
      <c r="C170" s="269" t="s">
        <v>352</v>
      </c>
      <c r="D170" s="269" t="s">
        <v>160</v>
      </c>
      <c r="E170" s="270" t="s">
        <v>880</v>
      </c>
      <c r="F170" s="271" t="s">
        <v>881</v>
      </c>
      <c r="G170" s="272" t="s">
        <v>189</v>
      </c>
      <c r="H170" s="273">
        <v>4.2000000000000003E-2</v>
      </c>
      <c r="I170" s="213"/>
      <c r="J170" s="305">
        <f t="shared" si="10"/>
        <v>0</v>
      </c>
      <c r="K170" s="271" t="s">
        <v>1</v>
      </c>
      <c r="L170" s="31"/>
      <c r="M170" s="148" t="s">
        <v>1</v>
      </c>
      <c r="N170" s="149" t="s">
        <v>35</v>
      </c>
      <c r="O170" s="150">
        <v>0</v>
      </c>
      <c r="P170" s="150">
        <f t="shared" si="11"/>
        <v>0</v>
      </c>
      <c r="Q170" s="150">
        <v>0</v>
      </c>
      <c r="R170" s="150">
        <f t="shared" si="12"/>
        <v>0</v>
      </c>
      <c r="S170" s="150">
        <v>0</v>
      </c>
      <c r="T170" s="151">
        <f t="shared" si="1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2" t="s">
        <v>244</v>
      </c>
      <c r="AT170" s="152" t="s">
        <v>160</v>
      </c>
      <c r="AU170" s="152" t="s">
        <v>78</v>
      </c>
      <c r="AY170" s="18" t="s">
        <v>157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8" t="s">
        <v>74</v>
      </c>
      <c r="BK170" s="153">
        <f t="shared" si="19"/>
        <v>0</v>
      </c>
      <c r="BL170" s="18" t="s">
        <v>244</v>
      </c>
      <c r="BM170" s="152" t="s">
        <v>549</v>
      </c>
    </row>
    <row r="171" spans="1:65" s="12" customFormat="1" ht="22.9" customHeight="1">
      <c r="A171" s="264"/>
      <c r="B171" s="265"/>
      <c r="C171" s="264"/>
      <c r="D171" s="266" t="s">
        <v>69</v>
      </c>
      <c r="E171" s="268" t="s">
        <v>882</v>
      </c>
      <c r="F171" s="268" t="s">
        <v>883</v>
      </c>
      <c r="G171" s="264"/>
      <c r="H171" s="264"/>
      <c r="I171" s="307"/>
      <c r="J171" s="304">
        <f>BK171</f>
        <v>0</v>
      </c>
      <c r="K171" s="264"/>
      <c r="L171" s="134"/>
      <c r="M171" s="138"/>
      <c r="N171" s="139"/>
      <c r="O171" s="139"/>
      <c r="P171" s="140">
        <f>SUM(P172:P184)</f>
        <v>0</v>
      </c>
      <c r="Q171" s="139"/>
      <c r="R171" s="140">
        <f>SUM(R172:R184)</f>
        <v>0</v>
      </c>
      <c r="S171" s="139"/>
      <c r="T171" s="141">
        <f>SUM(T172:T184)</f>
        <v>0</v>
      </c>
      <c r="AR171" s="135" t="s">
        <v>78</v>
      </c>
      <c r="AT171" s="142" t="s">
        <v>69</v>
      </c>
      <c r="AU171" s="142" t="s">
        <v>74</v>
      </c>
      <c r="AY171" s="135" t="s">
        <v>157</v>
      </c>
      <c r="BK171" s="143">
        <f>SUM(BK172:BK184)</f>
        <v>0</v>
      </c>
    </row>
    <row r="172" spans="1:65" s="2" customFormat="1" ht="14.45" customHeight="1">
      <c r="A172" s="261"/>
      <c r="B172" s="262"/>
      <c r="C172" s="269" t="s">
        <v>357</v>
      </c>
      <c r="D172" s="269" t="s">
        <v>160</v>
      </c>
      <c r="E172" s="270" t="s">
        <v>884</v>
      </c>
      <c r="F172" s="271" t="s">
        <v>885</v>
      </c>
      <c r="G172" s="272" t="s">
        <v>886</v>
      </c>
      <c r="H172" s="273">
        <v>3</v>
      </c>
      <c r="I172" s="213"/>
      <c r="J172" s="305">
        <f t="shared" ref="J172:J184" si="20">ROUND(I172*H172,2)</f>
        <v>0</v>
      </c>
      <c r="K172" s="271" t="s">
        <v>1</v>
      </c>
      <c r="L172" s="31"/>
      <c r="M172" s="148" t="s">
        <v>1</v>
      </c>
      <c r="N172" s="149" t="s">
        <v>35</v>
      </c>
      <c r="O172" s="150">
        <v>0</v>
      </c>
      <c r="P172" s="150">
        <f t="shared" ref="P172:P184" si="21">O172*H172</f>
        <v>0</v>
      </c>
      <c r="Q172" s="150">
        <v>0</v>
      </c>
      <c r="R172" s="150">
        <f t="shared" ref="R172:R184" si="22">Q172*H172</f>
        <v>0</v>
      </c>
      <c r="S172" s="150">
        <v>0</v>
      </c>
      <c r="T172" s="151">
        <f t="shared" ref="T172:T184" si="23"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2" t="s">
        <v>244</v>
      </c>
      <c r="AT172" s="152" t="s">
        <v>160</v>
      </c>
      <c r="AU172" s="152" t="s">
        <v>78</v>
      </c>
      <c r="AY172" s="18" t="s">
        <v>157</v>
      </c>
      <c r="BE172" s="153">
        <f t="shared" ref="BE172:BE184" si="24">IF(N172="základní",J172,0)</f>
        <v>0</v>
      </c>
      <c r="BF172" s="153">
        <f t="shared" ref="BF172:BF184" si="25">IF(N172="snížená",J172,0)</f>
        <v>0</v>
      </c>
      <c r="BG172" s="153">
        <f t="shared" ref="BG172:BG184" si="26">IF(N172="zákl. přenesená",J172,0)</f>
        <v>0</v>
      </c>
      <c r="BH172" s="153">
        <f t="shared" ref="BH172:BH184" si="27">IF(N172="sníž. přenesená",J172,0)</f>
        <v>0</v>
      </c>
      <c r="BI172" s="153">
        <f t="shared" ref="BI172:BI184" si="28">IF(N172="nulová",J172,0)</f>
        <v>0</v>
      </c>
      <c r="BJ172" s="18" t="s">
        <v>74</v>
      </c>
      <c r="BK172" s="153">
        <f t="shared" ref="BK172:BK184" si="29">ROUND(I172*H172,2)</f>
        <v>0</v>
      </c>
      <c r="BL172" s="18" t="s">
        <v>244</v>
      </c>
      <c r="BM172" s="152" t="s">
        <v>557</v>
      </c>
    </row>
    <row r="173" spans="1:65" s="2" customFormat="1" ht="21.6" customHeight="1">
      <c r="A173" s="261"/>
      <c r="B173" s="262"/>
      <c r="C173" s="269" t="s">
        <v>362</v>
      </c>
      <c r="D173" s="269" t="s">
        <v>160</v>
      </c>
      <c r="E173" s="270" t="s">
        <v>887</v>
      </c>
      <c r="F173" s="271" t="s">
        <v>888</v>
      </c>
      <c r="G173" s="272" t="s">
        <v>886</v>
      </c>
      <c r="H173" s="273">
        <v>1</v>
      </c>
      <c r="I173" s="213"/>
      <c r="J173" s="305">
        <f t="shared" si="20"/>
        <v>0</v>
      </c>
      <c r="K173" s="271" t="s">
        <v>1</v>
      </c>
      <c r="L173" s="31"/>
      <c r="M173" s="148" t="s">
        <v>1</v>
      </c>
      <c r="N173" s="149" t="s">
        <v>35</v>
      </c>
      <c r="O173" s="150">
        <v>0</v>
      </c>
      <c r="P173" s="150">
        <f t="shared" si="21"/>
        <v>0</v>
      </c>
      <c r="Q173" s="150">
        <v>0</v>
      </c>
      <c r="R173" s="150">
        <f t="shared" si="22"/>
        <v>0</v>
      </c>
      <c r="S173" s="150">
        <v>0</v>
      </c>
      <c r="T173" s="151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2" t="s">
        <v>244</v>
      </c>
      <c r="AT173" s="152" t="s">
        <v>160</v>
      </c>
      <c r="AU173" s="152" t="s">
        <v>78</v>
      </c>
      <c r="AY173" s="18" t="s">
        <v>157</v>
      </c>
      <c r="BE173" s="153">
        <f t="shared" si="24"/>
        <v>0</v>
      </c>
      <c r="BF173" s="153">
        <f t="shared" si="25"/>
        <v>0</v>
      </c>
      <c r="BG173" s="153">
        <f t="shared" si="26"/>
        <v>0</v>
      </c>
      <c r="BH173" s="153">
        <f t="shared" si="27"/>
        <v>0</v>
      </c>
      <c r="BI173" s="153">
        <f t="shared" si="28"/>
        <v>0</v>
      </c>
      <c r="BJ173" s="18" t="s">
        <v>74</v>
      </c>
      <c r="BK173" s="153">
        <f t="shared" si="29"/>
        <v>0</v>
      </c>
      <c r="BL173" s="18" t="s">
        <v>244</v>
      </c>
      <c r="BM173" s="152" t="s">
        <v>565</v>
      </c>
    </row>
    <row r="174" spans="1:65" s="2" customFormat="1" ht="14.45" customHeight="1">
      <c r="A174" s="261"/>
      <c r="B174" s="262"/>
      <c r="C174" s="285" t="s">
        <v>367</v>
      </c>
      <c r="D174" s="285" t="s">
        <v>195</v>
      </c>
      <c r="E174" s="286" t="s">
        <v>889</v>
      </c>
      <c r="F174" s="287" t="s">
        <v>890</v>
      </c>
      <c r="G174" s="288" t="s">
        <v>171</v>
      </c>
      <c r="H174" s="289">
        <v>1</v>
      </c>
      <c r="I174" s="214"/>
      <c r="J174" s="306">
        <f t="shared" si="20"/>
        <v>0</v>
      </c>
      <c r="K174" s="287" t="s">
        <v>1</v>
      </c>
      <c r="L174" s="164"/>
      <c r="M174" s="165" t="s">
        <v>1</v>
      </c>
      <c r="N174" s="166" t="s">
        <v>35</v>
      </c>
      <c r="O174" s="150">
        <v>0</v>
      </c>
      <c r="P174" s="150">
        <f t="shared" si="21"/>
        <v>0</v>
      </c>
      <c r="Q174" s="150">
        <v>0</v>
      </c>
      <c r="R174" s="150">
        <f t="shared" si="22"/>
        <v>0</v>
      </c>
      <c r="S174" s="150">
        <v>0</v>
      </c>
      <c r="T174" s="151">
        <f t="shared" si="2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2" t="s">
        <v>331</v>
      </c>
      <c r="AT174" s="152" t="s">
        <v>195</v>
      </c>
      <c r="AU174" s="152" t="s">
        <v>78</v>
      </c>
      <c r="AY174" s="18" t="s">
        <v>157</v>
      </c>
      <c r="BE174" s="153">
        <f t="shared" si="24"/>
        <v>0</v>
      </c>
      <c r="BF174" s="153">
        <f t="shared" si="25"/>
        <v>0</v>
      </c>
      <c r="BG174" s="153">
        <f t="shared" si="26"/>
        <v>0</v>
      </c>
      <c r="BH174" s="153">
        <f t="shared" si="27"/>
        <v>0</v>
      </c>
      <c r="BI174" s="153">
        <f t="shared" si="28"/>
        <v>0</v>
      </c>
      <c r="BJ174" s="18" t="s">
        <v>74</v>
      </c>
      <c r="BK174" s="153">
        <f t="shared" si="29"/>
        <v>0</v>
      </c>
      <c r="BL174" s="18" t="s">
        <v>244</v>
      </c>
      <c r="BM174" s="152" t="s">
        <v>576</v>
      </c>
    </row>
    <row r="175" spans="1:65" s="2" customFormat="1" ht="21.6" customHeight="1">
      <c r="A175" s="261"/>
      <c r="B175" s="262"/>
      <c r="C175" s="269" t="s">
        <v>371</v>
      </c>
      <c r="D175" s="269" t="s">
        <v>160</v>
      </c>
      <c r="E175" s="270" t="s">
        <v>891</v>
      </c>
      <c r="F175" s="271" t="s">
        <v>892</v>
      </c>
      <c r="G175" s="272" t="s">
        <v>886</v>
      </c>
      <c r="H175" s="273">
        <v>6</v>
      </c>
      <c r="I175" s="213"/>
      <c r="J175" s="305">
        <f t="shared" si="20"/>
        <v>0</v>
      </c>
      <c r="K175" s="271" t="s">
        <v>1</v>
      </c>
      <c r="L175" s="31"/>
      <c r="M175" s="148" t="s">
        <v>1</v>
      </c>
      <c r="N175" s="149" t="s">
        <v>35</v>
      </c>
      <c r="O175" s="150">
        <v>0</v>
      </c>
      <c r="P175" s="150">
        <f t="shared" si="21"/>
        <v>0</v>
      </c>
      <c r="Q175" s="150">
        <v>0</v>
      </c>
      <c r="R175" s="150">
        <f t="shared" si="22"/>
        <v>0</v>
      </c>
      <c r="S175" s="150">
        <v>0</v>
      </c>
      <c r="T175" s="151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2" t="s">
        <v>244</v>
      </c>
      <c r="AT175" s="152" t="s">
        <v>160</v>
      </c>
      <c r="AU175" s="152" t="s">
        <v>78</v>
      </c>
      <c r="AY175" s="18" t="s">
        <v>157</v>
      </c>
      <c r="BE175" s="153">
        <f t="shared" si="24"/>
        <v>0</v>
      </c>
      <c r="BF175" s="153">
        <f t="shared" si="25"/>
        <v>0</v>
      </c>
      <c r="BG175" s="153">
        <f t="shared" si="26"/>
        <v>0</v>
      </c>
      <c r="BH175" s="153">
        <f t="shared" si="27"/>
        <v>0</v>
      </c>
      <c r="BI175" s="153">
        <f t="shared" si="28"/>
        <v>0</v>
      </c>
      <c r="BJ175" s="18" t="s">
        <v>74</v>
      </c>
      <c r="BK175" s="153">
        <f t="shared" si="29"/>
        <v>0</v>
      </c>
      <c r="BL175" s="18" t="s">
        <v>244</v>
      </c>
      <c r="BM175" s="152" t="s">
        <v>585</v>
      </c>
    </row>
    <row r="176" spans="1:65" s="2" customFormat="1" ht="14.45" customHeight="1">
      <c r="A176" s="261"/>
      <c r="B176" s="262"/>
      <c r="C176" s="285" t="s">
        <v>376</v>
      </c>
      <c r="D176" s="285" t="s">
        <v>195</v>
      </c>
      <c r="E176" s="286" t="s">
        <v>893</v>
      </c>
      <c r="F176" s="287" t="s">
        <v>894</v>
      </c>
      <c r="G176" s="288" t="s">
        <v>171</v>
      </c>
      <c r="H176" s="289">
        <v>6</v>
      </c>
      <c r="I176" s="214"/>
      <c r="J176" s="306">
        <f t="shared" si="20"/>
        <v>0</v>
      </c>
      <c r="K176" s="287" t="s">
        <v>1</v>
      </c>
      <c r="L176" s="164"/>
      <c r="M176" s="165" t="s">
        <v>1</v>
      </c>
      <c r="N176" s="166" t="s">
        <v>35</v>
      </c>
      <c r="O176" s="150">
        <v>0</v>
      </c>
      <c r="P176" s="150">
        <f t="shared" si="21"/>
        <v>0</v>
      </c>
      <c r="Q176" s="150">
        <v>0</v>
      </c>
      <c r="R176" s="150">
        <f t="shared" si="22"/>
        <v>0</v>
      </c>
      <c r="S176" s="150">
        <v>0</v>
      </c>
      <c r="T176" s="151">
        <f t="shared" si="2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2" t="s">
        <v>331</v>
      </c>
      <c r="AT176" s="152" t="s">
        <v>195</v>
      </c>
      <c r="AU176" s="152" t="s">
        <v>78</v>
      </c>
      <c r="AY176" s="18" t="s">
        <v>157</v>
      </c>
      <c r="BE176" s="153">
        <f t="shared" si="24"/>
        <v>0</v>
      </c>
      <c r="BF176" s="153">
        <f t="shared" si="25"/>
        <v>0</v>
      </c>
      <c r="BG176" s="153">
        <f t="shared" si="26"/>
        <v>0</v>
      </c>
      <c r="BH176" s="153">
        <f t="shared" si="27"/>
        <v>0</v>
      </c>
      <c r="BI176" s="153">
        <f t="shared" si="28"/>
        <v>0</v>
      </c>
      <c r="BJ176" s="18" t="s">
        <v>74</v>
      </c>
      <c r="BK176" s="153">
        <f t="shared" si="29"/>
        <v>0</v>
      </c>
      <c r="BL176" s="18" t="s">
        <v>244</v>
      </c>
      <c r="BM176" s="152" t="s">
        <v>595</v>
      </c>
    </row>
    <row r="177" spans="1:65" s="2" customFormat="1" ht="21.6" customHeight="1">
      <c r="A177" s="261"/>
      <c r="B177" s="262"/>
      <c r="C177" s="285" t="s">
        <v>380</v>
      </c>
      <c r="D177" s="285" t="s">
        <v>195</v>
      </c>
      <c r="E177" s="286" t="s">
        <v>895</v>
      </c>
      <c r="F177" s="287" t="s">
        <v>896</v>
      </c>
      <c r="G177" s="288" t="s">
        <v>171</v>
      </c>
      <c r="H177" s="289">
        <v>6</v>
      </c>
      <c r="I177" s="214"/>
      <c r="J177" s="306">
        <f t="shared" si="20"/>
        <v>0</v>
      </c>
      <c r="K177" s="287" t="s">
        <v>1</v>
      </c>
      <c r="L177" s="164"/>
      <c r="M177" s="165" t="s">
        <v>1</v>
      </c>
      <c r="N177" s="166" t="s">
        <v>35</v>
      </c>
      <c r="O177" s="150">
        <v>0</v>
      </c>
      <c r="P177" s="150">
        <f t="shared" si="21"/>
        <v>0</v>
      </c>
      <c r="Q177" s="150">
        <v>0</v>
      </c>
      <c r="R177" s="150">
        <f t="shared" si="22"/>
        <v>0</v>
      </c>
      <c r="S177" s="150">
        <v>0</v>
      </c>
      <c r="T177" s="151">
        <f t="shared" si="2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2" t="s">
        <v>331</v>
      </c>
      <c r="AT177" s="152" t="s">
        <v>195</v>
      </c>
      <c r="AU177" s="152" t="s">
        <v>78</v>
      </c>
      <c r="AY177" s="18" t="s">
        <v>157</v>
      </c>
      <c r="BE177" s="153">
        <f t="shared" si="24"/>
        <v>0</v>
      </c>
      <c r="BF177" s="153">
        <f t="shared" si="25"/>
        <v>0</v>
      </c>
      <c r="BG177" s="153">
        <f t="shared" si="26"/>
        <v>0</v>
      </c>
      <c r="BH177" s="153">
        <f t="shared" si="27"/>
        <v>0</v>
      </c>
      <c r="BI177" s="153">
        <f t="shared" si="28"/>
        <v>0</v>
      </c>
      <c r="BJ177" s="18" t="s">
        <v>74</v>
      </c>
      <c r="BK177" s="153">
        <f t="shared" si="29"/>
        <v>0</v>
      </c>
      <c r="BL177" s="18" t="s">
        <v>244</v>
      </c>
      <c r="BM177" s="152" t="s">
        <v>605</v>
      </c>
    </row>
    <row r="178" spans="1:65" s="2" customFormat="1" ht="21.6" customHeight="1">
      <c r="A178" s="261"/>
      <c r="B178" s="262"/>
      <c r="C178" s="269" t="s">
        <v>385</v>
      </c>
      <c r="D178" s="269" t="s">
        <v>160</v>
      </c>
      <c r="E178" s="270" t="s">
        <v>897</v>
      </c>
      <c r="F178" s="271" t="s">
        <v>898</v>
      </c>
      <c r="G178" s="272" t="s">
        <v>171</v>
      </c>
      <c r="H178" s="273">
        <v>1</v>
      </c>
      <c r="I178" s="213"/>
      <c r="J178" s="305">
        <f t="shared" si="20"/>
        <v>0</v>
      </c>
      <c r="K178" s="271" t="s">
        <v>1</v>
      </c>
      <c r="L178" s="31"/>
      <c r="M178" s="148" t="s">
        <v>1</v>
      </c>
      <c r="N178" s="149" t="s">
        <v>35</v>
      </c>
      <c r="O178" s="150">
        <v>0</v>
      </c>
      <c r="P178" s="150">
        <f t="shared" si="21"/>
        <v>0</v>
      </c>
      <c r="Q178" s="150">
        <v>0</v>
      </c>
      <c r="R178" s="150">
        <f t="shared" si="22"/>
        <v>0</v>
      </c>
      <c r="S178" s="150">
        <v>0</v>
      </c>
      <c r="T178" s="151">
        <f t="shared" si="2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2" t="s">
        <v>244</v>
      </c>
      <c r="AT178" s="152" t="s">
        <v>160</v>
      </c>
      <c r="AU178" s="152" t="s">
        <v>78</v>
      </c>
      <c r="AY178" s="18" t="s">
        <v>157</v>
      </c>
      <c r="BE178" s="153">
        <f t="shared" si="24"/>
        <v>0</v>
      </c>
      <c r="BF178" s="153">
        <f t="shared" si="25"/>
        <v>0</v>
      </c>
      <c r="BG178" s="153">
        <f t="shared" si="26"/>
        <v>0</v>
      </c>
      <c r="BH178" s="153">
        <f t="shared" si="27"/>
        <v>0</v>
      </c>
      <c r="BI178" s="153">
        <f t="shared" si="28"/>
        <v>0</v>
      </c>
      <c r="BJ178" s="18" t="s">
        <v>74</v>
      </c>
      <c r="BK178" s="153">
        <f t="shared" si="29"/>
        <v>0</v>
      </c>
      <c r="BL178" s="18" t="s">
        <v>244</v>
      </c>
      <c r="BM178" s="152" t="s">
        <v>616</v>
      </c>
    </row>
    <row r="179" spans="1:65" s="2" customFormat="1" ht="21.6" customHeight="1">
      <c r="A179" s="261"/>
      <c r="B179" s="262"/>
      <c r="C179" s="285" t="s">
        <v>392</v>
      </c>
      <c r="D179" s="285" t="s">
        <v>195</v>
      </c>
      <c r="E179" s="286" t="s">
        <v>899</v>
      </c>
      <c r="F179" s="287" t="s">
        <v>900</v>
      </c>
      <c r="G179" s="288" t="s">
        <v>171</v>
      </c>
      <c r="H179" s="289">
        <v>1</v>
      </c>
      <c r="I179" s="214"/>
      <c r="J179" s="306">
        <f t="shared" si="20"/>
        <v>0</v>
      </c>
      <c r="K179" s="287" t="s">
        <v>1</v>
      </c>
      <c r="L179" s="164"/>
      <c r="M179" s="165" t="s">
        <v>1</v>
      </c>
      <c r="N179" s="166" t="s">
        <v>35</v>
      </c>
      <c r="O179" s="150">
        <v>0</v>
      </c>
      <c r="P179" s="150">
        <f t="shared" si="21"/>
        <v>0</v>
      </c>
      <c r="Q179" s="150">
        <v>0</v>
      </c>
      <c r="R179" s="150">
        <f t="shared" si="22"/>
        <v>0</v>
      </c>
      <c r="S179" s="150">
        <v>0</v>
      </c>
      <c r="T179" s="151">
        <f t="shared" si="2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2" t="s">
        <v>331</v>
      </c>
      <c r="AT179" s="152" t="s">
        <v>195</v>
      </c>
      <c r="AU179" s="152" t="s">
        <v>78</v>
      </c>
      <c r="AY179" s="18" t="s">
        <v>157</v>
      </c>
      <c r="BE179" s="153">
        <f t="shared" si="24"/>
        <v>0</v>
      </c>
      <c r="BF179" s="153">
        <f t="shared" si="25"/>
        <v>0</v>
      </c>
      <c r="BG179" s="153">
        <f t="shared" si="26"/>
        <v>0</v>
      </c>
      <c r="BH179" s="153">
        <f t="shared" si="27"/>
        <v>0</v>
      </c>
      <c r="BI179" s="153">
        <f t="shared" si="28"/>
        <v>0</v>
      </c>
      <c r="BJ179" s="18" t="s">
        <v>74</v>
      </c>
      <c r="BK179" s="153">
        <f t="shared" si="29"/>
        <v>0</v>
      </c>
      <c r="BL179" s="18" t="s">
        <v>244</v>
      </c>
      <c r="BM179" s="152" t="s">
        <v>624</v>
      </c>
    </row>
    <row r="180" spans="1:65" s="2" customFormat="1" ht="21.6" customHeight="1">
      <c r="A180" s="261"/>
      <c r="B180" s="262"/>
      <c r="C180" s="269" t="s">
        <v>397</v>
      </c>
      <c r="D180" s="269" t="s">
        <v>160</v>
      </c>
      <c r="E180" s="270" t="s">
        <v>901</v>
      </c>
      <c r="F180" s="271" t="s">
        <v>902</v>
      </c>
      <c r="G180" s="272" t="s">
        <v>171</v>
      </c>
      <c r="H180" s="273">
        <v>2</v>
      </c>
      <c r="I180" s="213"/>
      <c r="J180" s="305">
        <f t="shared" si="20"/>
        <v>0</v>
      </c>
      <c r="K180" s="271" t="s">
        <v>1</v>
      </c>
      <c r="L180" s="31"/>
      <c r="M180" s="148" t="s">
        <v>1</v>
      </c>
      <c r="N180" s="149" t="s">
        <v>35</v>
      </c>
      <c r="O180" s="150">
        <v>0</v>
      </c>
      <c r="P180" s="150">
        <f t="shared" si="21"/>
        <v>0</v>
      </c>
      <c r="Q180" s="150">
        <v>0</v>
      </c>
      <c r="R180" s="150">
        <f t="shared" si="22"/>
        <v>0</v>
      </c>
      <c r="S180" s="150">
        <v>0</v>
      </c>
      <c r="T180" s="151">
        <f t="shared" si="2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2" t="s">
        <v>244</v>
      </c>
      <c r="AT180" s="152" t="s">
        <v>160</v>
      </c>
      <c r="AU180" s="152" t="s">
        <v>78</v>
      </c>
      <c r="AY180" s="18" t="s">
        <v>157</v>
      </c>
      <c r="BE180" s="153">
        <f t="shared" si="24"/>
        <v>0</v>
      </c>
      <c r="BF180" s="153">
        <f t="shared" si="25"/>
        <v>0</v>
      </c>
      <c r="BG180" s="153">
        <f t="shared" si="26"/>
        <v>0</v>
      </c>
      <c r="BH180" s="153">
        <f t="shared" si="27"/>
        <v>0</v>
      </c>
      <c r="BI180" s="153">
        <f t="shared" si="28"/>
        <v>0</v>
      </c>
      <c r="BJ180" s="18" t="s">
        <v>74</v>
      </c>
      <c r="BK180" s="153">
        <f t="shared" si="29"/>
        <v>0</v>
      </c>
      <c r="BL180" s="18" t="s">
        <v>244</v>
      </c>
      <c r="BM180" s="152" t="s">
        <v>635</v>
      </c>
    </row>
    <row r="181" spans="1:65" s="2" customFormat="1" ht="14.45" customHeight="1">
      <c r="A181" s="261"/>
      <c r="B181" s="262"/>
      <c r="C181" s="285" t="s">
        <v>404</v>
      </c>
      <c r="D181" s="285" t="s">
        <v>195</v>
      </c>
      <c r="E181" s="286" t="s">
        <v>903</v>
      </c>
      <c r="F181" s="287" t="s">
        <v>904</v>
      </c>
      <c r="G181" s="288" t="s">
        <v>171</v>
      </c>
      <c r="H181" s="289">
        <v>2</v>
      </c>
      <c r="I181" s="214"/>
      <c r="J181" s="306">
        <f t="shared" si="20"/>
        <v>0</v>
      </c>
      <c r="K181" s="287" t="s">
        <v>1</v>
      </c>
      <c r="L181" s="164"/>
      <c r="M181" s="165" t="s">
        <v>1</v>
      </c>
      <c r="N181" s="166" t="s">
        <v>35</v>
      </c>
      <c r="O181" s="150">
        <v>0</v>
      </c>
      <c r="P181" s="150">
        <f t="shared" si="21"/>
        <v>0</v>
      </c>
      <c r="Q181" s="150">
        <v>0</v>
      </c>
      <c r="R181" s="150">
        <f t="shared" si="22"/>
        <v>0</v>
      </c>
      <c r="S181" s="150">
        <v>0</v>
      </c>
      <c r="T181" s="151">
        <f t="shared" si="2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2" t="s">
        <v>331</v>
      </c>
      <c r="AT181" s="152" t="s">
        <v>195</v>
      </c>
      <c r="AU181" s="152" t="s">
        <v>78</v>
      </c>
      <c r="AY181" s="18" t="s">
        <v>157</v>
      </c>
      <c r="BE181" s="153">
        <f t="shared" si="24"/>
        <v>0</v>
      </c>
      <c r="BF181" s="153">
        <f t="shared" si="25"/>
        <v>0</v>
      </c>
      <c r="BG181" s="153">
        <f t="shared" si="26"/>
        <v>0</v>
      </c>
      <c r="BH181" s="153">
        <f t="shared" si="27"/>
        <v>0</v>
      </c>
      <c r="BI181" s="153">
        <f t="shared" si="28"/>
        <v>0</v>
      </c>
      <c r="BJ181" s="18" t="s">
        <v>74</v>
      </c>
      <c r="BK181" s="153">
        <f t="shared" si="29"/>
        <v>0</v>
      </c>
      <c r="BL181" s="18" t="s">
        <v>244</v>
      </c>
      <c r="BM181" s="152" t="s">
        <v>644</v>
      </c>
    </row>
    <row r="182" spans="1:65" s="2" customFormat="1" ht="21.6" customHeight="1">
      <c r="A182" s="261"/>
      <c r="B182" s="262"/>
      <c r="C182" s="269" t="s">
        <v>411</v>
      </c>
      <c r="D182" s="269" t="s">
        <v>160</v>
      </c>
      <c r="E182" s="270" t="s">
        <v>905</v>
      </c>
      <c r="F182" s="271" t="s">
        <v>906</v>
      </c>
      <c r="G182" s="272" t="s">
        <v>171</v>
      </c>
      <c r="H182" s="273">
        <v>1</v>
      </c>
      <c r="I182" s="213"/>
      <c r="J182" s="305">
        <f t="shared" si="20"/>
        <v>0</v>
      </c>
      <c r="K182" s="271" t="s">
        <v>1</v>
      </c>
      <c r="L182" s="31"/>
      <c r="M182" s="148" t="s">
        <v>1</v>
      </c>
      <c r="N182" s="149" t="s">
        <v>35</v>
      </c>
      <c r="O182" s="150">
        <v>0</v>
      </c>
      <c r="P182" s="150">
        <f t="shared" si="21"/>
        <v>0</v>
      </c>
      <c r="Q182" s="150">
        <v>0</v>
      </c>
      <c r="R182" s="150">
        <f t="shared" si="22"/>
        <v>0</v>
      </c>
      <c r="S182" s="150">
        <v>0</v>
      </c>
      <c r="T182" s="151">
        <f t="shared" si="2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2" t="s">
        <v>244</v>
      </c>
      <c r="AT182" s="152" t="s">
        <v>160</v>
      </c>
      <c r="AU182" s="152" t="s">
        <v>78</v>
      </c>
      <c r="AY182" s="18" t="s">
        <v>157</v>
      </c>
      <c r="BE182" s="153">
        <f t="shared" si="24"/>
        <v>0</v>
      </c>
      <c r="BF182" s="153">
        <f t="shared" si="25"/>
        <v>0</v>
      </c>
      <c r="BG182" s="153">
        <f t="shared" si="26"/>
        <v>0</v>
      </c>
      <c r="BH182" s="153">
        <f t="shared" si="27"/>
        <v>0</v>
      </c>
      <c r="BI182" s="153">
        <f t="shared" si="28"/>
        <v>0</v>
      </c>
      <c r="BJ182" s="18" t="s">
        <v>74</v>
      </c>
      <c r="BK182" s="153">
        <f t="shared" si="29"/>
        <v>0</v>
      </c>
      <c r="BL182" s="18" t="s">
        <v>244</v>
      </c>
      <c r="BM182" s="152" t="s">
        <v>653</v>
      </c>
    </row>
    <row r="183" spans="1:65" s="2" customFormat="1" ht="14.45" customHeight="1">
      <c r="A183" s="261"/>
      <c r="B183" s="262"/>
      <c r="C183" s="285" t="s">
        <v>416</v>
      </c>
      <c r="D183" s="285" t="s">
        <v>195</v>
      </c>
      <c r="E183" s="286" t="s">
        <v>907</v>
      </c>
      <c r="F183" s="287" t="s">
        <v>908</v>
      </c>
      <c r="G183" s="288" t="s">
        <v>171</v>
      </c>
      <c r="H183" s="289">
        <v>1</v>
      </c>
      <c r="I183" s="214"/>
      <c r="J183" s="306">
        <f t="shared" si="20"/>
        <v>0</v>
      </c>
      <c r="K183" s="287" t="s">
        <v>1</v>
      </c>
      <c r="L183" s="164"/>
      <c r="M183" s="165" t="s">
        <v>1</v>
      </c>
      <c r="N183" s="166" t="s">
        <v>35</v>
      </c>
      <c r="O183" s="150">
        <v>0</v>
      </c>
      <c r="P183" s="150">
        <f t="shared" si="21"/>
        <v>0</v>
      </c>
      <c r="Q183" s="150">
        <v>0</v>
      </c>
      <c r="R183" s="150">
        <f t="shared" si="22"/>
        <v>0</v>
      </c>
      <c r="S183" s="150">
        <v>0</v>
      </c>
      <c r="T183" s="151">
        <f t="shared" si="2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2" t="s">
        <v>331</v>
      </c>
      <c r="AT183" s="152" t="s">
        <v>195</v>
      </c>
      <c r="AU183" s="152" t="s">
        <v>78</v>
      </c>
      <c r="AY183" s="18" t="s">
        <v>157</v>
      </c>
      <c r="BE183" s="153">
        <f t="shared" si="24"/>
        <v>0</v>
      </c>
      <c r="BF183" s="153">
        <f t="shared" si="25"/>
        <v>0</v>
      </c>
      <c r="BG183" s="153">
        <f t="shared" si="26"/>
        <v>0</v>
      </c>
      <c r="BH183" s="153">
        <f t="shared" si="27"/>
        <v>0</v>
      </c>
      <c r="BI183" s="153">
        <f t="shared" si="28"/>
        <v>0</v>
      </c>
      <c r="BJ183" s="18" t="s">
        <v>74</v>
      </c>
      <c r="BK183" s="153">
        <f t="shared" si="29"/>
        <v>0</v>
      </c>
      <c r="BL183" s="18" t="s">
        <v>244</v>
      </c>
      <c r="BM183" s="152" t="s">
        <v>664</v>
      </c>
    </row>
    <row r="184" spans="1:65" s="2" customFormat="1" ht="21.6" customHeight="1">
      <c r="A184" s="261"/>
      <c r="B184" s="262"/>
      <c r="C184" s="269" t="s">
        <v>420</v>
      </c>
      <c r="D184" s="269" t="s">
        <v>160</v>
      </c>
      <c r="E184" s="270" t="s">
        <v>909</v>
      </c>
      <c r="F184" s="271" t="s">
        <v>910</v>
      </c>
      <c r="G184" s="272" t="s">
        <v>189</v>
      </c>
      <c r="H184" s="273">
        <v>0.01</v>
      </c>
      <c r="I184" s="213"/>
      <c r="J184" s="305">
        <f t="shared" si="20"/>
        <v>0</v>
      </c>
      <c r="K184" s="271" t="s">
        <v>1</v>
      </c>
      <c r="L184" s="31"/>
      <c r="M184" s="148" t="s">
        <v>1</v>
      </c>
      <c r="N184" s="149" t="s">
        <v>35</v>
      </c>
      <c r="O184" s="150">
        <v>0</v>
      </c>
      <c r="P184" s="150">
        <f t="shared" si="21"/>
        <v>0</v>
      </c>
      <c r="Q184" s="150">
        <v>0</v>
      </c>
      <c r="R184" s="150">
        <f t="shared" si="22"/>
        <v>0</v>
      </c>
      <c r="S184" s="150">
        <v>0</v>
      </c>
      <c r="T184" s="151">
        <f t="shared" si="2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2" t="s">
        <v>244</v>
      </c>
      <c r="AT184" s="152" t="s">
        <v>160</v>
      </c>
      <c r="AU184" s="152" t="s">
        <v>78</v>
      </c>
      <c r="AY184" s="18" t="s">
        <v>157</v>
      </c>
      <c r="BE184" s="153">
        <f t="shared" si="24"/>
        <v>0</v>
      </c>
      <c r="BF184" s="153">
        <f t="shared" si="25"/>
        <v>0</v>
      </c>
      <c r="BG184" s="153">
        <f t="shared" si="26"/>
        <v>0</v>
      </c>
      <c r="BH184" s="153">
        <f t="shared" si="27"/>
        <v>0</v>
      </c>
      <c r="BI184" s="153">
        <f t="shared" si="28"/>
        <v>0</v>
      </c>
      <c r="BJ184" s="18" t="s">
        <v>74</v>
      </c>
      <c r="BK184" s="153">
        <f t="shared" si="29"/>
        <v>0</v>
      </c>
      <c r="BL184" s="18" t="s">
        <v>244</v>
      </c>
      <c r="BM184" s="152" t="s">
        <v>672</v>
      </c>
    </row>
    <row r="185" spans="1:65" s="12" customFormat="1" ht="25.9" customHeight="1">
      <c r="A185" s="264"/>
      <c r="B185" s="265"/>
      <c r="C185" s="264"/>
      <c r="D185" s="266" t="s">
        <v>69</v>
      </c>
      <c r="E185" s="267" t="s">
        <v>791</v>
      </c>
      <c r="F185" s="267" t="s">
        <v>792</v>
      </c>
      <c r="G185" s="264"/>
      <c r="H185" s="264"/>
      <c r="I185" s="307"/>
      <c r="J185" s="303">
        <f>BK185</f>
        <v>0</v>
      </c>
      <c r="K185" s="264"/>
      <c r="L185" s="134"/>
      <c r="M185" s="138"/>
      <c r="N185" s="139"/>
      <c r="O185" s="139"/>
      <c r="P185" s="140">
        <f>P186</f>
        <v>0</v>
      </c>
      <c r="Q185" s="139"/>
      <c r="R185" s="140">
        <f>R186</f>
        <v>0</v>
      </c>
      <c r="S185" s="139"/>
      <c r="T185" s="141">
        <f>T186</f>
        <v>0</v>
      </c>
      <c r="AR185" s="135" t="s">
        <v>163</v>
      </c>
      <c r="AT185" s="142" t="s">
        <v>69</v>
      </c>
      <c r="AU185" s="142" t="s">
        <v>70</v>
      </c>
      <c r="AY185" s="135" t="s">
        <v>157</v>
      </c>
      <c r="BK185" s="143">
        <f>BK186</f>
        <v>0</v>
      </c>
    </row>
    <row r="186" spans="1:65" s="2" customFormat="1" ht="32.450000000000003" customHeight="1">
      <c r="A186" s="261"/>
      <c r="B186" s="262"/>
      <c r="C186" s="269" t="s">
        <v>427</v>
      </c>
      <c r="D186" s="269" t="s">
        <v>160</v>
      </c>
      <c r="E186" s="270" t="s">
        <v>911</v>
      </c>
      <c r="F186" s="271" t="s">
        <v>912</v>
      </c>
      <c r="G186" s="272" t="s">
        <v>796</v>
      </c>
      <c r="H186" s="273">
        <v>20</v>
      </c>
      <c r="I186" s="213"/>
      <c r="J186" s="305">
        <f>ROUND(I186*H186,2)</f>
        <v>0</v>
      </c>
      <c r="K186" s="271" t="s">
        <v>1</v>
      </c>
      <c r="L186" s="31"/>
      <c r="M186" s="180" t="s">
        <v>1</v>
      </c>
      <c r="N186" s="181" t="s">
        <v>35</v>
      </c>
      <c r="O186" s="182">
        <v>0</v>
      </c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2" t="s">
        <v>913</v>
      </c>
      <c r="AT186" s="152" t="s">
        <v>160</v>
      </c>
      <c r="AU186" s="152" t="s">
        <v>74</v>
      </c>
      <c r="AY186" s="18" t="s">
        <v>157</v>
      </c>
      <c r="BE186" s="153">
        <f>IF(N186="základní",J186,0)</f>
        <v>0</v>
      </c>
      <c r="BF186" s="153">
        <f>IF(N186="snížená",J186,0)</f>
        <v>0</v>
      </c>
      <c r="BG186" s="153">
        <f>IF(N186="zákl. přenesená",J186,0)</f>
        <v>0</v>
      </c>
      <c r="BH186" s="153">
        <f>IF(N186="sníž. přenesená",J186,0)</f>
        <v>0</v>
      </c>
      <c r="BI186" s="153">
        <f>IF(N186="nulová",J186,0)</f>
        <v>0</v>
      </c>
      <c r="BJ186" s="18" t="s">
        <v>74</v>
      </c>
      <c r="BK186" s="153">
        <f>ROUND(I186*H186,2)</f>
        <v>0</v>
      </c>
      <c r="BL186" s="18" t="s">
        <v>913</v>
      </c>
      <c r="BM186" s="152" t="s">
        <v>682</v>
      </c>
    </row>
    <row r="187" spans="1:65" s="2" customFormat="1" ht="6.95" customHeight="1">
      <c r="A187" s="261"/>
      <c r="B187" s="299"/>
      <c r="C187" s="300"/>
      <c r="D187" s="300"/>
      <c r="E187" s="300"/>
      <c r="F187" s="300"/>
      <c r="G187" s="300"/>
      <c r="H187" s="300"/>
      <c r="I187" s="46"/>
      <c r="J187" s="300"/>
      <c r="K187" s="300"/>
      <c r="L187" s="31"/>
      <c r="M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</row>
  </sheetData>
  <sheetProtection password="EDFD" sheet="1" objects="1" scenarios="1"/>
  <autoFilter ref="C129:K186"/>
  <mergeCells count="15">
    <mergeCell ref="E116:H116"/>
    <mergeCell ref="E120:H120"/>
    <mergeCell ref="E118:H118"/>
    <mergeCell ref="E122:H12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50"/>
  <sheetViews>
    <sheetView showGridLines="0" topLeftCell="A118" workbookViewId="0">
      <selection activeCell="A129" sqref="A129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1" spans="1:46">
      <c r="A1" s="96"/>
    </row>
    <row r="2" spans="1:46" s="1" customFormat="1" ht="36.950000000000003" customHeight="1">
      <c r="L2" s="224" t="s">
        <v>5</v>
      </c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8" t="s">
        <v>93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1:46" s="1" customFormat="1" ht="24.95" customHeight="1">
      <c r="B4" s="21"/>
      <c r="D4" s="22" t="s">
        <v>107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24" customHeight="1">
      <c r="B7" s="21"/>
      <c r="E7" s="253" t="str">
        <f>'Rekapitulace stavby'!K6</f>
        <v>Mendelova unizerzita v Brně, budova D, Zemědělská 1665/1, Brno</v>
      </c>
      <c r="F7" s="254"/>
      <c r="G7" s="254"/>
      <c r="H7" s="254"/>
      <c r="L7" s="21"/>
    </row>
    <row r="8" spans="1:46" ht="12.75">
      <c r="B8" s="21"/>
      <c r="D8" s="27" t="s">
        <v>108</v>
      </c>
      <c r="L8" s="21"/>
    </row>
    <row r="9" spans="1:46" s="1" customFormat="1" ht="14.45" customHeight="1">
      <c r="B9" s="21"/>
      <c r="E9" s="253" t="s">
        <v>109</v>
      </c>
      <c r="F9" s="222"/>
      <c r="G9" s="222"/>
      <c r="H9" s="222"/>
      <c r="L9" s="21"/>
    </row>
    <row r="10" spans="1:46" s="1" customFormat="1" ht="12" customHeight="1">
      <c r="B10" s="21"/>
      <c r="D10" s="27" t="s">
        <v>110</v>
      </c>
      <c r="L10" s="21"/>
    </row>
    <row r="11" spans="1:46" s="2" customFormat="1" ht="24" customHeight="1">
      <c r="A11" s="30"/>
      <c r="B11" s="31"/>
      <c r="C11" s="30"/>
      <c r="D11" s="30"/>
      <c r="E11" s="255" t="s">
        <v>111</v>
      </c>
      <c r="F11" s="256"/>
      <c r="G11" s="256"/>
      <c r="H11" s="256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112</v>
      </c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4.45" customHeight="1">
      <c r="A13" s="30"/>
      <c r="B13" s="31"/>
      <c r="C13" s="30"/>
      <c r="D13" s="30"/>
      <c r="E13" s="238" t="s">
        <v>914</v>
      </c>
      <c r="F13" s="256"/>
      <c r="G13" s="256"/>
      <c r="H13" s="256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1"/>
      <c r="C15" s="30"/>
      <c r="D15" s="27" t="s">
        <v>16</v>
      </c>
      <c r="E15" s="30"/>
      <c r="F15" s="25" t="s">
        <v>1</v>
      </c>
      <c r="G15" s="30"/>
      <c r="H15" s="30"/>
      <c r="I15" s="27" t="s">
        <v>17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18</v>
      </c>
      <c r="E16" s="30"/>
      <c r="F16" s="25" t="s">
        <v>19</v>
      </c>
      <c r="G16" s="30"/>
      <c r="H16" s="30"/>
      <c r="I16" s="27" t="s">
        <v>20</v>
      </c>
      <c r="J16" s="53" t="str">
        <f>'Rekapitulace stavby'!AN8</f>
        <v>5. 8. 2019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0.9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1"/>
      <c r="C18" s="30"/>
      <c r="D18" s="27" t="s">
        <v>22</v>
      </c>
      <c r="E18" s="30"/>
      <c r="F18" s="30"/>
      <c r="G18" s="30"/>
      <c r="H18" s="30"/>
      <c r="I18" s="27" t="s">
        <v>23</v>
      </c>
      <c r="J18" s="25" t="str">
        <f>IF('Rekapitulace stavby'!AN10="","",'Rekapitulace stavby'!AN10)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1"/>
      <c r="C19" s="30"/>
      <c r="D19" s="30"/>
      <c r="E19" s="25" t="str">
        <f>IF('Rekapitulace stavby'!E11="","",'Rekapitulace stavby'!E11)</f>
        <v xml:space="preserve"> </v>
      </c>
      <c r="F19" s="30"/>
      <c r="G19" s="30"/>
      <c r="H19" s="30"/>
      <c r="I19" s="27" t="s">
        <v>24</v>
      </c>
      <c r="J19" s="25" t="str">
        <f>IF('Rekapitulace stavby'!AN11="","",'Rekapitulace stavby'!AN11)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1"/>
      <c r="C21" s="30"/>
      <c r="D21" s="27" t="s">
        <v>25</v>
      </c>
      <c r="E21" s="30"/>
      <c r="F21" s="30"/>
      <c r="G21" s="30"/>
      <c r="H21" s="30"/>
      <c r="I21" s="27" t="s">
        <v>23</v>
      </c>
      <c r="J21" s="25" t="str">
        <f>'Rekapitulace stavby'!AN13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1"/>
      <c r="C22" s="30"/>
      <c r="D22" s="30"/>
      <c r="E22" s="221" t="str">
        <f>'Rekapitulace stavby'!E14</f>
        <v xml:space="preserve"> </v>
      </c>
      <c r="F22" s="221"/>
      <c r="G22" s="221"/>
      <c r="H22" s="221"/>
      <c r="I22" s="27" t="s">
        <v>24</v>
      </c>
      <c r="J22" s="25" t="str">
        <f>'Rekapitulace stavby'!AN14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1"/>
      <c r="C24" s="30"/>
      <c r="D24" s="27" t="s">
        <v>26</v>
      </c>
      <c r="E24" s="30"/>
      <c r="F24" s="30"/>
      <c r="G24" s="30"/>
      <c r="H24" s="30"/>
      <c r="I24" s="27" t="s">
        <v>23</v>
      </c>
      <c r="J24" s="25" t="str">
        <f>IF('Rekapitulace stavby'!AN16="","",'Rekapitulace stavby'!AN16)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8" customHeight="1">
      <c r="A25" s="30"/>
      <c r="B25" s="31"/>
      <c r="C25" s="30"/>
      <c r="D25" s="30"/>
      <c r="E25" s="25" t="str">
        <f>IF('Rekapitulace stavby'!E17="","",'Rekapitulace stavby'!E17)</f>
        <v xml:space="preserve"> </v>
      </c>
      <c r="F25" s="30"/>
      <c r="G25" s="30"/>
      <c r="H25" s="30"/>
      <c r="I25" s="27" t="s">
        <v>24</v>
      </c>
      <c r="J25" s="25" t="str">
        <f>IF('Rekapitulace stavby'!AN17="","",'Rekapitulace stavby'!AN17)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6.95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12" customHeight="1">
      <c r="A27" s="30"/>
      <c r="B27" s="31"/>
      <c r="C27" s="30"/>
      <c r="D27" s="27" t="s">
        <v>28</v>
      </c>
      <c r="E27" s="30"/>
      <c r="F27" s="30"/>
      <c r="G27" s="30"/>
      <c r="H27" s="30"/>
      <c r="I27" s="27" t="s">
        <v>23</v>
      </c>
      <c r="J27" s="25" t="str">
        <f>IF('Rekapitulace stavby'!AN19="","",'Rekapitulace stavby'!AN19)</f>
        <v/>
      </c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8" customHeight="1">
      <c r="A28" s="30"/>
      <c r="B28" s="31"/>
      <c r="C28" s="30"/>
      <c r="D28" s="30"/>
      <c r="E28" s="25" t="str">
        <f>IF('Rekapitulace stavby'!E20="","",'Rekapitulace stavby'!E20)</f>
        <v xml:space="preserve"> </v>
      </c>
      <c r="F28" s="30"/>
      <c r="G28" s="30"/>
      <c r="H28" s="30"/>
      <c r="I28" s="27" t="s">
        <v>24</v>
      </c>
      <c r="J28" s="25" t="str">
        <f>IF('Rekapitulace stavby'!AN20="","",'Rekapitulace stavby'!AN20)</f>
        <v/>
      </c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30"/>
      <c r="E29" s="30"/>
      <c r="F29" s="30"/>
      <c r="G29" s="30"/>
      <c r="H29" s="30"/>
      <c r="I29" s="30"/>
      <c r="J29" s="30"/>
      <c r="K29" s="30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" customHeight="1">
      <c r="A30" s="30"/>
      <c r="B30" s="31"/>
      <c r="C30" s="30"/>
      <c r="D30" s="27" t="s">
        <v>29</v>
      </c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8" customFormat="1" ht="14.45" customHeight="1">
      <c r="A31" s="99"/>
      <c r="B31" s="100"/>
      <c r="C31" s="99"/>
      <c r="D31" s="99"/>
      <c r="E31" s="225" t="s">
        <v>1</v>
      </c>
      <c r="F31" s="225"/>
      <c r="G31" s="225"/>
      <c r="H31" s="225"/>
      <c r="I31" s="99"/>
      <c r="J31" s="99"/>
      <c r="K31" s="99"/>
      <c r="L31" s="101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</row>
    <row r="32" spans="1:31" s="2" customFormat="1" ht="6.95" customHeight="1">
      <c r="A32" s="30"/>
      <c r="B32" s="31"/>
      <c r="C32" s="30"/>
      <c r="D32" s="30"/>
      <c r="E32" s="30"/>
      <c r="F32" s="30"/>
      <c r="G32" s="30"/>
      <c r="H32" s="30"/>
      <c r="I32" s="30"/>
      <c r="J32" s="30"/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1"/>
      <c r="C34" s="30"/>
      <c r="D34" s="102" t="s">
        <v>30</v>
      </c>
      <c r="E34" s="30"/>
      <c r="F34" s="30"/>
      <c r="G34" s="30"/>
      <c r="H34" s="30"/>
      <c r="I34" s="30"/>
      <c r="J34" s="69">
        <f>ROUND(J126,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1"/>
      <c r="C35" s="30"/>
      <c r="D35" s="64"/>
      <c r="E35" s="64"/>
      <c r="F35" s="64"/>
      <c r="G35" s="64"/>
      <c r="H35" s="64"/>
      <c r="I35" s="64"/>
      <c r="J35" s="64"/>
      <c r="K35" s="64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0"/>
      <c r="F36" s="34" t="s">
        <v>32</v>
      </c>
      <c r="G36" s="30"/>
      <c r="H36" s="30"/>
      <c r="I36" s="34" t="s">
        <v>31</v>
      </c>
      <c r="J36" s="34" t="s">
        <v>33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1"/>
      <c r="C37" s="30"/>
      <c r="D37" s="98" t="s">
        <v>34</v>
      </c>
      <c r="E37" s="27" t="s">
        <v>35</v>
      </c>
      <c r="F37" s="103">
        <f>ROUND((SUM(BE126:BE149)),  2)</f>
        <v>0</v>
      </c>
      <c r="G37" s="30"/>
      <c r="H37" s="30"/>
      <c r="I37" s="104">
        <v>0.21</v>
      </c>
      <c r="J37" s="103">
        <f>ROUND(((SUM(BE126:BE149))*I37),  2)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27" t="s">
        <v>36</v>
      </c>
      <c r="F38" s="103">
        <f>ROUND((SUM(BF126:BF149)),  2)</f>
        <v>0</v>
      </c>
      <c r="G38" s="30"/>
      <c r="H38" s="30"/>
      <c r="I38" s="104">
        <v>0.15</v>
      </c>
      <c r="J38" s="103">
        <f>ROUND(((SUM(BF126:BF149))*I38),  2)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37</v>
      </c>
      <c r="F39" s="103">
        <f>ROUND((SUM(BG126:BG149)),  2)</f>
        <v>0</v>
      </c>
      <c r="G39" s="30"/>
      <c r="H39" s="30"/>
      <c r="I39" s="104">
        <v>0.21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27" t="s">
        <v>38</v>
      </c>
      <c r="F40" s="103">
        <f>ROUND((SUM(BH126:BH149)),  2)</f>
        <v>0</v>
      </c>
      <c r="G40" s="30"/>
      <c r="H40" s="30"/>
      <c r="I40" s="104">
        <v>0.15</v>
      </c>
      <c r="J40" s="103">
        <f>0</f>
        <v>0</v>
      </c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1"/>
      <c r="C41" s="30"/>
      <c r="D41" s="30"/>
      <c r="E41" s="27" t="s">
        <v>39</v>
      </c>
      <c r="F41" s="103">
        <f>ROUND((SUM(BI126:BI149)),  2)</f>
        <v>0</v>
      </c>
      <c r="G41" s="30"/>
      <c r="H41" s="30"/>
      <c r="I41" s="104">
        <v>0</v>
      </c>
      <c r="J41" s="103">
        <f>0</f>
        <v>0</v>
      </c>
      <c r="K41" s="3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1"/>
      <c r="C43" s="105"/>
      <c r="D43" s="106" t="s">
        <v>40</v>
      </c>
      <c r="E43" s="58"/>
      <c r="F43" s="58"/>
      <c r="G43" s="107" t="s">
        <v>41</v>
      </c>
      <c r="H43" s="108" t="s">
        <v>42</v>
      </c>
      <c r="I43" s="58"/>
      <c r="J43" s="109">
        <f>SUM(J34:J41)</f>
        <v>0</v>
      </c>
      <c r="K43" s="110"/>
      <c r="L43" s="4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1"/>
      <c r="C44" s="30"/>
      <c r="D44" s="30"/>
      <c r="E44" s="30"/>
      <c r="F44" s="30"/>
      <c r="G44" s="30"/>
      <c r="H44" s="30"/>
      <c r="I44" s="30"/>
      <c r="J44" s="30"/>
      <c r="K44" s="30"/>
      <c r="L44" s="4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45</v>
      </c>
      <c r="E61" s="33"/>
      <c r="F61" s="111" t="s">
        <v>46</v>
      </c>
      <c r="G61" s="43" t="s">
        <v>45</v>
      </c>
      <c r="H61" s="33"/>
      <c r="I61" s="33"/>
      <c r="J61" s="112" t="s">
        <v>46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45</v>
      </c>
      <c r="E76" s="33"/>
      <c r="F76" s="111" t="s">
        <v>46</v>
      </c>
      <c r="G76" s="43" t="s">
        <v>45</v>
      </c>
      <c r="H76" s="33"/>
      <c r="I76" s="33"/>
      <c r="J76" s="112" t="s">
        <v>46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114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24" customHeight="1">
      <c r="A85" s="30"/>
      <c r="B85" s="31"/>
      <c r="C85" s="30"/>
      <c r="D85" s="30"/>
      <c r="E85" s="253" t="str">
        <f>E7</f>
        <v>Mendelova unizerzita v Brně, budova D, Zemědělská 1665/1, Brno</v>
      </c>
      <c r="F85" s="254"/>
      <c r="G85" s="254"/>
      <c r="H85" s="254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108</v>
      </c>
      <c r="L86" s="21"/>
    </row>
    <row r="87" spans="1:31" s="1" customFormat="1" ht="14.45" customHeight="1">
      <c r="B87" s="21"/>
      <c r="E87" s="253" t="s">
        <v>109</v>
      </c>
      <c r="F87" s="222"/>
      <c r="G87" s="222"/>
      <c r="H87" s="222"/>
      <c r="L87" s="21"/>
    </row>
    <row r="88" spans="1:31" s="1" customFormat="1" ht="12" customHeight="1">
      <c r="B88" s="21"/>
      <c r="C88" s="27" t="s">
        <v>110</v>
      </c>
      <c r="L88" s="21"/>
    </row>
    <row r="89" spans="1:31" s="2" customFormat="1" ht="24" customHeight="1">
      <c r="A89" s="30"/>
      <c r="B89" s="31"/>
      <c r="C89" s="30"/>
      <c r="D89" s="30"/>
      <c r="E89" s="255" t="s">
        <v>111</v>
      </c>
      <c r="F89" s="256"/>
      <c r="G89" s="256"/>
      <c r="H89" s="256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12" customHeight="1">
      <c r="A90" s="30"/>
      <c r="B90" s="31"/>
      <c r="C90" s="27" t="s">
        <v>112</v>
      </c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4.45" customHeight="1">
      <c r="A91" s="30"/>
      <c r="B91" s="31"/>
      <c r="C91" s="30"/>
      <c r="D91" s="30"/>
      <c r="E91" s="238" t="str">
        <f>E13</f>
        <v>01.3 - Rozvod technických plynů</v>
      </c>
      <c r="F91" s="256"/>
      <c r="G91" s="256"/>
      <c r="H91" s="256"/>
      <c r="I91" s="30"/>
      <c r="J91" s="30"/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2" customHeight="1">
      <c r="A93" s="30"/>
      <c r="B93" s="31"/>
      <c r="C93" s="27" t="s">
        <v>18</v>
      </c>
      <c r="D93" s="30"/>
      <c r="E93" s="30"/>
      <c r="F93" s="25" t="str">
        <f>F16</f>
        <v xml:space="preserve"> </v>
      </c>
      <c r="G93" s="30"/>
      <c r="H93" s="30"/>
      <c r="I93" s="27" t="s">
        <v>20</v>
      </c>
      <c r="J93" s="53" t="str">
        <f>IF(J16="","",J16)</f>
        <v>5. 8. 2019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6.95" customHeight="1">
      <c r="A94" s="30"/>
      <c r="B94" s="31"/>
      <c r="C94" s="30"/>
      <c r="D94" s="30"/>
      <c r="E94" s="30"/>
      <c r="F94" s="30"/>
      <c r="G94" s="30"/>
      <c r="H94" s="30"/>
      <c r="I94" s="30"/>
      <c r="J94" s="30"/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5.6" customHeight="1">
      <c r="A95" s="30"/>
      <c r="B95" s="31"/>
      <c r="C95" s="27" t="s">
        <v>22</v>
      </c>
      <c r="D95" s="30"/>
      <c r="E95" s="30"/>
      <c r="F95" s="25" t="str">
        <f>E19</f>
        <v xml:space="preserve"> </v>
      </c>
      <c r="G95" s="30"/>
      <c r="H95" s="30"/>
      <c r="I95" s="27" t="s">
        <v>26</v>
      </c>
      <c r="J95" s="28" t="str">
        <f>E25</f>
        <v xml:space="preserve"> </v>
      </c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15.6" customHeight="1">
      <c r="A96" s="30"/>
      <c r="B96" s="31"/>
      <c r="C96" s="27" t="s">
        <v>25</v>
      </c>
      <c r="D96" s="30"/>
      <c r="E96" s="30"/>
      <c r="F96" s="25" t="str">
        <f>IF(E22="","",E22)</f>
        <v xml:space="preserve"> </v>
      </c>
      <c r="G96" s="30"/>
      <c r="H96" s="30"/>
      <c r="I96" s="27" t="s">
        <v>28</v>
      </c>
      <c r="J96" s="28" t="str">
        <f>E28</f>
        <v xml:space="preserve"> 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9.25" customHeight="1">
      <c r="A98" s="30"/>
      <c r="B98" s="31"/>
      <c r="C98" s="113" t="s">
        <v>115</v>
      </c>
      <c r="D98" s="105"/>
      <c r="E98" s="105"/>
      <c r="F98" s="105"/>
      <c r="G98" s="105"/>
      <c r="H98" s="105"/>
      <c r="I98" s="105"/>
      <c r="J98" s="114" t="s">
        <v>116</v>
      </c>
      <c r="K98" s="105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47" s="2" customFormat="1" ht="10.35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47" s="2" customFormat="1" ht="22.9" customHeight="1">
      <c r="A100" s="30"/>
      <c r="B100" s="31"/>
      <c r="C100" s="115" t="s">
        <v>117</v>
      </c>
      <c r="D100" s="30"/>
      <c r="E100" s="30"/>
      <c r="F100" s="30"/>
      <c r="G100" s="30"/>
      <c r="H100" s="30"/>
      <c r="I100" s="30"/>
      <c r="J100" s="69">
        <f>J126</f>
        <v>0</v>
      </c>
      <c r="K100" s="30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U100" s="18" t="s">
        <v>118</v>
      </c>
    </row>
    <row r="101" spans="1:47" s="9" customFormat="1" ht="24.95" customHeight="1">
      <c r="B101" s="116"/>
      <c r="D101" s="117" t="s">
        <v>127</v>
      </c>
      <c r="E101" s="118"/>
      <c r="F101" s="118"/>
      <c r="G101" s="118"/>
      <c r="H101" s="118"/>
      <c r="I101" s="118"/>
      <c r="J101" s="119">
        <f>J127</f>
        <v>0</v>
      </c>
      <c r="L101" s="116"/>
    </row>
    <row r="102" spans="1:47" s="10" customFormat="1" ht="19.899999999999999" customHeight="1">
      <c r="B102" s="120"/>
      <c r="D102" s="121" t="s">
        <v>915</v>
      </c>
      <c r="E102" s="122"/>
      <c r="F102" s="122"/>
      <c r="G102" s="122"/>
      <c r="H102" s="122"/>
      <c r="I102" s="122"/>
      <c r="J102" s="123">
        <f>J128</f>
        <v>0</v>
      </c>
      <c r="L102" s="120"/>
    </row>
    <row r="103" spans="1:47" s="2" customFormat="1" ht="21.75" customHeight="1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47" s="2" customFormat="1" ht="6.95" customHeight="1">
      <c r="A104" s="30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8" spans="1:47" s="2" customFormat="1" ht="6.95" customHeight="1">
      <c r="A108" s="30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24.95" customHeight="1">
      <c r="A109" s="30"/>
      <c r="B109" s="31"/>
      <c r="C109" s="22" t="s">
        <v>142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2" customHeight="1">
      <c r="A111" s="30"/>
      <c r="B111" s="31"/>
      <c r="C111" s="27" t="s">
        <v>14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" customHeight="1">
      <c r="A112" s="30"/>
      <c r="B112" s="31"/>
      <c r="C112" s="30"/>
      <c r="D112" s="30"/>
      <c r="E112" s="253" t="str">
        <f>E7</f>
        <v>Mendelova unizerzita v Brně, budova D, Zemědělská 1665/1, Brno</v>
      </c>
      <c r="F112" s="254"/>
      <c r="G112" s="254"/>
      <c r="H112" s="254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1" customFormat="1" ht="12" customHeight="1">
      <c r="B113" s="21"/>
      <c r="C113" s="27" t="s">
        <v>108</v>
      </c>
      <c r="L113" s="21"/>
    </row>
    <row r="114" spans="1:63" s="1" customFormat="1" ht="14.45" customHeight="1">
      <c r="B114" s="21"/>
      <c r="E114" s="253" t="s">
        <v>109</v>
      </c>
      <c r="F114" s="222"/>
      <c r="G114" s="222"/>
      <c r="H114" s="222"/>
      <c r="L114" s="21"/>
    </row>
    <row r="115" spans="1:63" s="1" customFormat="1" ht="12" customHeight="1">
      <c r="B115" s="21"/>
      <c r="C115" s="27" t="s">
        <v>110</v>
      </c>
      <c r="L115" s="21"/>
    </row>
    <row r="116" spans="1:63" s="2" customFormat="1" ht="24" customHeight="1">
      <c r="A116" s="30"/>
      <c r="B116" s="31"/>
      <c r="C116" s="30"/>
      <c r="D116" s="30"/>
      <c r="E116" s="255" t="s">
        <v>111</v>
      </c>
      <c r="F116" s="256"/>
      <c r="G116" s="256"/>
      <c r="H116" s="256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12" customHeight="1">
      <c r="A117" s="30"/>
      <c r="B117" s="31"/>
      <c r="C117" s="27" t="s">
        <v>112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4.45" customHeight="1">
      <c r="A118" s="30"/>
      <c r="B118" s="31"/>
      <c r="C118" s="30"/>
      <c r="D118" s="30"/>
      <c r="E118" s="238" t="str">
        <f>E13</f>
        <v>01.3 - Rozvod technických plynů</v>
      </c>
      <c r="F118" s="256"/>
      <c r="G118" s="256"/>
      <c r="H118" s="256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6.9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12" customHeight="1">
      <c r="A120" s="30"/>
      <c r="B120" s="31"/>
      <c r="C120" s="27" t="s">
        <v>18</v>
      </c>
      <c r="D120" s="30"/>
      <c r="E120" s="30"/>
      <c r="F120" s="25" t="str">
        <f>F16</f>
        <v xml:space="preserve"> </v>
      </c>
      <c r="G120" s="30"/>
      <c r="H120" s="30"/>
      <c r="I120" s="27" t="s">
        <v>20</v>
      </c>
      <c r="J120" s="53" t="str">
        <f>IF(J16="","",J16)</f>
        <v>5. 8. 2019</v>
      </c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6.95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15.6" customHeight="1">
      <c r="A122" s="30"/>
      <c r="B122" s="31"/>
      <c r="C122" s="27" t="s">
        <v>22</v>
      </c>
      <c r="D122" s="30"/>
      <c r="E122" s="30"/>
      <c r="F122" s="25" t="str">
        <f>E19</f>
        <v xml:space="preserve"> </v>
      </c>
      <c r="G122" s="30"/>
      <c r="H122" s="30"/>
      <c r="I122" s="27" t="s">
        <v>26</v>
      </c>
      <c r="J122" s="28" t="str">
        <f>E25</f>
        <v xml:space="preserve"> </v>
      </c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6" customHeight="1">
      <c r="A123" s="30"/>
      <c r="B123" s="31"/>
      <c r="C123" s="27" t="s">
        <v>25</v>
      </c>
      <c r="D123" s="30"/>
      <c r="E123" s="30"/>
      <c r="F123" s="25" t="str">
        <f>IF(E22="","",E22)</f>
        <v xml:space="preserve"> </v>
      </c>
      <c r="G123" s="30"/>
      <c r="H123" s="30"/>
      <c r="I123" s="27" t="s">
        <v>28</v>
      </c>
      <c r="J123" s="28" t="str">
        <f>E28</f>
        <v xml:space="preserve"> 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0.35" customHeight="1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11" customFormat="1" ht="29.25" customHeight="1">
      <c r="A125" s="124"/>
      <c r="B125" s="125"/>
      <c r="C125" s="126" t="s">
        <v>143</v>
      </c>
      <c r="D125" s="127" t="s">
        <v>55</v>
      </c>
      <c r="E125" s="127" t="s">
        <v>51</v>
      </c>
      <c r="F125" s="127" t="s">
        <v>52</v>
      </c>
      <c r="G125" s="127" t="s">
        <v>144</v>
      </c>
      <c r="H125" s="127" t="s">
        <v>145</v>
      </c>
      <c r="I125" s="127" t="s">
        <v>146</v>
      </c>
      <c r="J125" s="127" t="s">
        <v>116</v>
      </c>
      <c r="K125" s="128" t="s">
        <v>147</v>
      </c>
      <c r="L125" s="129"/>
      <c r="M125" s="60" t="s">
        <v>1</v>
      </c>
      <c r="N125" s="61" t="s">
        <v>34</v>
      </c>
      <c r="O125" s="61" t="s">
        <v>148</v>
      </c>
      <c r="P125" s="61" t="s">
        <v>149</v>
      </c>
      <c r="Q125" s="61" t="s">
        <v>150</v>
      </c>
      <c r="R125" s="61" t="s">
        <v>151</v>
      </c>
      <c r="S125" s="61" t="s">
        <v>152</v>
      </c>
      <c r="T125" s="62" t="s">
        <v>153</v>
      </c>
      <c r="U125" s="124"/>
      <c r="V125" s="124"/>
      <c r="W125" s="124"/>
      <c r="X125" s="124"/>
      <c r="Y125" s="124"/>
      <c r="Z125" s="124"/>
      <c r="AA125" s="124"/>
      <c r="AB125" s="124"/>
      <c r="AC125" s="124"/>
      <c r="AD125" s="124"/>
      <c r="AE125" s="124"/>
    </row>
    <row r="126" spans="1:63" s="2" customFormat="1" ht="22.9" customHeight="1">
      <c r="A126" s="30"/>
      <c r="B126" s="31"/>
      <c r="C126" s="67" t="s">
        <v>154</v>
      </c>
      <c r="D126" s="30"/>
      <c r="E126" s="30"/>
      <c r="F126" s="30"/>
      <c r="G126" s="30"/>
      <c r="H126" s="30"/>
      <c r="I126" s="30"/>
      <c r="J126" s="130">
        <f>BK126</f>
        <v>0</v>
      </c>
      <c r="K126" s="30"/>
      <c r="L126" s="31"/>
      <c r="M126" s="63"/>
      <c r="N126" s="54"/>
      <c r="O126" s="64"/>
      <c r="P126" s="131">
        <f>P127</f>
        <v>0</v>
      </c>
      <c r="Q126" s="64"/>
      <c r="R126" s="131">
        <f>R127</f>
        <v>0</v>
      </c>
      <c r="S126" s="64"/>
      <c r="T126" s="132">
        <f>T127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8" t="s">
        <v>69</v>
      </c>
      <c r="AU126" s="18" t="s">
        <v>118</v>
      </c>
      <c r="BK126" s="133">
        <f>BK127</f>
        <v>0</v>
      </c>
    </row>
    <row r="127" spans="1:63" s="12" customFormat="1" ht="25.9" customHeight="1">
      <c r="B127" s="134"/>
      <c r="C127" s="264"/>
      <c r="D127" s="266" t="s">
        <v>69</v>
      </c>
      <c r="E127" s="267" t="s">
        <v>455</v>
      </c>
      <c r="F127" s="267" t="s">
        <v>456</v>
      </c>
      <c r="G127" s="264"/>
      <c r="H127" s="264"/>
      <c r="J127" s="303">
        <f>BK127</f>
        <v>0</v>
      </c>
      <c r="K127" s="264"/>
      <c r="L127" s="134"/>
      <c r="M127" s="138"/>
      <c r="N127" s="139"/>
      <c r="O127" s="139"/>
      <c r="P127" s="140">
        <f>P128</f>
        <v>0</v>
      </c>
      <c r="Q127" s="139"/>
      <c r="R127" s="140">
        <f>R128</f>
        <v>0</v>
      </c>
      <c r="S127" s="139"/>
      <c r="T127" s="141">
        <f>T128</f>
        <v>0</v>
      </c>
      <c r="AR127" s="135" t="s">
        <v>78</v>
      </c>
      <c r="AT127" s="142" t="s">
        <v>69</v>
      </c>
      <c r="AU127" s="142" t="s">
        <v>70</v>
      </c>
      <c r="AY127" s="135" t="s">
        <v>157</v>
      </c>
      <c r="BK127" s="143">
        <f>BK128</f>
        <v>0</v>
      </c>
    </row>
    <row r="128" spans="1:63" s="12" customFormat="1" ht="22.9" customHeight="1">
      <c r="B128" s="134"/>
      <c r="C128" s="264"/>
      <c r="D128" s="266" t="s">
        <v>69</v>
      </c>
      <c r="E128" s="268" t="s">
        <v>916</v>
      </c>
      <c r="F128" s="268" t="s">
        <v>92</v>
      </c>
      <c r="G128" s="264"/>
      <c r="H128" s="264"/>
      <c r="J128" s="304">
        <f>BK128</f>
        <v>0</v>
      </c>
      <c r="K128" s="264"/>
      <c r="L128" s="134"/>
      <c r="M128" s="138"/>
      <c r="N128" s="139"/>
      <c r="O128" s="139"/>
      <c r="P128" s="140">
        <f>SUM(P129:P149)</f>
        <v>0</v>
      </c>
      <c r="Q128" s="139"/>
      <c r="R128" s="140">
        <f>SUM(R129:R149)</f>
        <v>0</v>
      </c>
      <c r="S128" s="139"/>
      <c r="T128" s="141">
        <f>SUM(T129:T149)</f>
        <v>0</v>
      </c>
      <c r="AR128" s="135" t="s">
        <v>78</v>
      </c>
      <c r="AT128" s="142" t="s">
        <v>69</v>
      </c>
      <c r="AU128" s="142" t="s">
        <v>74</v>
      </c>
      <c r="AY128" s="135" t="s">
        <v>157</v>
      </c>
      <c r="BK128" s="143">
        <f>SUM(BK129:BK149)</f>
        <v>0</v>
      </c>
    </row>
    <row r="129" spans="1:65" s="2" customFormat="1" ht="21.6" customHeight="1">
      <c r="A129" s="30"/>
      <c r="B129" s="146"/>
      <c r="C129" s="269" t="s">
        <v>74</v>
      </c>
      <c r="D129" s="269" t="s">
        <v>160</v>
      </c>
      <c r="E129" s="270" t="s">
        <v>74</v>
      </c>
      <c r="F129" s="271" t="s">
        <v>917</v>
      </c>
      <c r="G129" s="272" t="s">
        <v>219</v>
      </c>
      <c r="H129" s="273">
        <v>1</v>
      </c>
      <c r="I129" s="213"/>
      <c r="J129" s="305">
        <f t="shared" ref="J129:J149" si="0">ROUND(I129*H129,2)</f>
        <v>0</v>
      </c>
      <c r="K129" s="271" t="s">
        <v>1</v>
      </c>
      <c r="L129" s="31"/>
      <c r="M129" s="148" t="s">
        <v>1</v>
      </c>
      <c r="N129" s="149" t="s">
        <v>35</v>
      </c>
      <c r="O129" s="150">
        <v>0</v>
      </c>
      <c r="P129" s="150">
        <f t="shared" ref="P129:P149" si="1">O129*H129</f>
        <v>0</v>
      </c>
      <c r="Q129" s="150">
        <v>0</v>
      </c>
      <c r="R129" s="150">
        <f t="shared" ref="R129:R149" si="2">Q129*H129</f>
        <v>0</v>
      </c>
      <c r="S129" s="150">
        <v>0</v>
      </c>
      <c r="T129" s="151">
        <f t="shared" ref="T129:T149" si="3"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2" t="s">
        <v>163</v>
      </c>
      <c r="AT129" s="152" t="s">
        <v>160</v>
      </c>
      <c r="AU129" s="152" t="s">
        <v>78</v>
      </c>
      <c r="AY129" s="18" t="s">
        <v>157</v>
      </c>
      <c r="BE129" s="153">
        <f t="shared" ref="BE129:BE149" si="4">IF(N129="základní",J129,0)</f>
        <v>0</v>
      </c>
      <c r="BF129" s="153">
        <f t="shared" ref="BF129:BF149" si="5">IF(N129="snížená",J129,0)</f>
        <v>0</v>
      </c>
      <c r="BG129" s="153">
        <f t="shared" ref="BG129:BG149" si="6">IF(N129="zákl. přenesená",J129,0)</f>
        <v>0</v>
      </c>
      <c r="BH129" s="153">
        <f t="shared" ref="BH129:BH149" si="7">IF(N129="sníž. přenesená",J129,0)</f>
        <v>0</v>
      </c>
      <c r="BI129" s="153">
        <f t="shared" ref="BI129:BI149" si="8">IF(N129="nulová",J129,0)</f>
        <v>0</v>
      </c>
      <c r="BJ129" s="18" t="s">
        <v>74</v>
      </c>
      <c r="BK129" s="153">
        <f t="shared" ref="BK129:BK149" si="9">ROUND(I129*H129,2)</f>
        <v>0</v>
      </c>
      <c r="BL129" s="18" t="s">
        <v>163</v>
      </c>
      <c r="BM129" s="152" t="s">
        <v>78</v>
      </c>
    </row>
    <row r="130" spans="1:65" s="2" customFormat="1" ht="14.45" customHeight="1">
      <c r="A130" s="30"/>
      <c r="B130" s="146"/>
      <c r="C130" s="269" t="s">
        <v>78</v>
      </c>
      <c r="D130" s="269" t="s">
        <v>160</v>
      </c>
      <c r="E130" s="270" t="s">
        <v>78</v>
      </c>
      <c r="F130" s="271" t="s">
        <v>918</v>
      </c>
      <c r="G130" s="272" t="s">
        <v>219</v>
      </c>
      <c r="H130" s="273">
        <v>90</v>
      </c>
      <c r="I130" s="213"/>
      <c r="J130" s="305">
        <f t="shared" si="0"/>
        <v>0</v>
      </c>
      <c r="K130" s="271" t="s">
        <v>1</v>
      </c>
      <c r="L130" s="31"/>
      <c r="M130" s="148" t="s">
        <v>1</v>
      </c>
      <c r="N130" s="149" t="s">
        <v>35</v>
      </c>
      <c r="O130" s="150">
        <v>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2" t="s">
        <v>163</v>
      </c>
      <c r="AT130" s="152" t="s">
        <v>160</v>
      </c>
      <c r="AU130" s="152" t="s">
        <v>78</v>
      </c>
      <c r="AY130" s="18" t="s">
        <v>157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8" t="s">
        <v>74</v>
      </c>
      <c r="BK130" s="153">
        <f t="shared" si="9"/>
        <v>0</v>
      </c>
      <c r="BL130" s="18" t="s">
        <v>163</v>
      </c>
      <c r="BM130" s="152" t="s">
        <v>163</v>
      </c>
    </row>
    <row r="131" spans="1:65" s="2" customFormat="1" ht="32.450000000000003" customHeight="1">
      <c r="A131" s="30"/>
      <c r="B131" s="146"/>
      <c r="C131" s="269" t="s">
        <v>86</v>
      </c>
      <c r="D131" s="269" t="s">
        <v>160</v>
      </c>
      <c r="E131" s="270" t="s">
        <v>86</v>
      </c>
      <c r="F131" s="271" t="s">
        <v>919</v>
      </c>
      <c r="G131" s="272" t="s">
        <v>920</v>
      </c>
      <c r="H131" s="273">
        <v>3</v>
      </c>
      <c r="I131" s="213"/>
      <c r="J131" s="305">
        <f t="shared" si="0"/>
        <v>0</v>
      </c>
      <c r="K131" s="271" t="s">
        <v>1</v>
      </c>
      <c r="L131" s="31"/>
      <c r="M131" s="148" t="s">
        <v>1</v>
      </c>
      <c r="N131" s="149" t="s">
        <v>35</v>
      </c>
      <c r="O131" s="150">
        <v>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2" t="s">
        <v>163</v>
      </c>
      <c r="AT131" s="152" t="s">
        <v>160</v>
      </c>
      <c r="AU131" s="152" t="s">
        <v>78</v>
      </c>
      <c r="AY131" s="18" t="s">
        <v>157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8" t="s">
        <v>74</v>
      </c>
      <c r="BK131" s="153">
        <f t="shared" si="9"/>
        <v>0</v>
      </c>
      <c r="BL131" s="18" t="s">
        <v>163</v>
      </c>
      <c r="BM131" s="152" t="s">
        <v>186</v>
      </c>
    </row>
    <row r="132" spans="1:65" s="2" customFormat="1" ht="32.450000000000003" customHeight="1">
      <c r="A132" s="30"/>
      <c r="B132" s="146"/>
      <c r="C132" s="269" t="s">
        <v>163</v>
      </c>
      <c r="D132" s="269" t="s">
        <v>160</v>
      </c>
      <c r="E132" s="270" t="s">
        <v>163</v>
      </c>
      <c r="F132" s="271" t="s">
        <v>921</v>
      </c>
      <c r="G132" s="272" t="s">
        <v>920</v>
      </c>
      <c r="H132" s="273">
        <v>2</v>
      </c>
      <c r="I132" s="213"/>
      <c r="J132" s="305">
        <f t="shared" si="0"/>
        <v>0</v>
      </c>
      <c r="K132" s="271" t="s">
        <v>1</v>
      </c>
      <c r="L132" s="31"/>
      <c r="M132" s="148" t="s">
        <v>1</v>
      </c>
      <c r="N132" s="149" t="s">
        <v>35</v>
      </c>
      <c r="O132" s="150">
        <v>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2" t="s">
        <v>163</v>
      </c>
      <c r="AT132" s="152" t="s">
        <v>160</v>
      </c>
      <c r="AU132" s="152" t="s">
        <v>78</v>
      </c>
      <c r="AY132" s="18" t="s">
        <v>157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8" t="s">
        <v>74</v>
      </c>
      <c r="BK132" s="153">
        <f t="shared" si="9"/>
        <v>0</v>
      </c>
      <c r="BL132" s="18" t="s">
        <v>163</v>
      </c>
      <c r="BM132" s="152" t="s">
        <v>198</v>
      </c>
    </row>
    <row r="133" spans="1:65" s="2" customFormat="1" ht="32.450000000000003" customHeight="1">
      <c r="A133" s="30"/>
      <c r="B133" s="146"/>
      <c r="C133" s="269" t="s">
        <v>181</v>
      </c>
      <c r="D133" s="269" t="s">
        <v>160</v>
      </c>
      <c r="E133" s="270" t="s">
        <v>181</v>
      </c>
      <c r="F133" s="271" t="s">
        <v>922</v>
      </c>
      <c r="G133" s="272" t="s">
        <v>920</v>
      </c>
      <c r="H133" s="273">
        <v>5</v>
      </c>
      <c r="I133" s="213"/>
      <c r="J133" s="305">
        <f t="shared" si="0"/>
        <v>0</v>
      </c>
      <c r="K133" s="271" t="s">
        <v>1</v>
      </c>
      <c r="L133" s="31"/>
      <c r="M133" s="148" t="s">
        <v>1</v>
      </c>
      <c r="N133" s="149" t="s">
        <v>35</v>
      </c>
      <c r="O133" s="150">
        <v>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2" t="s">
        <v>163</v>
      </c>
      <c r="AT133" s="152" t="s">
        <v>160</v>
      </c>
      <c r="AU133" s="152" t="s">
        <v>78</v>
      </c>
      <c r="AY133" s="18" t="s">
        <v>157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8" t="s">
        <v>74</v>
      </c>
      <c r="BK133" s="153">
        <f t="shared" si="9"/>
        <v>0</v>
      </c>
      <c r="BL133" s="18" t="s">
        <v>163</v>
      </c>
      <c r="BM133" s="152" t="s">
        <v>211</v>
      </c>
    </row>
    <row r="134" spans="1:65" s="2" customFormat="1" ht="43.15" customHeight="1">
      <c r="A134" s="30"/>
      <c r="B134" s="146"/>
      <c r="C134" s="269" t="s">
        <v>186</v>
      </c>
      <c r="D134" s="269" t="s">
        <v>160</v>
      </c>
      <c r="E134" s="270" t="s">
        <v>186</v>
      </c>
      <c r="F134" s="271" t="s">
        <v>923</v>
      </c>
      <c r="G134" s="272" t="s">
        <v>920</v>
      </c>
      <c r="H134" s="273">
        <v>2</v>
      </c>
      <c r="I134" s="213"/>
      <c r="J134" s="305">
        <f t="shared" si="0"/>
        <v>0</v>
      </c>
      <c r="K134" s="271" t="s">
        <v>1</v>
      </c>
      <c r="L134" s="31"/>
      <c r="M134" s="148" t="s">
        <v>1</v>
      </c>
      <c r="N134" s="149" t="s">
        <v>35</v>
      </c>
      <c r="O134" s="150">
        <v>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2" t="s">
        <v>163</v>
      </c>
      <c r="AT134" s="152" t="s">
        <v>160</v>
      </c>
      <c r="AU134" s="152" t="s">
        <v>78</v>
      </c>
      <c r="AY134" s="18" t="s">
        <v>157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8" t="s">
        <v>74</v>
      </c>
      <c r="BK134" s="153">
        <f t="shared" si="9"/>
        <v>0</v>
      </c>
      <c r="BL134" s="18" t="s">
        <v>163</v>
      </c>
      <c r="BM134" s="152" t="s">
        <v>223</v>
      </c>
    </row>
    <row r="135" spans="1:65" s="2" customFormat="1" ht="54" customHeight="1">
      <c r="A135" s="30"/>
      <c r="B135" s="146"/>
      <c r="C135" s="269" t="s">
        <v>194</v>
      </c>
      <c r="D135" s="269" t="s">
        <v>160</v>
      </c>
      <c r="E135" s="270" t="s">
        <v>194</v>
      </c>
      <c r="F135" s="271" t="s">
        <v>924</v>
      </c>
      <c r="G135" s="272" t="s">
        <v>920</v>
      </c>
      <c r="H135" s="273">
        <v>1</v>
      </c>
      <c r="I135" s="213"/>
      <c r="J135" s="305">
        <f t="shared" si="0"/>
        <v>0</v>
      </c>
      <c r="K135" s="271" t="s">
        <v>1</v>
      </c>
      <c r="L135" s="31"/>
      <c r="M135" s="148" t="s">
        <v>1</v>
      </c>
      <c r="N135" s="149" t="s">
        <v>35</v>
      </c>
      <c r="O135" s="150">
        <v>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2" t="s">
        <v>163</v>
      </c>
      <c r="AT135" s="152" t="s">
        <v>160</v>
      </c>
      <c r="AU135" s="152" t="s">
        <v>78</v>
      </c>
      <c r="AY135" s="18" t="s">
        <v>157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8" t="s">
        <v>74</v>
      </c>
      <c r="BK135" s="153">
        <f t="shared" si="9"/>
        <v>0</v>
      </c>
      <c r="BL135" s="18" t="s">
        <v>163</v>
      </c>
      <c r="BM135" s="152" t="s">
        <v>234</v>
      </c>
    </row>
    <row r="136" spans="1:65" s="2" customFormat="1" ht="21.6" customHeight="1">
      <c r="A136" s="30"/>
      <c r="B136" s="146"/>
      <c r="C136" s="269" t="s">
        <v>198</v>
      </c>
      <c r="D136" s="269" t="s">
        <v>160</v>
      </c>
      <c r="E136" s="270" t="s">
        <v>198</v>
      </c>
      <c r="F136" s="271" t="s">
        <v>925</v>
      </c>
      <c r="G136" s="272" t="s">
        <v>920</v>
      </c>
      <c r="H136" s="273">
        <v>6</v>
      </c>
      <c r="I136" s="213"/>
      <c r="J136" s="305">
        <f t="shared" si="0"/>
        <v>0</v>
      </c>
      <c r="K136" s="271" t="s">
        <v>1</v>
      </c>
      <c r="L136" s="31"/>
      <c r="M136" s="148" t="s">
        <v>1</v>
      </c>
      <c r="N136" s="149" t="s">
        <v>35</v>
      </c>
      <c r="O136" s="150">
        <v>0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2" t="s">
        <v>163</v>
      </c>
      <c r="AT136" s="152" t="s">
        <v>160</v>
      </c>
      <c r="AU136" s="152" t="s">
        <v>78</v>
      </c>
      <c r="AY136" s="18" t="s">
        <v>157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8" t="s">
        <v>74</v>
      </c>
      <c r="BK136" s="153">
        <f t="shared" si="9"/>
        <v>0</v>
      </c>
      <c r="BL136" s="18" t="s">
        <v>163</v>
      </c>
      <c r="BM136" s="152" t="s">
        <v>244</v>
      </c>
    </row>
    <row r="137" spans="1:65" s="2" customFormat="1" ht="43.15" customHeight="1">
      <c r="A137" s="30"/>
      <c r="B137" s="146"/>
      <c r="C137" s="269" t="s">
        <v>205</v>
      </c>
      <c r="D137" s="269" t="s">
        <v>160</v>
      </c>
      <c r="E137" s="270" t="s">
        <v>205</v>
      </c>
      <c r="F137" s="271" t="s">
        <v>926</v>
      </c>
      <c r="G137" s="272" t="s">
        <v>927</v>
      </c>
      <c r="H137" s="273">
        <v>1</v>
      </c>
      <c r="I137" s="213"/>
      <c r="J137" s="305">
        <f t="shared" si="0"/>
        <v>0</v>
      </c>
      <c r="K137" s="271" t="s">
        <v>1</v>
      </c>
      <c r="L137" s="31"/>
      <c r="M137" s="148" t="s">
        <v>1</v>
      </c>
      <c r="N137" s="149" t="s">
        <v>35</v>
      </c>
      <c r="O137" s="150">
        <v>0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2" t="s">
        <v>163</v>
      </c>
      <c r="AT137" s="152" t="s">
        <v>160</v>
      </c>
      <c r="AU137" s="152" t="s">
        <v>78</v>
      </c>
      <c r="AY137" s="18" t="s">
        <v>157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8" t="s">
        <v>74</v>
      </c>
      <c r="BK137" s="153">
        <f t="shared" si="9"/>
        <v>0</v>
      </c>
      <c r="BL137" s="18" t="s">
        <v>163</v>
      </c>
      <c r="BM137" s="152" t="s">
        <v>262</v>
      </c>
    </row>
    <row r="138" spans="1:65" s="2" customFormat="1" ht="21.6" customHeight="1">
      <c r="A138" s="30"/>
      <c r="B138" s="146"/>
      <c r="C138" s="269" t="s">
        <v>211</v>
      </c>
      <c r="D138" s="269" t="s">
        <v>160</v>
      </c>
      <c r="E138" s="270" t="s">
        <v>211</v>
      </c>
      <c r="F138" s="271" t="s">
        <v>928</v>
      </c>
      <c r="G138" s="272" t="s">
        <v>927</v>
      </c>
      <c r="H138" s="273">
        <v>1</v>
      </c>
      <c r="I138" s="213"/>
      <c r="J138" s="305">
        <f t="shared" si="0"/>
        <v>0</v>
      </c>
      <c r="K138" s="271" t="s">
        <v>1</v>
      </c>
      <c r="L138" s="31"/>
      <c r="M138" s="148" t="s">
        <v>1</v>
      </c>
      <c r="N138" s="149" t="s">
        <v>35</v>
      </c>
      <c r="O138" s="150">
        <v>0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2" t="s">
        <v>163</v>
      </c>
      <c r="AT138" s="152" t="s">
        <v>160</v>
      </c>
      <c r="AU138" s="152" t="s">
        <v>78</v>
      </c>
      <c r="AY138" s="18" t="s">
        <v>157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8" t="s">
        <v>74</v>
      </c>
      <c r="BK138" s="153">
        <f t="shared" si="9"/>
        <v>0</v>
      </c>
      <c r="BL138" s="18" t="s">
        <v>163</v>
      </c>
      <c r="BM138" s="152" t="s">
        <v>271</v>
      </c>
    </row>
    <row r="139" spans="1:65" s="2" customFormat="1" ht="14.45" customHeight="1">
      <c r="A139" s="30"/>
      <c r="B139" s="146"/>
      <c r="C139" s="269" t="s">
        <v>216</v>
      </c>
      <c r="D139" s="269" t="s">
        <v>160</v>
      </c>
      <c r="E139" s="270" t="s">
        <v>216</v>
      </c>
      <c r="F139" s="271" t="s">
        <v>929</v>
      </c>
      <c r="G139" s="272" t="s">
        <v>927</v>
      </c>
      <c r="H139" s="273">
        <v>1</v>
      </c>
      <c r="I139" s="213"/>
      <c r="J139" s="305">
        <f t="shared" si="0"/>
        <v>0</v>
      </c>
      <c r="K139" s="271" t="s">
        <v>1</v>
      </c>
      <c r="L139" s="31"/>
      <c r="M139" s="148" t="s">
        <v>1</v>
      </c>
      <c r="N139" s="149" t="s">
        <v>35</v>
      </c>
      <c r="O139" s="150">
        <v>0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2" t="s">
        <v>163</v>
      </c>
      <c r="AT139" s="152" t="s">
        <v>160</v>
      </c>
      <c r="AU139" s="152" t="s">
        <v>78</v>
      </c>
      <c r="AY139" s="18" t="s">
        <v>157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8" t="s">
        <v>74</v>
      </c>
      <c r="BK139" s="153">
        <f t="shared" si="9"/>
        <v>0</v>
      </c>
      <c r="BL139" s="18" t="s">
        <v>163</v>
      </c>
      <c r="BM139" s="152" t="s">
        <v>281</v>
      </c>
    </row>
    <row r="140" spans="1:65" s="2" customFormat="1" ht="32.450000000000003" customHeight="1">
      <c r="A140" s="30"/>
      <c r="B140" s="146"/>
      <c r="C140" s="269" t="s">
        <v>223</v>
      </c>
      <c r="D140" s="269" t="s">
        <v>160</v>
      </c>
      <c r="E140" s="270" t="s">
        <v>223</v>
      </c>
      <c r="F140" s="271" t="s">
        <v>930</v>
      </c>
      <c r="G140" s="272" t="s">
        <v>927</v>
      </c>
      <c r="H140" s="273">
        <v>1</v>
      </c>
      <c r="I140" s="213"/>
      <c r="J140" s="305">
        <f t="shared" si="0"/>
        <v>0</v>
      </c>
      <c r="K140" s="271" t="s">
        <v>1</v>
      </c>
      <c r="L140" s="31"/>
      <c r="M140" s="148" t="s">
        <v>1</v>
      </c>
      <c r="N140" s="149" t="s">
        <v>35</v>
      </c>
      <c r="O140" s="150">
        <v>0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2" t="s">
        <v>163</v>
      </c>
      <c r="AT140" s="152" t="s">
        <v>160</v>
      </c>
      <c r="AU140" s="152" t="s">
        <v>78</v>
      </c>
      <c r="AY140" s="18" t="s">
        <v>157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8" t="s">
        <v>74</v>
      </c>
      <c r="BK140" s="153">
        <f t="shared" si="9"/>
        <v>0</v>
      </c>
      <c r="BL140" s="18" t="s">
        <v>163</v>
      </c>
      <c r="BM140" s="152" t="s">
        <v>290</v>
      </c>
    </row>
    <row r="141" spans="1:65" s="2" customFormat="1" ht="14.45" customHeight="1">
      <c r="A141" s="30"/>
      <c r="B141" s="146"/>
      <c r="C141" s="269" t="s">
        <v>229</v>
      </c>
      <c r="D141" s="269" t="s">
        <v>160</v>
      </c>
      <c r="E141" s="270" t="s">
        <v>229</v>
      </c>
      <c r="F141" s="271" t="s">
        <v>931</v>
      </c>
      <c r="G141" s="272" t="s">
        <v>920</v>
      </c>
      <c r="H141" s="273">
        <v>3</v>
      </c>
      <c r="I141" s="213"/>
      <c r="J141" s="305">
        <f t="shared" si="0"/>
        <v>0</v>
      </c>
      <c r="K141" s="271" t="s">
        <v>1</v>
      </c>
      <c r="L141" s="31"/>
      <c r="M141" s="148" t="s">
        <v>1</v>
      </c>
      <c r="N141" s="149" t="s">
        <v>35</v>
      </c>
      <c r="O141" s="150">
        <v>0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2" t="s">
        <v>163</v>
      </c>
      <c r="AT141" s="152" t="s">
        <v>160</v>
      </c>
      <c r="AU141" s="152" t="s">
        <v>78</v>
      </c>
      <c r="AY141" s="18" t="s">
        <v>157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8" t="s">
        <v>74</v>
      </c>
      <c r="BK141" s="153">
        <f t="shared" si="9"/>
        <v>0</v>
      </c>
      <c r="BL141" s="18" t="s">
        <v>163</v>
      </c>
      <c r="BM141" s="152" t="s">
        <v>301</v>
      </c>
    </row>
    <row r="142" spans="1:65" s="2" customFormat="1" ht="14.45" customHeight="1">
      <c r="A142" s="30"/>
      <c r="B142" s="146"/>
      <c r="C142" s="269" t="s">
        <v>234</v>
      </c>
      <c r="D142" s="269" t="s">
        <v>160</v>
      </c>
      <c r="E142" s="270" t="s">
        <v>234</v>
      </c>
      <c r="F142" s="271" t="s">
        <v>932</v>
      </c>
      <c r="G142" s="272" t="s">
        <v>920</v>
      </c>
      <c r="H142" s="273">
        <v>14</v>
      </c>
      <c r="I142" s="213"/>
      <c r="J142" s="305">
        <f t="shared" si="0"/>
        <v>0</v>
      </c>
      <c r="K142" s="271" t="s">
        <v>1</v>
      </c>
      <c r="L142" s="31"/>
      <c r="M142" s="148" t="s">
        <v>1</v>
      </c>
      <c r="N142" s="149" t="s">
        <v>35</v>
      </c>
      <c r="O142" s="150">
        <v>0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2" t="s">
        <v>163</v>
      </c>
      <c r="AT142" s="152" t="s">
        <v>160</v>
      </c>
      <c r="AU142" s="152" t="s">
        <v>78</v>
      </c>
      <c r="AY142" s="18" t="s">
        <v>157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8" t="s">
        <v>74</v>
      </c>
      <c r="BK142" s="153">
        <f t="shared" si="9"/>
        <v>0</v>
      </c>
      <c r="BL142" s="18" t="s">
        <v>163</v>
      </c>
      <c r="BM142" s="152" t="s">
        <v>310</v>
      </c>
    </row>
    <row r="143" spans="1:65" s="2" customFormat="1" ht="14.45" customHeight="1">
      <c r="A143" s="30"/>
      <c r="B143" s="146"/>
      <c r="C143" s="269" t="s">
        <v>8</v>
      </c>
      <c r="D143" s="269" t="s">
        <v>160</v>
      </c>
      <c r="E143" s="270" t="s">
        <v>8</v>
      </c>
      <c r="F143" s="271" t="s">
        <v>933</v>
      </c>
      <c r="G143" s="272" t="s">
        <v>219</v>
      </c>
      <c r="H143" s="273">
        <v>60</v>
      </c>
      <c r="I143" s="213"/>
      <c r="J143" s="305">
        <f t="shared" si="0"/>
        <v>0</v>
      </c>
      <c r="K143" s="271" t="s">
        <v>1</v>
      </c>
      <c r="L143" s="31"/>
      <c r="M143" s="148" t="s">
        <v>1</v>
      </c>
      <c r="N143" s="149" t="s">
        <v>35</v>
      </c>
      <c r="O143" s="150">
        <v>0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2" t="s">
        <v>163</v>
      </c>
      <c r="AT143" s="152" t="s">
        <v>160</v>
      </c>
      <c r="AU143" s="152" t="s">
        <v>78</v>
      </c>
      <c r="AY143" s="18" t="s">
        <v>157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8" t="s">
        <v>74</v>
      </c>
      <c r="BK143" s="153">
        <f t="shared" si="9"/>
        <v>0</v>
      </c>
      <c r="BL143" s="18" t="s">
        <v>163</v>
      </c>
      <c r="BM143" s="152" t="s">
        <v>319</v>
      </c>
    </row>
    <row r="144" spans="1:65" s="2" customFormat="1" ht="21.6" customHeight="1">
      <c r="A144" s="30"/>
      <c r="B144" s="146"/>
      <c r="C144" s="269" t="s">
        <v>244</v>
      </c>
      <c r="D144" s="269" t="s">
        <v>160</v>
      </c>
      <c r="E144" s="270" t="s">
        <v>244</v>
      </c>
      <c r="F144" s="271" t="s">
        <v>934</v>
      </c>
      <c r="G144" s="272" t="s">
        <v>920</v>
      </c>
      <c r="H144" s="273">
        <v>5</v>
      </c>
      <c r="I144" s="213"/>
      <c r="J144" s="305">
        <f t="shared" si="0"/>
        <v>0</v>
      </c>
      <c r="K144" s="271" t="s">
        <v>1</v>
      </c>
      <c r="L144" s="31"/>
      <c r="M144" s="148" t="s">
        <v>1</v>
      </c>
      <c r="N144" s="149" t="s">
        <v>35</v>
      </c>
      <c r="O144" s="150">
        <v>0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2" t="s">
        <v>163</v>
      </c>
      <c r="AT144" s="152" t="s">
        <v>160</v>
      </c>
      <c r="AU144" s="152" t="s">
        <v>78</v>
      </c>
      <c r="AY144" s="18" t="s">
        <v>157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8" t="s">
        <v>74</v>
      </c>
      <c r="BK144" s="153">
        <f t="shared" si="9"/>
        <v>0</v>
      </c>
      <c r="BL144" s="18" t="s">
        <v>163</v>
      </c>
      <c r="BM144" s="152" t="s">
        <v>331</v>
      </c>
    </row>
    <row r="145" spans="1:65" s="2" customFormat="1" ht="14.45" customHeight="1">
      <c r="A145" s="30"/>
      <c r="B145" s="146"/>
      <c r="C145" s="269" t="s">
        <v>251</v>
      </c>
      <c r="D145" s="269" t="s">
        <v>160</v>
      </c>
      <c r="E145" s="270" t="s">
        <v>251</v>
      </c>
      <c r="F145" s="271" t="s">
        <v>935</v>
      </c>
      <c r="G145" s="272" t="s">
        <v>927</v>
      </c>
      <c r="H145" s="273">
        <v>1</v>
      </c>
      <c r="I145" s="213"/>
      <c r="J145" s="305">
        <f t="shared" si="0"/>
        <v>0</v>
      </c>
      <c r="K145" s="271" t="s">
        <v>1</v>
      </c>
      <c r="L145" s="31"/>
      <c r="M145" s="148" t="s">
        <v>1</v>
      </c>
      <c r="N145" s="149" t="s">
        <v>35</v>
      </c>
      <c r="O145" s="150">
        <v>0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2" t="s">
        <v>163</v>
      </c>
      <c r="AT145" s="152" t="s">
        <v>160</v>
      </c>
      <c r="AU145" s="152" t="s">
        <v>78</v>
      </c>
      <c r="AY145" s="18" t="s">
        <v>157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8" t="s">
        <v>74</v>
      </c>
      <c r="BK145" s="153">
        <f t="shared" si="9"/>
        <v>0</v>
      </c>
      <c r="BL145" s="18" t="s">
        <v>163</v>
      </c>
      <c r="BM145" s="152" t="s">
        <v>341</v>
      </c>
    </row>
    <row r="146" spans="1:65" s="2" customFormat="1" ht="21.6" customHeight="1">
      <c r="A146" s="30"/>
      <c r="B146" s="146"/>
      <c r="C146" s="269" t="s">
        <v>262</v>
      </c>
      <c r="D146" s="269" t="s">
        <v>160</v>
      </c>
      <c r="E146" s="270" t="s">
        <v>262</v>
      </c>
      <c r="F146" s="271" t="s">
        <v>936</v>
      </c>
      <c r="G146" s="272" t="s">
        <v>927</v>
      </c>
      <c r="H146" s="273">
        <v>1</v>
      </c>
      <c r="I146" s="213"/>
      <c r="J146" s="305">
        <f t="shared" si="0"/>
        <v>0</v>
      </c>
      <c r="K146" s="271" t="s">
        <v>1</v>
      </c>
      <c r="L146" s="31"/>
      <c r="M146" s="148" t="s">
        <v>1</v>
      </c>
      <c r="N146" s="149" t="s">
        <v>35</v>
      </c>
      <c r="O146" s="150">
        <v>0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2" t="s">
        <v>163</v>
      </c>
      <c r="AT146" s="152" t="s">
        <v>160</v>
      </c>
      <c r="AU146" s="152" t="s">
        <v>78</v>
      </c>
      <c r="AY146" s="18" t="s">
        <v>157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8" t="s">
        <v>74</v>
      </c>
      <c r="BK146" s="153">
        <f t="shared" si="9"/>
        <v>0</v>
      </c>
      <c r="BL146" s="18" t="s">
        <v>163</v>
      </c>
      <c r="BM146" s="152" t="s">
        <v>352</v>
      </c>
    </row>
    <row r="147" spans="1:65" s="2" customFormat="1" ht="21.6" customHeight="1">
      <c r="A147" s="30"/>
      <c r="B147" s="146"/>
      <c r="C147" s="269" t="s">
        <v>267</v>
      </c>
      <c r="D147" s="269" t="s">
        <v>160</v>
      </c>
      <c r="E147" s="270" t="s">
        <v>267</v>
      </c>
      <c r="F147" s="271" t="s">
        <v>937</v>
      </c>
      <c r="G147" s="272" t="s">
        <v>927</v>
      </c>
      <c r="H147" s="273">
        <v>1</v>
      </c>
      <c r="I147" s="213"/>
      <c r="J147" s="305">
        <f t="shared" si="0"/>
        <v>0</v>
      </c>
      <c r="K147" s="271" t="s">
        <v>1</v>
      </c>
      <c r="L147" s="31"/>
      <c r="M147" s="148" t="s">
        <v>1</v>
      </c>
      <c r="N147" s="149" t="s">
        <v>35</v>
      </c>
      <c r="O147" s="150">
        <v>0</v>
      </c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2" t="s">
        <v>163</v>
      </c>
      <c r="AT147" s="152" t="s">
        <v>160</v>
      </c>
      <c r="AU147" s="152" t="s">
        <v>78</v>
      </c>
      <c r="AY147" s="18" t="s">
        <v>157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8" t="s">
        <v>74</v>
      </c>
      <c r="BK147" s="153">
        <f t="shared" si="9"/>
        <v>0</v>
      </c>
      <c r="BL147" s="18" t="s">
        <v>163</v>
      </c>
      <c r="BM147" s="152" t="s">
        <v>362</v>
      </c>
    </row>
    <row r="148" spans="1:65" s="2" customFormat="1" ht="14.45" customHeight="1">
      <c r="A148" s="30"/>
      <c r="B148" s="146"/>
      <c r="C148" s="269" t="s">
        <v>271</v>
      </c>
      <c r="D148" s="269" t="s">
        <v>160</v>
      </c>
      <c r="E148" s="270" t="s">
        <v>271</v>
      </c>
      <c r="F148" s="271" t="s">
        <v>938</v>
      </c>
      <c r="G148" s="272" t="s">
        <v>920</v>
      </c>
      <c r="H148" s="273">
        <v>1</v>
      </c>
      <c r="I148" s="213"/>
      <c r="J148" s="305">
        <f t="shared" si="0"/>
        <v>0</v>
      </c>
      <c r="K148" s="271" t="s">
        <v>1</v>
      </c>
      <c r="L148" s="31"/>
      <c r="M148" s="148" t="s">
        <v>1</v>
      </c>
      <c r="N148" s="149" t="s">
        <v>35</v>
      </c>
      <c r="O148" s="150">
        <v>0</v>
      </c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2" t="s">
        <v>163</v>
      </c>
      <c r="AT148" s="152" t="s">
        <v>160</v>
      </c>
      <c r="AU148" s="152" t="s">
        <v>78</v>
      </c>
      <c r="AY148" s="18" t="s">
        <v>157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8" t="s">
        <v>74</v>
      </c>
      <c r="BK148" s="153">
        <f t="shared" si="9"/>
        <v>0</v>
      </c>
      <c r="BL148" s="18" t="s">
        <v>163</v>
      </c>
      <c r="BM148" s="152" t="s">
        <v>371</v>
      </c>
    </row>
    <row r="149" spans="1:65" s="2" customFormat="1" ht="14.45" customHeight="1">
      <c r="A149" s="30"/>
      <c r="B149" s="146"/>
      <c r="C149" s="269" t="s">
        <v>7</v>
      </c>
      <c r="D149" s="269" t="s">
        <v>160</v>
      </c>
      <c r="E149" s="270" t="s">
        <v>7</v>
      </c>
      <c r="F149" s="271" t="s">
        <v>939</v>
      </c>
      <c r="G149" s="272" t="s">
        <v>920</v>
      </c>
      <c r="H149" s="273">
        <v>1</v>
      </c>
      <c r="I149" s="213"/>
      <c r="J149" s="305">
        <f t="shared" si="0"/>
        <v>0</v>
      </c>
      <c r="K149" s="271" t="s">
        <v>1</v>
      </c>
      <c r="L149" s="31"/>
      <c r="M149" s="180" t="s">
        <v>1</v>
      </c>
      <c r="N149" s="181" t="s">
        <v>35</v>
      </c>
      <c r="O149" s="182">
        <v>0</v>
      </c>
      <c r="P149" s="182">
        <f t="shared" si="1"/>
        <v>0</v>
      </c>
      <c r="Q149" s="182">
        <v>0</v>
      </c>
      <c r="R149" s="182">
        <f t="shared" si="2"/>
        <v>0</v>
      </c>
      <c r="S149" s="182">
        <v>0</v>
      </c>
      <c r="T149" s="183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2" t="s">
        <v>163</v>
      </c>
      <c r="AT149" s="152" t="s">
        <v>160</v>
      </c>
      <c r="AU149" s="152" t="s">
        <v>78</v>
      </c>
      <c r="AY149" s="18" t="s">
        <v>157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8" t="s">
        <v>74</v>
      </c>
      <c r="BK149" s="153">
        <f t="shared" si="9"/>
        <v>0</v>
      </c>
      <c r="BL149" s="18" t="s">
        <v>163</v>
      </c>
      <c r="BM149" s="152" t="s">
        <v>380</v>
      </c>
    </row>
    <row r="150" spans="1:65" s="2" customFormat="1" ht="6.95" customHeight="1">
      <c r="A150" s="30"/>
      <c r="B150" s="45"/>
      <c r="C150" s="46"/>
      <c r="D150" s="46"/>
      <c r="E150" s="46"/>
      <c r="F150" s="46"/>
      <c r="G150" s="46"/>
      <c r="H150" s="46"/>
      <c r="I150" s="46"/>
      <c r="J150" s="46"/>
      <c r="K150" s="46"/>
      <c r="L150" s="31"/>
      <c r="M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</row>
  </sheetData>
  <sheetProtection password="EDFD" sheet="1" objects="1" scenarios="1"/>
  <autoFilter ref="C125:K149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06"/>
  <sheetViews>
    <sheetView showGridLines="0" topLeftCell="A122" workbookViewId="0">
      <selection activeCell="A131" sqref="A131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1" spans="1:46">
      <c r="A1" s="96"/>
    </row>
    <row r="2" spans="1:46" s="1" customFormat="1" ht="36.950000000000003" customHeight="1">
      <c r="L2" s="224" t="s">
        <v>5</v>
      </c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8" t="s">
        <v>96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1:46" s="1" customFormat="1" ht="24.95" customHeight="1">
      <c r="B4" s="21"/>
      <c r="D4" s="22" t="s">
        <v>107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24" customHeight="1">
      <c r="B7" s="21"/>
      <c r="E7" s="253" t="str">
        <f>'Rekapitulace stavby'!K6</f>
        <v>Mendelova unizerzita v Brně, budova D, Zemědělská 1665/1, Brno</v>
      </c>
      <c r="F7" s="254"/>
      <c r="G7" s="254"/>
      <c r="H7" s="254"/>
      <c r="L7" s="21"/>
    </row>
    <row r="8" spans="1:46" ht="12.75">
      <c r="B8" s="21"/>
      <c r="D8" s="27" t="s">
        <v>108</v>
      </c>
      <c r="L8" s="21"/>
    </row>
    <row r="9" spans="1:46" s="1" customFormat="1" ht="14.45" customHeight="1">
      <c r="B9" s="21"/>
      <c r="E9" s="253" t="s">
        <v>109</v>
      </c>
      <c r="F9" s="222"/>
      <c r="G9" s="222"/>
      <c r="H9" s="222"/>
      <c r="L9" s="21"/>
    </row>
    <row r="10" spans="1:46" s="1" customFormat="1" ht="12" customHeight="1">
      <c r="B10" s="21"/>
      <c r="D10" s="27" t="s">
        <v>110</v>
      </c>
      <c r="L10" s="21"/>
    </row>
    <row r="11" spans="1:46" s="2" customFormat="1" ht="24" customHeight="1">
      <c r="A11" s="30"/>
      <c r="B11" s="31"/>
      <c r="C11" s="30"/>
      <c r="D11" s="30"/>
      <c r="E11" s="255" t="s">
        <v>111</v>
      </c>
      <c r="F11" s="256"/>
      <c r="G11" s="256"/>
      <c r="H11" s="256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112</v>
      </c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4.45" customHeight="1">
      <c r="A13" s="30"/>
      <c r="B13" s="31"/>
      <c r="C13" s="30"/>
      <c r="D13" s="30"/>
      <c r="E13" s="238" t="s">
        <v>940</v>
      </c>
      <c r="F13" s="256"/>
      <c r="G13" s="256"/>
      <c r="H13" s="256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1"/>
      <c r="C15" s="30"/>
      <c r="D15" s="27" t="s">
        <v>16</v>
      </c>
      <c r="E15" s="30"/>
      <c r="F15" s="25" t="s">
        <v>1</v>
      </c>
      <c r="G15" s="30"/>
      <c r="H15" s="30"/>
      <c r="I15" s="27" t="s">
        <v>17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18</v>
      </c>
      <c r="E16" s="30"/>
      <c r="F16" s="25" t="s">
        <v>19</v>
      </c>
      <c r="G16" s="30"/>
      <c r="H16" s="30"/>
      <c r="I16" s="27" t="s">
        <v>20</v>
      </c>
      <c r="J16" s="53" t="str">
        <f>'Rekapitulace stavby'!AN8</f>
        <v>5. 8. 2019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0.9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1"/>
      <c r="C18" s="30"/>
      <c r="D18" s="27" t="s">
        <v>22</v>
      </c>
      <c r="E18" s="30"/>
      <c r="F18" s="30"/>
      <c r="G18" s="30"/>
      <c r="H18" s="30"/>
      <c r="I18" s="27" t="s">
        <v>23</v>
      </c>
      <c r="J18" s="25" t="str">
        <f>IF('Rekapitulace stavby'!AN10="","",'Rekapitulace stavby'!AN10)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1"/>
      <c r="C19" s="30"/>
      <c r="D19" s="30"/>
      <c r="E19" s="25" t="str">
        <f>IF('Rekapitulace stavby'!E11="","",'Rekapitulace stavby'!E11)</f>
        <v xml:space="preserve"> </v>
      </c>
      <c r="F19" s="30"/>
      <c r="G19" s="30"/>
      <c r="H19" s="30"/>
      <c r="I19" s="27" t="s">
        <v>24</v>
      </c>
      <c r="J19" s="25" t="str">
        <f>IF('Rekapitulace stavby'!AN11="","",'Rekapitulace stavby'!AN11)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1"/>
      <c r="C21" s="30"/>
      <c r="D21" s="27" t="s">
        <v>25</v>
      </c>
      <c r="E21" s="30"/>
      <c r="F21" s="30"/>
      <c r="G21" s="30"/>
      <c r="H21" s="30"/>
      <c r="I21" s="27" t="s">
        <v>23</v>
      </c>
      <c r="J21" s="25" t="str">
        <f>'Rekapitulace stavby'!AN13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1"/>
      <c r="C22" s="30"/>
      <c r="D22" s="30"/>
      <c r="E22" s="221" t="str">
        <f>'Rekapitulace stavby'!E14</f>
        <v xml:space="preserve"> </v>
      </c>
      <c r="F22" s="221"/>
      <c r="G22" s="221"/>
      <c r="H22" s="221"/>
      <c r="I22" s="27" t="s">
        <v>24</v>
      </c>
      <c r="J22" s="25" t="str">
        <f>'Rekapitulace stavby'!AN14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1"/>
      <c r="C24" s="30"/>
      <c r="D24" s="27" t="s">
        <v>26</v>
      </c>
      <c r="E24" s="30"/>
      <c r="F24" s="30"/>
      <c r="G24" s="30"/>
      <c r="H24" s="30"/>
      <c r="I24" s="27" t="s">
        <v>23</v>
      </c>
      <c r="J24" s="25" t="str">
        <f>IF('Rekapitulace stavby'!AN16="","",'Rekapitulace stavby'!AN16)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8" customHeight="1">
      <c r="A25" s="30"/>
      <c r="B25" s="31"/>
      <c r="C25" s="30"/>
      <c r="D25" s="30"/>
      <c r="E25" s="25" t="str">
        <f>IF('Rekapitulace stavby'!E17="","",'Rekapitulace stavby'!E17)</f>
        <v xml:space="preserve"> </v>
      </c>
      <c r="F25" s="30"/>
      <c r="G25" s="30"/>
      <c r="H25" s="30"/>
      <c r="I25" s="27" t="s">
        <v>24</v>
      </c>
      <c r="J25" s="25" t="str">
        <f>IF('Rekapitulace stavby'!AN17="","",'Rekapitulace stavby'!AN17)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6.95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12" customHeight="1">
      <c r="A27" s="30"/>
      <c r="B27" s="31"/>
      <c r="C27" s="30"/>
      <c r="D27" s="27" t="s">
        <v>28</v>
      </c>
      <c r="E27" s="30"/>
      <c r="F27" s="30"/>
      <c r="G27" s="30"/>
      <c r="H27" s="30"/>
      <c r="I27" s="27" t="s">
        <v>23</v>
      </c>
      <c r="J27" s="25" t="str">
        <f>IF('Rekapitulace stavby'!AN19="","",'Rekapitulace stavby'!AN19)</f>
        <v/>
      </c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8" customHeight="1">
      <c r="A28" s="30"/>
      <c r="B28" s="31"/>
      <c r="C28" s="30"/>
      <c r="D28" s="30"/>
      <c r="E28" s="25" t="str">
        <f>IF('Rekapitulace stavby'!E20="","",'Rekapitulace stavby'!E20)</f>
        <v xml:space="preserve"> </v>
      </c>
      <c r="F28" s="30"/>
      <c r="G28" s="30"/>
      <c r="H28" s="30"/>
      <c r="I28" s="27" t="s">
        <v>24</v>
      </c>
      <c r="J28" s="25" t="str">
        <f>IF('Rekapitulace stavby'!AN20="","",'Rekapitulace stavby'!AN20)</f>
        <v/>
      </c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30"/>
      <c r="E29" s="30"/>
      <c r="F29" s="30"/>
      <c r="G29" s="30"/>
      <c r="H29" s="30"/>
      <c r="I29" s="30"/>
      <c r="J29" s="30"/>
      <c r="K29" s="30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" customHeight="1">
      <c r="A30" s="30"/>
      <c r="B30" s="31"/>
      <c r="C30" s="30"/>
      <c r="D30" s="27" t="s">
        <v>29</v>
      </c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8" customFormat="1" ht="14.45" customHeight="1">
      <c r="A31" s="99"/>
      <c r="B31" s="100"/>
      <c r="C31" s="99"/>
      <c r="D31" s="99"/>
      <c r="E31" s="225" t="s">
        <v>1</v>
      </c>
      <c r="F31" s="225"/>
      <c r="G31" s="225"/>
      <c r="H31" s="225"/>
      <c r="I31" s="99"/>
      <c r="J31" s="99"/>
      <c r="K31" s="99"/>
      <c r="L31" s="101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</row>
    <row r="32" spans="1:31" s="2" customFormat="1" ht="6.95" customHeight="1">
      <c r="A32" s="30"/>
      <c r="B32" s="31"/>
      <c r="C32" s="30"/>
      <c r="D32" s="30"/>
      <c r="E32" s="30"/>
      <c r="F32" s="30"/>
      <c r="G32" s="30"/>
      <c r="H32" s="30"/>
      <c r="I32" s="30"/>
      <c r="J32" s="30"/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1"/>
      <c r="C34" s="30"/>
      <c r="D34" s="102" t="s">
        <v>30</v>
      </c>
      <c r="E34" s="30"/>
      <c r="F34" s="30"/>
      <c r="G34" s="30"/>
      <c r="H34" s="30"/>
      <c r="I34" s="30"/>
      <c r="J34" s="69">
        <f>ROUND(J130,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1"/>
      <c r="C35" s="30"/>
      <c r="D35" s="64"/>
      <c r="E35" s="64"/>
      <c r="F35" s="64"/>
      <c r="G35" s="64"/>
      <c r="H35" s="64"/>
      <c r="I35" s="64"/>
      <c r="J35" s="64"/>
      <c r="K35" s="64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0"/>
      <c r="F36" s="34" t="s">
        <v>32</v>
      </c>
      <c r="G36" s="30"/>
      <c r="H36" s="30"/>
      <c r="I36" s="34" t="s">
        <v>31</v>
      </c>
      <c r="J36" s="34" t="s">
        <v>33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1"/>
      <c r="C37" s="30"/>
      <c r="D37" s="98" t="s">
        <v>34</v>
      </c>
      <c r="E37" s="27" t="s">
        <v>35</v>
      </c>
      <c r="F37" s="103">
        <f>ROUND((SUM(BE130:BE205)),  2)</f>
        <v>0</v>
      </c>
      <c r="G37" s="30"/>
      <c r="H37" s="30"/>
      <c r="I37" s="104">
        <v>0.21</v>
      </c>
      <c r="J37" s="103">
        <f>ROUND(((SUM(BE130:BE205))*I37),  2)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27" t="s">
        <v>36</v>
      </c>
      <c r="F38" s="103">
        <f>ROUND((SUM(BF130:BF205)),  2)</f>
        <v>0</v>
      </c>
      <c r="G38" s="30"/>
      <c r="H38" s="30"/>
      <c r="I38" s="104">
        <v>0.15</v>
      </c>
      <c r="J38" s="103">
        <f>ROUND(((SUM(BF130:BF205))*I38),  2)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37</v>
      </c>
      <c r="F39" s="103">
        <f>ROUND((SUM(BG130:BG205)),  2)</f>
        <v>0</v>
      </c>
      <c r="G39" s="30"/>
      <c r="H39" s="30"/>
      <c r="I39" s="104">
        <v>0.21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27" t="s">
        <v>38</v>
      </c>
      <c r="F40" s="103">
        <f>ROUND((SUM(BH130:BH205)),  2)</f>
        <v>0</v>
      </c>
      <c r="G40" s="30"/>
      <c r="H40" s="30"/>
      <c r="I40" s="104">
        <v>0.15</v>
      </c>
      <c r="J40" s="103">
        <f>0</f>
        <v>0</v>
      </c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1"/>
      <c r="C41" s="30"/>
      <c r="D41" s="30"/>
      <c r="E41" s="27" t="s">
        <v>39</v>
      </c>
      <c r="F41" s="103">
        <f>ROUND((SUM(BI130:BI205)),  2)</f>
        <v>0</v>
      </c>
      <c r="G41" s="30"/>
      <c r="H41" s="30"/>
      <c r="I41" s="104">
        <v>0</v>
      </c>
      <c r="J41" s="103">
        <f>0</f>
        <v>0</v>
      </c>
      <c r="K41" s="3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1"/>
      <c r="C43" s="105"/>
      <c r="D43" s="106" t="s">
        <v>40</v>
      </c>
      <c r="E43" s="58"/>
      <c r="F43" s="58"/>
      <c r="G43" s="107" t="s">
        <v>41</v>
      </c>
      <c r="H43" s="108" t="s">
        <v>42</v>
      </c>
      <c r="I43" s="58"/>
      <c r="J43" s="109">
        <f>SUM(J34:J41)</f>
        <v>0</v>
      </c>
      <c r="K43" s="110"/>
      <c r="L43" s="4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1"/>
      <c r="C44" s="30"/>
      <c r="D44" s="30"/>
      <c r="E44" s="30"/>
      <c r="F44" s="30"/>
      <c r="G44" s="30"/>
      <c r="H44" s="30"/>
      <c r="I44" s="30"/>
      <c r="J44" s="30"/>
      <c r="K44" s="30"/>
      <c r="L44" s="4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45</v>
      </c>
      <c r="E61" s="33"/>
      <c r="F61" s="111" t="s">
        <v>46</v>
      </c>
      <c r="G61" s="43" t="s">
        <v>45</v>
      </c>
      <c r="H61" s="33"/>
      <c r="I61" s="33"/>
      <c r="J61" s="112" t="s">
        <v>46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45</v>
      </c>
      <c r="E76" s="33"/>
      <c r="F76" s="111" t="s">
        <v>46</v>
      </c>
      <c r="G76" s="43" t="s">
        <v>45</v>
      </c>
      <c r="H76" s="33"/>
      <c r="I76" s="33"/>
      <c r="J76" s="112" t="s">
        <v>46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114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24" customHeight="1">
      <c r="A85" s="30"/>
      <c r="B85" s="31"/>
      <c r="C85" s="30"/>
      <c r="D85" s="30"/>
      <c r="E85" s="253" t="str">
        <f>E7</f>
        <v>Mendelova unizerzita v Brně, budova D, Zemědělská 1665/1, Brno</v>
      </c>
      <c r="F85" s="254"/>
      <c r="G85" s="254"/>
      <c r="H85" s="254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108</v>
      </c>
      <c r="L86" s="21"/>
    </row>
    <row r="87" spans="1:31" s="1" customFormat="1" ht="14.45" customHeight="1">
      <c r="B87" s="21"/>
      <c r="E87" s="253" t="s">
        <v>109</v>
      </c>
      <c r="F87" s="222"/>
      <c r="G87" s="222"/>
      <c r="H87" s="222"/>
      <c r="L87" s="21"/>
    </row>
    <row r="88" spans="1:31" s="1" customFormat="1" ht="12" customHeight="1">
      <c r="B88" s="21"/>
      <c r="C88" s="27" t="s">
        <v>110</v>
      </c>
      <c r="L88" s="21"/>
    </row>
    <row r="89" spans="1:31" s="2" customFormat="1" ht="24" customHeight="1">
      <c r="A89" s="30"/>
      <c r="B89" s="31"/>
      <c r="C89" s="30"/>
      <c r="D89" s="30"/>
      <c r="E89" s="255" t="s">
        <v>111</v>
      </c>
      <c r="F89" s="256"/>
      <c r="G89" s="256"/>
      <c r="H89" s="256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12" customHeight="1">
      <c r="A90" s="30"/>
      <c r="B90" s="31"/>
      <c r="C90" s="27" t="s">
        <v>112</v>
      </c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4.45" customHeight="1">
      <c r="A91" s="30"/>
      <c r="B91" s="31"/>
      <c r="C91" s="30"/>
      <c r="D91" s="30"/>
      <c r="E91" s="238" t="str">
        <f>E13</f>
        <v>01.4 - Vzduchotechnika</v>
      </c>
      <c r="F91" s="256"/>
      <c r="G91" s="256"/>
      <c r="H91" s="256"/>
      <c r="I91" s="30"/>
      <c r="J91" s="30"/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2" customHeight="1">
      <c r="A93" s="30"/>
      <c r="B93" s="31"/>
      <c r="C93" s="27" t="s">
        <v>18</v>
      </c>
      <c r="D93" s="30"/>
      <c r="E93" s="30"/>
      <c r="F93" s="25" t="str">
        <f>F16</f>
        <v xml:space="preserve"> </v>
      </c>
      <c r="G93" s="30"/>
      <c r="H93" s="30"/>
      <c r="I93" s="27" t="s">
        <v>20</v>
      </c>
      <c r="J93" s="53" t="str">
        <f>IF(J16="","",J16)</f>
        <v>5. 8. 2019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6.95" customHeight="1">
      <c r="A94" s="30"/>
      <c r="B94" s="31"/>
      <c r="C94" s="30"/>
      <c r="D94" s="30"/>
      <c r="E94" s="30"/>
      <c r="F94" s="30"/>
      <c r="G94" s="30"/>
      <c r="H94" s="30"/>
      <c r="I94" s="30"/>
      <c r="J94" s="30"/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5.6" customHeight="1">
      <c r="A95" s="30"/>
      <c r="B95" s="31"/>
      <c r="C95" s="27" t="s">
        <v>22</v>
      </c>
      <c r="D95" s="30"/>
      <c r="E95" s="30"/>
      <c r="F95" s="25" t="str">
        <f>E19</f>
        <v xml:space="preserve"> </v>
      </c>
      <c r="G95" s="30"/>
      <c r="H95" s="30"/>
      <c r="I95" s="27" t="s">
        <v>26</v>
      </c>
      <c r="J95" s="28" t="str">
        <f>E25</f>
        <v xml:space="preserve"> </v>
      </c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15.6" customHeight="1">
      <c r="A96" s="30"/>
      <c r="B96" s="31"/>
      <c r="C96" s="27" t="s">
        <v>25</v>
      </c>
      <c r="D96" s="30"/>
      <c r="E96" s="30"/>
      <c r="F96" s="25" t="str">
        <f>IF(E22="","",E22)</f>
        <v xml:space="preserve"> </v>
      </c>
      <c r="G96" s="30"/>
      <c r="H96" s="30"/>
      <c r="I96" s="27" t="s">
        <v>28</v>
      </c>
      <c r="J96" s="28" t="str">
        <f>E28</f>
        <v xml:space="preserve"> 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9.25" customHeight="1">
      <c r="A98" s="30"/>
      <c r="B98" s="31"/>
      <c r="C98" s="113" t="s">
        <v>115</v>
      </c>
      <c r="D98" s="105"/>
      <c r="E98" s="105"/>
      <c r="F98" s="105"/>
      <c r="G98" s="105"/>
      <c r="H98" s="105"/>
      <c r="I98" s="105"/>
      <c r="J98" s="114" t="s">
        <v>116</v>
      </c>
      <c r="K98" s="105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47" s="2" customFormat="1" ht="10.35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47" s="2" customFormat="1" ht="22.9" customHeight="1">
      <c r="A100" s="30"/>
      <c r="B100" s="31"/>
      <c r="C100" s="115" t="s">
        <v>117</v>
      </c>
      <c r="D100" s="30"/>
      <c r="E100" s="30"/>
      <c r="F100" s="30"/>
      <c r="G100" s="30"/>
      <c r="H100" s="30"/>
      <c r="I100" s="30"/>
      <c r="J100" s="69">
        <f>J130</f>
        <v>0</v>
      </c>
      <c r="K100" s="30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U100" s="18" t="s">
        <v>118</v>
      </c>
    </row>
    <row r="101" spans="1:47" s="9" customFormat="1" ht="24.95" customHeight="1">
      <c r="B101" s="116"/>
      <c r="D101" s="117" t="s">
        <v>941</v>
      </c>
      <c r="E101" s="118"/>
      <c r="F101" s="118"/>
      <c r="G101" s="118"/>
      <c r="H101" s="118"/>
      <c r="I101" s="118"/>
      <c r="J101" s="119">
        <f>J131</f>
        <v>0</v>
      </c>
      <c r="L101" s="116"/>
    </row>
    <row r="102" spans="1:47" s="10" customFormat="1" ht="19.899999999999999" customHeight="1">
      <c r="B102" s="120"/>
      <c r="D102" s="121" t="s">
        <v>942</v>
      </c>
      <c r="E102" s="122"/>
      <c r="F102" s="122"/>
      <c r="G102" s="122"/>
      <c r="H102" s="122"/>
      <c r="I102" s="122"/>
      <c r="J102" s="123">
        <f>J132</f>
        <v>0</v>
      </c>
      <c r="L102" s="120"/>
    </row>
    <row r="103" spans="1:47" s="10" customFormat="1" ht="19.899999999999999" customHeight="1">
      <c r="B103" s="120"/>
      <c r="D103" s="121" t="s">
        <v>943</v>
      </c>
      <c r="E103" s="122"/>
      <c r="F103" s="122"/>
      <c r="G103" s="122"/>
      <c r="H103" s="122"/>
      <c r="I103" s="122"/>
      <c r="J103" s="123">
        <f>J146</f>
        <v>0</v>
      </c>
      <c r="L103" s="120"/>
    </row>
    <row r="104" spans="1:47" s="10" customFormat="1" ht="19.899999999999999" customHeight="1">
      <c r="B104" s="120"/>
      <c r="D104" s="121" t="s">
        <v>944</v>
      </c>
      <c r="E104" s="122"/>
      <c r="F104" s="122"/>
      <c r="G104" s="122"/>
      <c r="H104" s="122"/>
      <c r="I104" s="122"/>
      <c r="J104" s="123">
        <f>J162</f>
        <v>0</v>
      </c>
      <c r="L104" s="120"/>
    </row>
    <row r="105" spans="1:47" s="10" customFormat="1" ht="19.899999999999999" customHeight="1">
      <c r="B105" s="120"/>
      <c r="D105" s="121" t="s">
        <v>945</v>
      </c>
      <c r="E105" s="122"/>
      <c r="F105" s="122"/>
      <c r="G105" s="122"/>
      <c r="H105" s="122"/>
      <c r="I105" s="122"/>
      <c r="J105" s="123">
        <f>J183</f>
        <v>0</v>
      </c>
      <c r="L105" s="120"/>
    </row>
    <row r="106" spans="1:47" s="10" customFormat="1" ht="19.899999999999999" customHeight="1">
      <c r="B106" s="120"/>
      <c r="D106" s="121" t="s">
        <v>946</v>
      </c>
      <c r="E106" s="122"/>
      <c r="F106" s="122"/>
      <c r="G106" s="122"/>
      <c r="H106" s="122"/>
      <c r="I106" s="122"/>
      <c r="J106" s="123">
        <f>J197</f>
        <v>0</v>
      </c>
      <c r="L106" s="120"/>
    </row>
    <row r="107" spans="1:47" s="2" customFormat="1" ht="21.75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6.95" customHeight="1">
      <c r="A108" s="30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12" spans="1:47" s="2" customFormat="1" ht="6.95" customHeight="1">
      <c r="A112" s="30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31" s="2" customFormat="1" ht="24.95" customHeight="1">
      <c r="A113" s="30"/>
      <c r="B113" s="31"/>
      <c r="C113" s="22" t="s">
        <v>142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31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12" customHeight="1">
      <c r="A115" s="30"/>
      <c r="B115" s="31"/>
      <c r="C115" s="27" t="s">
        <v>14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24" customHeight="1">
      <c r="A116" s="30"/>
      <c r="B116" s="31"/>
      <c r="C116" s="30"/>
      <c r="D116" s="30"/>
      <c r="E116" s="253" t="str">
        <f>E7</f>
        <v>Mendelova unizerzita v Brně, budova D, Zemědělská 1665/1, Brno</v>
      </c>
      <c r="F116" s="254"/>
      <c r="G116" s="254"/>
      <c r="H116" s="254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1" customFormat="1" ht="12" customHeight="1">
      <c r="B117" s="21"/>
      <c r="C117" s="27" t="s">
        <v>108</v>
      </c>
      <c r="L117" s="21"/>
    </row>
    <row r="118" spans="1:31" s="1" customFormat="1" ht="14.45" customHeight="1">
      <c r="B118" s="21"/>
      <c r="E118" s="253" t="s">
        <v>109</v>
      </c>
      <c r="F118" s="222"/>
      <c r="G118" s="222"/>
      <c r="H118" s="222"/>
      <c r="L118" s="21"/>
    </row>
    <row r="119" spans="1:31" s="1" customFormat="1" ht="12" customHeight="1">
      <c r="B119" s="21"/>
      <c r="C119" s="27" t="s">
        <v>110</v>
      </c>
      <c r="L119" s="21"/>
    </row>
    <row r="120" spans="1:31" s="2" customFormat="1" ht="24" customHeight="1">
      <c r="A120" s="30"/>
      <c r="B120" s="31"/>
      <c r="C120" s="30"/>
      <c r="D120" s="30"/>
      <c r="E120" s="255" t="s">
        <v>111</v>
      </c>
      <c r="F120" s="256"/>
      <c r="G120" s="256"/>
      <c r="H120" s="256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>
      <c r="A121" s="30"/>
      <c r="B121" s="31"/>
      <c r="C121" s="27" t="s">
        <v>112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4.45" customHeight="1">
      <c r="A122" s="30"/>
      <c r="B122" s="31"/>
      <c r="C122" s="30"/>
      <c r="D122" s="30"/>
      <c r="E122" s="238" t="str">
        <f>E13</f>
        <v>01.4 - Vzduchotechnika</v>
      </c>
      <c r="F122" s="256"/>
      <c r="G122" s="256"/>
      <c r="H122" s="256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18</v>
      </c>
      <c r="D124" s="30"/>
      <c r="E124" s="30"/>
      <c r="F124" s="25" t="str">
        <f>F16</f>
        <v xml:space="preserve"> </v>
      </c>
      <c r="G124" s="30"/>
      <c r="H124" s="30"/>
      <c r="I124" s="27" t="s">
        <v>20</v>
      </c>
      <c r="J124" s="53" t="str">
        <f>IF(J16="","",J16)</f>
        <v>5. 8. 2019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6" customHeight="1">
      <c r="A126" s="30"/>
      <c r="B126" s="31"/>
      <c r="C126" s="27" t="s">
        <v>22</v>
      </c>
      <c r="D126" s="30"/>
      <c r="E126" s="30"/>
      <c r="F126" s="25" t="str">
        <f>E19</f>
        <v xml:space="preserve"> </v>
      </c>
      <c r="G126" s="30"/>
      <c r="H126" s="30"/>
      <c r="I126" s="27" t="s">
        <v>26</v>
      </c>
      <c r="J126" s="28" t="str">
        <f>E25</f>
        <v xml:space="preserve"> 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6" customHeight="1">
      <c r="A127" s="30"/>
      <c r="B127" s="31"/>
      <c r="C127" s="27" t="s">
        <v>25</v>
      </c>
      <c r="D127" s="30"/>
      <c r="E127" s="30"/>
      <c r="F127" s="25" t="str">
        <f>IF(E22="","",E22)</f>
        <v xml:space="preserve"> </v>
      </c>
      <c r="G127" s="30"/>
      <c r="H127" s="30"/>
      <c r="I127" s="27" t="s">
        <v>28</v>
      </c>
      <c r="J127" s="28" t="str">
        <f>E28</f>
        <v xml:space="preserve"> 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0.3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1" customFormat="1" ht="29.25" customHeight="1">
      <c r="A129" s="124"/>
      <c r="B129" s="125"/>
      <c r="C129" s="126" t="s">
        <v>143</v>
      </c>
      <c r="D129" s="127" t="s">
        <v>55</v>
      </c>
      <c r="E129" s="127" t="s">
        <v>51</v>
      </c>
      <c r="F129" s="127" t="s">
        <v>52</v>
      </c>
      <c r="G129" s="127" t="s">
        <v>144</v>
      </c>
      <c r="H129" s="127" t="s">
        <v>145</v>
      </c>
      <c r="I129" s="127" t="s">
        <v>146</v>
      </c>
      <c r="J129" s="127" t="s">
        <v>116</v>
      </c>
      <c r="K129" s="128" t="s">
        <v>147</v>
      </c>
      <c r="L129" s="129"/>
      <c r="M129" s="60" t="s">
        <v>1</v>
      </c>
      <c r="N129" s="61" t="s">
        <v>34</v>
      </c>
      <c r="O129" s="61" t="s">
        <v>148</v>
      </c>
      <c r="P129" s="61" t="s">
        <v>149</v>
      </c>
      <c r="Q129" s="61" t="s">
        <v>150</v>
      </c>
      <c r="R129" s="61" t="s">
        <v>151</v>
      </c>
      <c r="S129" s="61" t="s">
        <v>152</v>
      </c>
      <c r="T129" s="62" t="s">
        <v>153</v>
      </c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</row>
    <row r="130" spans="1:65" s="2" customFormat="1" ht="22.9" customHeight="1">
      <c r="A130" s="30"/>
      <c r="B130" s="31"/>
      <c r="C130" s="67" t="s">
        <v>154</v>
      </c>
      <c r="D130" s="30"/>
      <c r="E130" s="30"/>
      <c r="F130" s="30"/>
      <c r="G130" s="30"/>
      <c r="H130" s="30"/>
      <c r="I130" s="30"/>
      <c r="J130" s="130">
        <f>BK130</f>
        <v>0</v>
      </c>
      <c r="K130" s="30"/>
      <c r="L130" s="31"/>
      <c r="M130" s="63"/>
      <c r="N130" s="54"/>
      <c r="O130" s="64"/>
      <c r="P130" s="131">
        <f>P131</f>
        <v>0</v>
      </c>
      <c r="Q130" s="64"/>
      <c r="R130" s="131">
        <f>R131</f>
        <v>0</v>
      </c>
      <c r="S130" s="64"/>
      <c r="T130" s="132">
        <f>T131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69</v>
      </c>
      <c r="AU130" s="18" t="s">
        <v>118</v>
      </c>
      <c r="BK130" s="133">
        <f>BK131</f>
        <v>0</v>
      </c>
    </row>
    <row r="131" spans="1:65" s="12" customFormat="1" ht="25.9" customHeight="1">
      <c r="B131" s="134"/>
      <c r="D131" s="135" t="s">
        <v>69</v>
      </c>
      <c r="E131" s="136" t="s">
        <v>195</v>
      </c>
      <c r="F131" s="136" t="s">
        <v>95</v>
      </c>
      <c r="J131" s="137">
        <f>BK131</f>
        <v>0</v>
      </c>
      <c r="L131" s="134"/>
      <c r="M131" s="138"/>
      <c r="N131" s="139"/>
      <c r="O131" s="139"/>
      <c r="P131" s="140">
        <f>P132+P146+P162+P183+P197</f>
        <v>0</v>
      </c>
      <c r="Q131" s="139"/>
      <c r="R131" s="140">
        <f>R132+R146+R162+R183+R197</f>
        <v>0</v>
      </c>
      <c r="S131" s="139"/>
      <c r="T131" s="141">
        <f>T132+T146+T162+T183+T197</f>
        <v>0</v>
      </c>
      <c r="AR131" s="135" t="s">
        <v>86</v>
      </c>
      <c r="AT131" s="142" t="s">
        <v>69</v>
      </c>
      <c r="AU131" s="142" t="s">
        <v>70</v>
      </c>
      <c r="AY131" s="135" t="s">
        <v>157</v>
      </c>
      <c r="BK131" s="143">
        <f>BK132+BK146+BK162+BK183+BK197</f>
        <v>0</v>
      </c>
    </row>
    <row r="132" spans="1:65" s="12" customFormat="1" ht="22.9" customHeight="1">
      <c r="B132" s="134"/>
      <c r="D132" s="135" t="s">
        <v>69</v>
      </c>
      <c r="E132" s="144" t="s">
        <v>86</v>
      </c>
      <c r="F132" s="144" t="s">
        <v>947</v>
      </c>
      <c r="J132" s="145">
        <f>BK132</f>
        <v>0</v>
      </c>
      <c r="L132" s="134"/>
      <c r="M132" s="138"/>
      <c r="N132" s="139"/>
      <c r="O132" s="139"/>
      <c r="P132" s="140">
        <f>SUM(P133:P145)</f>
        <v>0</v>
      </c>
      <c r="Q132" s="139"/>
      <c r="R132" s="140">
        <f>SUM(R133:R145)</f>
        <v>0</v>
      </c>
      <c r="S132" s="139"/>
      <c r="T132" s="141">
        <f>SUM(T133:T145)</f>
        <v>0</v>
      </c>
      <c r="AR132" s="135" t="s">
        <v>74</v>
      </c>
      <c r="AT132" s="142" t="s">
        <v>69</v>
      </c>
      <c r="AU132" s="142" t="s">
        <v>74</v>
      </c>
      <c r="AY132" s="135" t="s">
        <v>157</v>
      </c>
      <c r="BK132" s="143">
        <f>SUM(BK133:BK145)</f>
        <v>0</v>
      </c>
    </row>
    <row r="133" spans="1:65" s="2" customFormat="1" ht="54" customHeight="1">
      <c r="A133" s="261"/>
      <c r="B133" s="262"/>
      <c r="C133" s="269" t="s">
        <v>74</v>
      </c>
      <c r="D133" s="269" t="s">
        <v>160</v>
      </c>
      <c r="E133" s="270" t="s">
        <v>948</v>
      </c>
      <c r="F133" s="271" t="s">
        <v>949</v>
      </c>
      <c r="G133" s="272" t="s">
        <v>920</v>
      </c>
      <c r="H133" s="273">
        <v>1</v>
      </c>
      <c r="I133" s="213"/>
      <c r="J133" s="305">
        <f t="shared" ref="J133:J145" si="0">ROUND(I133*H133,2)</f>
        <v>0</v>
      </c>
      <c r="K133" s="271" t="s">
        <v>1</v>
      </c>
      <c r="L133" s="31"/>
      <c r="M133" s="148" t="s">
        <v>1</v>
      </c>
      <c r="N133" s="149" t="s">
        <v>35</v>
      </c>
      <c r="O133" s="150">
        <v>0</v>
      </c>
      <c r="P133" s="150">
        <f t="shared" ref="P133:P145" si="1">O133*H133</f>
        <v>0</v>
      </c>
      <c r="Q133" s="150">
        <v>0</v>
      </c>
      <c r="R133" s="150">
        <f t="shared" ref="R133:R145" si="2">Q133*H133</f>
        <v>0</v>
      </c>
      <c r="S133" s="150">
        <v>0</v>
      </c>
      <c r="T133" s="151">
        <f t="shared" ref="T133:T145" si="3"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2" t="s">
        <v>163</v>
      </c>
      <c r="AT133" s="152" t="s">
        <v>160</v>
      </c>
      <c r="AU133" s="152" t="s">
        <v>78</v>
      </c>
      <c r="AY133" s="18" t="s">
        <v>157</v>
      </c>
      <c r="BE133" s="153">
        <f t="shared" ref="BE133:BE145" si="4">IF(N133="základní",J133,0)</f>
        <v>0</v>
      </c>
      <c r="BF133" s="153">
        <f t="shared" ref="BF133:BF145" si="5">IF(N133="snížená",J133,0)</f>
        <v>0</v>
      </c>
      <c r="BG133" s="153">
        <f t="shared" ref="BG133:BG145" si="6">IF(N133="zákl. přenesená",J133,0)</f>
        <v>0</v>
      </c>
      <c r="BH133" s="153">
        <f t="shared" ref="BH133:BH145" si="7">IF(N133="sníž. přenesená",J133,0)</f>
        <v>0</v>
      </c>
      <c r="BI133" s="153">
        <f t="shared" ref="BI133:BI145" si="8">IF(N133="nulová",J133,0)</f>
        <v>0</v>
      </c>
      <c r="BJ133" s="18" t="s">
        <v>74</v>
      </c>
      <c r="BK133" s="153">
        <f t="shared" ref="BK133:BK145" si="9">ROUND(I133*H133,2)</f>
        <v>0</v>
      </c>
      <c r="BL133" s="18" t="s">
        <v>163</v>
      </c>
      <c r="BM133" s="152" t="s">
        <v>78</v>
      </c>
    </row>
    <row r="134" spans="1:65" s="2" customFormat="1" ht="21.6" customHeight="1">
      <c r="A134" s="261"/>
      <c r="B134" s="262"/>
      <c r="C134" s="269" t="s">
        <v>78</v>
      </c>
      <c r="D134" s="269" t="s">
        <v>160</v>
      </c>
      <c r="E134" s="270" t="s">
        <v>950</v>
      </c>
      <c r="F134" s="271" t="s">
        <v>951</v>
      </c>
      <c r="G134" s="272" t="s">
        <v>920</v>
      </c>
      <c r="H134" s="273">
        <v>1</v>
      </c>
      <c r="I134" s="213"/>
      <c r="J134" s="305">
        <f t="shared" si="0"/>
        <v>0</v>
      </c>
      <c r="K134" s="271" t="s">
        <v>1</v>
      </c>
      <c r="L134" s="31"/>
      <c r="M134" s="148" t="s">
        <v>1</v>
      </c>
      <c r="N134" s="149" t="s">
        <v>35</v>
      </c>
      <c r="O134" s="150">
        <v>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2" t="s">
        <v>163</v>
      </c>
      <c r="AT134" s="152" t="s">
        <v>160</v>
      </c>
      <c r="AU134" s="152" t="s">
        <v>78</v>
      </c>
      <c r="AY134" s="18" t="s">
        <v>157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8" t="s">
        <v>74</v>
      </c>
      <c r="BK134" s="153">
        <f t="shared" si="9"/>
        <v>0</v>
      </c>
      <c r="BL134" s="18" t="s">
        <v>163</v>
      </c>
      <c r="BM134" s="152" t="s">
        <v>163</v>
      </c>
    </row>
    <row r="135" spans="1:65" s="2" customFormat="1" ht="21.6" customHeight="1">
      <c r="A135" s="261"/>
      <c r="B135" s="262"/>
      <c r="C135" s="269" t="s">
        <v>86</v>
      </c>
      <c r="D135" s="269" t="s">
        <v>160</v>
      </c>
      <c r="E135" s="270" t="s">
        <v>952</v>
      </c>
      <c r="F135" s="271" t="s">
        <v>953</v>
      </c>
      <c r="G135" s="272" t="s">
        <v>920</v>
      </c>
      <c r="H135" s="273">
        <v>1</v>
      </c>
      <c r="I135" s="213"/>
      <c r="J135" s="305">
        <f t="shared" si="0"/>
        <v>0</v>
      </c>
      <c r="K135" s="271" t="s">
        <v>1</v>
      </c>
      <c r="L135" s="31"/>
      <c r="M135" s="148" t="s">
        <v>1</v>
      </c>
      <c r="N135" s="149" t="s">
        <v>35</v>
      </c>
      <c r="O135" s="150">
        <v>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2" t="s">
        <v>163</v>
      </c>
      <c r="AT135" s="152" t="s">
        <v>160</v>
      </c>
      <c r="AU135" s="152" t="s">
        <v>78</v>
      </c>
      <c r="AY135" s="18" t="s">
        <v>157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8" t="s">
        <v>74</v>
      </c>
      <c r="BK135" s="153">
        <f t="shared" si="9"/>
        <v>0</v>
      </c>
      <c r="BL135" s="18" t="s">
        <v>163</v>
      </c>
      <c r="BM135" s="152" t="s">
        <v>186</v>
      </c>
    </row>
    <row r="136" spans="1:65" s="2" customFormat="1" ht="14.45" customHeight="1">
      <c r="A136" s="261"/>
      <c r="B136" s="262"/>
      <c r="C136" s="269" t="s">
        <v>163</v>
      </c>
      <c r="D136" s="269" t="s">
        <v>160</v>
      </c>
      <c r="E136" s="270" t="s">
        <v>954</v>
      </c>
      <c r="F136" s="271" t="s">
        <v>955</v>
      </c>
      <c r="G136" s="272" t="s">
        <v>920</v>
      </c>
      <c r="H136" s="273">
        <v>3</v>
      </c>
      <c r="I136" s="213"/>
      <c r="J136" s="305">
        <f t="shared" si="0"/>
        <v>0</v>
      </c>
      <c r="K136" s="271" t="s">
        <v>1</v>
      </c>
      <c r="L136" s="31"/>
      <c r="M136" s="148" t="s">
        <v>1</v>
      </c>
      <c r="N136" s="149" t="s">
        <v>35</v>
      </c>
      <c r="O136" s="150">
        <v>0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2" t="s">
        <v>163</v>
      </c>
      <c r="AT136" s="152" t="s">
        <v>160</v>
      </c>
      <c r="AU136" s="152" t="s">
        <v>78</v>
      </c>
      <c r="AY136" s="18" t="s">
        <v>157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8" t="s">
        <v>74</v>
      </c>
      <c r="BK136" s="153">
        <f t="shared" si="9"/>
        <v>0</v>
      </c>
      <c r="BL136" s="18" t="s">
        <v>163</v>
      </c>
      <c r="BM136" s="152" t="s">
        <v>198</v>
      </c>
    </row>
    <row r="137" spans="1:65" s="2" customFormat="1" ht="21.6" customHeight="1">
      <c r="A137" s="261"/>
      <c r="B137" s="262"/>
      <c r="C137" s="269" t="s">
        <v>181</v>
      </c>
      <c r="D137" s="269" t="s">
        <v>160</v>
      </c>
      <c r="E137" s="270" t="s">
        <v>956</v>
      </c>
      <c r="F137" s="271" t="s">
        <v>957</v>
      </c>
      <c r="G137" s="272" t="s">
        <v>920</v>
      </c>
      <c r="H137" s="273">
        <v>1</v>
      </c>
      <c r="I137" s="213"/>
      <c r="J137" s="305">
        <f t="shared" si="0"/>
        <v>0</v>
      </c>
      <c r="K137" s="271" t="s">
        <v>1</v>
      </c>
      <c r="L137" s="31"/>
      <c r="M137" s="148" t="s">
        <v>1</v>
      </c>
      <c r="N137" s="149" t="s">
        <v>35</v>
      </c>
      <c r="O137" s="150">
        <v>0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2" t="s">
        <v>163</v>
      </c>
      <c r="AT137" s="152" t="s">
        <v>160</v>
      </c>
      <c r="AU137" s="152" t="s">
        <v>78</v>
      </c>
      <c r="AY137" s="18" t="s">
        <v>157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8" t="s">
        <v>74</v>
      </c>
      <c r="BK137" s="153">
        <f t="shared" si="9"/>
        <v>0</v>
      </c>
      <c r="BL137" s="18" t="s">
        <v>163</v>
      </c>
      <c r="BM137" s="152" t="s">
        <v>211</v>
      </c>
    </row>
    <row r="138" spans="1:65" s="2" customFormat="1" ht="32.450000000000003" customHeight="1">
      <c r="A138" s="261"/>
      <c r="B138" s="262"/>
      <c r="C138" s="269" t="s">
        <v>186</v>
      </c>
      <c r="D138" s="269" t="s">
        <v>160</v>
      </c>
      <c r="E138" s="270" t="s">
        <v>958</v>
      </c>
      <c r="F138" s="271" t="s">
        <v>959</v>
      </c>
      <c r="G138" s="272" t="s">
        <v>920</v>
      </c>
      <c r="H138" s="273">
        <v>1</v>
      </c>
      <c r="I138" s="213"/>
      <c r="J138" s="305">
        <f t="shared" si="0"/>
        <v>0</v>
      </c>
      <c r="K138" s="271" t="s">
        <v>1</v>
      </c>
      <c r="L138" s="31"/>
      <c r="M138" s="148" t="s">
        <v>1</v>
      </c>
      <c r="N138" s="149" t="s">
        <v>35</v>
      </c>
      <c r="O138" s="150">
        <v>0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2" t="s">
        <v>163</v>
      </c>
      <c r="AT138" s="152" t="s">
        <v>160</v>
      </c>
      <c r="AU138" s="152" t="s">
        <v>78</v>
      </c>
      <c r="AY138" s="18" t="s">
        <v>157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8" t="s">
        <v>74</v>
      </c>
      <c r="BK138" s="153">
        <f t="shared" si="9"/>
        <v>0</v>
      </c>
      <c r="BL138" s="18" t="s">
        <v>163</v>
      </c>
      <c r="BM138" s="152" t="s">
        <v>223</v>
      </c>
    </row>
    <row r="139" spans="1:65" s="2" customFormat="1" ht="14.45" customHeight="1">
      <c r="A139" s="261"/>
      <c r="B139" s="262"/>
      <c r="C139" s="269" t="s">
        <v>194</v>
      </c>
      <c r="D139" s="269" t="s">
        <v>160</v>
      </c>
      <c r="E139" s="270" t="s">
        <v>960</v>
      </c>
      <c r="F139" s="271" t="s">
        <v>961</v>
      </c>
      <c r="G139" s="272" t="s">
        <v>920</v>
      </c>
      <c r="H139" s="273">
        <v>1</v>
      </c>
      <c r="I139" s="213"/>
      <c r="J139" s="305">
        <f t="shared" si="0"/>
        <v>0</v>
      </c>
      <c r="K139" s="271" t="s">
        <v>1</v>
      </c>
      <c r="L139" s="31"/>
      <c r="M139" s="148" t="s">
        <v>1</v>
      </c>
      <c r="N139" s="149" t="s">
        <v>35</v>
      </c>
      <c r="O139" s="150">
        <v>0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2" t="s">
        <v>163</v>
      </c>
      <c r="AT139" s="152" t="s">
        <v>160</v>
      </c>
      <c r="AU139" s="152" t="s">
        <v>78</v>
      </c>
      <c r="AY139" s="18" t="s">
        <v>157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8" t="s">
        <v>74</v>
      </c>
      <c r="BK139" s="153">
        <f t="shared" si="9"/>
        <v>0</v>
      </c>
      <c r="BL139" s="18" t="s">
        <v>163</v>
      </c>
      <c r="BM139" s="152" t="s">
        <v>234</v>
      </c>
    </row>
    <row r="140" spans="1:65" s="2" customFormat="1" ht="32.450000000000003" customHeight="1">
      <c r="A140" s="261"/>
      <c r="B140" s="262"/>
      <c r="C140" s="269" t="s">
        <v>198</v>
      </c>
      <c r="D140" s="269" t="s">
        <v>160</v>
      </c>
      <c r="E140" s="270" t="s">
        <v>962</v>
      </c>
      <c r="F140" s="271" t="s">
        <v>963</v>
      </c>
      <c r="G140" s="272" t="s">
        <v>964</v>
      </c>
      <c r="H140" s="273">
        <v>28</v>
      </c>
      <c r="I140" s="213"/>
      <c r="J140" s="305">
        <f t="shared" si="0"/>
        <v>0</v>
      </c>
      <c r="K140" s="271" t="s">
        <v>1</v>
      </c>
      <c r="L140" s="31"/>
      <c r="M140" s="148" t="s">
        <v>1</v>
      </c>
      <c r="N140" s="149" t="s">
        <v>35</v>
      </c>
      <c r="O140" s="150">
        <v>0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2" t="s">
        <v>163</v>
      </c>
      <c r="AT140" s="152" t="s">
        <v>160</v>
      </c>
      <c r="AU140" s="152" t="s">
        <v>78</v>
      </c>
      <c r="AY140" s="18" t="s">
        <v>157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8" t="s">
        <v>74</v>
      </c>
      <c r="BK140" s="153">
        <f t="shared" si="9"/>
        <v>0</v>
      </c>
      <c r="BL140" s="18" t="s">
        <v>163</v>
      </c>
      <c r="BM140" s="152" t="s">
        <v>244</v>
      </c>
    </row>
    <row r="141" spans="1:65" s="2" customFormat="1" ht="14.45" customHeight="1">
      <c r="A141" s="261"/>
      <c r="B141" s="262"/>
      <c r="C141" s="269" t="s">
        <v>205</v>
      </c>
      <c r="D141" s="269" t="s">
        <v>160</v>
      </c>
      <c r="E141" s="270" t="s">
        <v>965</v>
      </c>
      <c r="F141" s="271" t="s">
        <v>966</v>
      </c>
      <c r="G141" s="272" t="s">
        <v>920</v>
      </c>
      <c r="H141" s="273">
        <v>1</v>
      </c>
      <c r="I141" s="213"/>
      <c r="J141" s="305">
        <f t="shared" si="0"/>
        <v>0</v>
      </c>
      <c r="K141" s="271" t="s">
        <v>1</v>
      </c>
      <c r="L141" s="31"/>
      <c r="M141" s="148" t="s">
        <v>1</v>
      </c>
      <c r="N141" s="149" t="s">
        <v>35</v>
      </c>
      <c r="O141" s="150">
        <v>0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2" t="s">
        <v>163</v>
      </c>
      <c r="AT141" s="152" t="s">
        <v>160</v>
      </c>
      <c r="AU141" s="152" t="s">
        <v>78</v>
      </c>
      <c r="AY141" s="18" t="s">
        <v>157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8" t="s">
        <v>74</v>
      </c>
      <c r="BK141" s="153">
        <f t="shared" si="9"/>
        <v>0</v>
      </c>
      <c r="BL141" s="18" t="s">
        <v>163</v>
      </c>
      <c r="BM141" s="152" t="s">
        <v>262</v>
      </c>
    </row>
    <row r="142" spans="1:65" s="2" customFormat="1" ht="14.45" customHeight="1">
      <c r="A142" s="261"/>
      <c r="B142" s="262"/>
      <c r="C142" s="269" t="s">
        <v>211</v>
      </c>
      <c r="D142" s="269" t="s">
        <v>160</v>
      </c>
      <c r="E142" s="270" t="s">
        <v>967</v>
      </c>
      <c r="F142" s="271" t="s">
        <v>968</v>
      </c>
      <c r="G142" s="272" t="s">
        <v>964</v>
      </c>
      <c r="H142" s="273">
        <v>5</v>
      </c>
      <c r="I142" s="213"/>
      <c r="J142" s="305">
        <f t="shared" si="0"/>
        <v>0</v>
      </c>
      <c r="K142" s="271" t="s">
        <v>1</v>
      </c>
      <c r="L142" s="31"/>
      <c r="M142" s="148" t="s">
        <v>1</v>
      </c>
      <c r="N142" s="149" t="s">
        <v>35</v>
      </c>
      <c r="O142" s="150">
        <v>0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2" t="s">
        <v>163</v>
      </c>
      <c r="AT142" s="152" t="s">
        <v>160</v>
      </c>
      <c r="AU142" s="152" t="s">
        <v>78</v>
      </c>
      <c r="AY142" s="18" t="s">
        <v>157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8" t="s">
        <v>74</v>
      </c>
      <c r="BK142" s="153">
        <f t="shared" si="9"/>
        <v>0</v>
      </c>
      <c r="BL142" s="18" t="s">
        <v>163</v>
      </c>
      <c r="BM142" s="152" t="s">
        <v>271</v>
      </c>
    </row>
    <row r="143" spans="1:65" s="2" customFormat="1" ht="14.45" customHeight="1">
      <c r="A143" s="261"/>
      <c r="B143" s="262"/>
      <c r="C143" s="269" t="s">
        <v>216</v>
      </c>
      <c r="D143" s="269" t="s">
        <v>160</v>
      </c>
      <c r="E143" s="270" t="s">
        <v>969</v>
      </c>
      <c r="F143" s="271" t="s">
        <v>970</v>
      </c>
      <c r="G143" s="272" t="s">
        <v>920</v>
      </c>
      <c r="H143" s="273">
        <v>1</v>
      </c>
      <c r="I143" s="213"/>
      <c r="J143" s="305">
        <f t="shared" si="0"/>
        <v>0</v>
      </c>
      <c r="K143" s="271" t="s">
        <v>1</v>
      </c>
      <c r="L143" s="31"/>
      <c r="M143" s="148" t="s">
        <v>1</v>
      </c>
      <c r="N143" s="149" t="s">
        <v>35</v>
      </c>
      <c r="O143" s="150">
        <v>0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2" t="s">
        <v>163</v>
      </c>
      <c r="AT143" s="152" t="s">
        <v>160</v>
      </c>
      <c r="AU143" s="152" t="s">
        <v>78</v>
      </c>
      <c r="AY143" s="18" t="s">
        <v>157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8" t="s">
        <v>74</v>
      </c>
      <c r="BK143" s="153">
        <f t="shared" si="9"/>
        <v>0</v>
      </c>
      <c r="BL143" s="18" t="s">
        <v>163</v>
      </c>
      <c r="BM143" s="152" t="s">
        <v>281</v>
      </c>
    </row>
    <row r="144" spans="1:65" s="2" customFormat="1" ht="21.6" customHeight="1">
      <c r="A144" s="261"/>
      <c r="B144" s="262"/>
      <c r="C144" s="269" t="s">
        <v>223</v>
      </c>
      <c r="D144" s="269" t="s">
        <v>160</v>
      </c>
      <c r="E144" s="270" t="s">
        <v>971</v>
      </c>
      <c r="F144" s="271" t="s">
        <v>972</v>
      </c>
      <c r="G144" s="272" t="s">
        <v>208</v>
      </c>
      <c r="H144" s="273">
        <v>4</v>
      </c>
      <c r="I144" s="213"/>
      <c r="J144" s="305">
        <f t="shared" si="0"/>
        <v>0</v>
      </c>
      <c r="K144" s="271" t="s">
        <v>1</v>
      </c>
      <c r="L144" s="31"/>
      <c r="M144" s="148" t="s">
        <v>1</v>
      </c>
      <c r="N144" s="149" t="s">
        <v>35</v>
      </c>
      <c r="O144" s="150">
        <v>0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2" t="s">
        <v>163</v>
      </c>
      <c r="AT144" s="152" t="s">
        <v>160</v>
      </c>
      <c r="AU144" s="152" t="s">
        <v>78</v>
      </c>
      <c r="AY144" s="18" t="s">
        <v>157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8" t="s">
        <v>74</v>
      </c>
      <c r="BK144" s="153">
        <f t="shared" si="9"/>
        <v>0</v>
      </c>
      <c r="BL144" s="18" t="s">
        <v>163</v>
      </c>
      <c r="BM144" s="152" t="s">
        <v>290</v>
      </c>
    </row>
    <row r="145" spans="1:65" s="2" customFormat="1" ht="21.6" customHeight="1">
      <c r="A145" s="261"/>
      <c r="B145" s="262"/>
      <c r="C145" s="269" t="s">
        <v>229</v>
      </c>
      <c r="D145" s="269" t="s">
        <v>160</v>
      </c>
      <c r="E145" s="270" t="s">
        <v>973</v>
      </c>
      <c r="F145" s="271" t="s">
        <v>974</v>
      </c>
      <c r="G145" s="272" t="s">
        <v>208</v>
      </c>
      <c r="H145" s="273">
        <v>21</v>
      </c>
      <c r="I145" s="213"/>
      <c r="J145" s="305">
        <f t="shared" si="0"/>
        <v>0</v>
      </c>
      <c r="K145" s="271" t="s">
        <v>1</v>
      </c>
      <c r="L145" s="31"/>
      <c r="M145" s="148" t="s">
        <v>1</v>
      </c>
      <c r="N145" s="149" t="s">
        <v>35</v>
      </c>
      <c r="O145" s="150">
        <v>0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2" t="s">
        <v>163</v>
      </c>
      <c r="AT145" s="152" t="s">
        <v>160</v>
      </c>
      <c r="AU145" s="152" t="s">
        <v>78</v>
      </c>
      <c r="AY145" s="18" t="s">
        <v>157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8" t="s">
        <v>74</v>
      </c>
      <c r="BK145" s="153">
        <f t="shared" si="9"/>
        <v>0</v>
      </c>
      <c r="BL145" s="18" t="s">
        <v>163</v>
      </c>
      <c r="BM145" s="152" t="s">
        <v>301</v>
      </c>
    </row>
    <row r="146" spans="1:65" s="12" customFormat="1" ht="22.9" customHeight="1">
      <c r="A146" s="264"/>
      <c r="B146" s="265"/>
      <c r="C146" s="264"/>
      <c r="D146" s="266" t="s">
        <v>69</v>
      </c>
      <c r="E146" s="268" t="s">
        <v>163</v>
      </c>
      <c r="F146" s="268" t="s">
        <v>975</v>
      </c>
      <c r="G146" s="264"/>
      <c r="H146" s="264"/>
      <c r="I146" s="307"/>
      <c r="J146" s="304">
        <f>BK146</f>
        <v>0</v>
      </c>
      <c r="K146" s="264"/>
      <c r="L146" s="134"/>
      <c r="M146" s="138"/>
      <c r="N146" s="139"/>
      <c r="O146" s="139"/>
      <c r="P146" s="140">
        <f>SUM(P147:P161)</f>
        <v>0</v>
      </c>
      <c r="Q146" s="139"/>
      <c r="R146" s="140">
        <f>SUM(R147:R161)</f>
        <v>0</v>
      </c>
      <c r="S146" s="139"/>
      <c r="T146" s="141">
        <f>SUM(T147:T161)</f>
        <v>0</v>
      </c>
      <c r="AR146" s="135" t="s">
        <v>74</v>
      </c>
      <c r="AT146" s="142" t="s">
        <v>69</v>
      </c>
      <c r="AU146" s="142" t="s">
        <v>74</v>
      </c>
      <c r="AY146" s="135" t="s">
        <v>157</v>
      </c>
      <c r="BK146" s="143">
        <f>SUM(BK147:BK161)</f>
        <v>0</v>
      </c>
    </row>
    <row r="147" spans="1:65" s="2" customFormat="1" ht="54" customHeight="1">
      <c r="A147" s="261"/>
      <c r="B147" s="262"/>
      <c r="C147" s="269" t="s">
        <v>234</v>
      </c>
      <c r="D147" s="269" t="s">
        <v>160</v>
      </c>
      <c r="E147" s="270" t="s">
        <v>976</v>
      </c>
      <c r="F147" s="271" t="s">
        <v>977</v>
      </c>
      <c r="G147" s="272" t="s">
        <v>920</v>
      </c>
      <c r="H147" s="273">
        <v>1</v>
      </c>
      <c r="I147" s="213"/>
      <c r="J147" s="305">
        <f t="shared" ref="J147:J161" si="10">ROUND(I147*H147,2)</f>
        <v>0</v>
      </c>
      <c r="K147" s="271" t="s">
        <v>1</v>
      </c>
      <c r="L147" s="31"/>
      <c r="M147" s="148" t="s">
        <v>1</v>
      </c>
      <c r="N147" s="149" t="s">
        <v>35</v>
      </c>
      <c r="O147" s="150">
        <v>0</v>
      </c>
      <c r="P147" s="150">
        <f t="shared" ref="P147:P161" si="11">O147*H147</f>
        <v>0</v>
      </c>
      <c r="Q147" s="150">
        <v>0</v>
      </c>
      <c r="R147" s="150">
        <f t="shared" ref="R147:R161" si="12">Q147*H147</f>
        <v>0</v>
      </c>
      <c r="S147" s="150">
        <v>0</v>
      </c>
      <c r="T147" s="151">
        <f t="shared" ref="T147:T161" si="13"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2" t="s">
        <v>163</v>
      </c>
      <c r="AT147" s="152" t="s">
        <v>160</v>
      </c>
      <c r="AU147" s="152" t="s">
        <v>78</v>
      </c>
      <c r="AY147" s="18" t="s">
        <v>157</v>
      </c>
      <c r="BE147" s="153">
        <f t="shared" ref="BE147:BE161" si="14">IF(N147="základní",J147,0)</f>
        <v>0</v>
      </c>
      <c r="BF147" s="153">
        <f t="shared" ref="BF147:BF161" si="15">IF(N147="snížená",J147,0)</f>
        <v>0</v>
      </c>
      <c r="BG147" s="153">
        <f t="shared" ref="BG147:BG161" si="16">IF(N147="zákl. přenesená",J147,0)</f>
        <v>0</v>
      </c>
      <c r="BH147" s="153">
        <f t="shared" ref="BH147:BH161" si="17">IF(N147="sníž. přenesená",J147,0)</f>
        <v>0</v>
      </c>
      <c r="BI147" s="153">
        <f t="shared" ref="BI147:BI161" si="18">IF(N147="nulová",J147,0)</f>
        <v>0</v>
      </c>
      <c r="BJ147" s="18" t="s">
        <v>74</v>
      </c>
      <c r="BK147" s="153">
        <f t="shared" ref="BK147:BK161" si="19">ROUND(I147*H147,2)</f>
        <v>0</v>
      </c>
      <c r="BL147" s="18" t="s">
        <v>163</v>
      </c>
      <c r="BM147" s="152" t="s">
        <v>310</v>
      </c>
    </row>
    <row r="148" spans="1:65" s="2" customFormat="1" ht="21.6" customHeight="1">
      <c r="A148" s="261"/>
      <c r="B148" s="262"/>
      <c r="C148" s="269" t="s">
        <v>8</v>
      </c>
      <c r="D148" s="269" t="s">
        <v>160</v>
      </c>
      <c r="E148" s="270" t="s">
        <v>978</v>
      </c>
      <c r="F148" s="271" t="s">
        <v>951</v>
      </c>
      <c r="G148" s="272" t="s">
        <v>920</v>
      </c>
      <c r="H148" s="273">
        <v>2</v>
      </c>
      <c r="I148" s="213"/>
      <c r="J148" s="305">
        <f t="shared" si="10"/>
        <v>0</v>
      </c>
      <c r="K148" s="271" t="s">
        <v>1</v>
      </c>
      <c r="L148" s="31"/>
      <c r="M148" s="148" t="s">
        <v>1</v>
      </c>
      <c r="N148" s="149" t="s">
        <v>35</v>
      </c>
      <c r="O148" s="150">
        <v>0</v>
      </c>
      <c r="P148" s="150">
        <f t="shared" si="11"/>
        <v>0</v>
      </c>
      <c r="Q148" s="150">
        <v>0</v>
      </c>
      <c r="R148" s="150">
        <f t="shared" si="12"/>
        <v>0</v>
      </c>
      <c r="S148" s="150">
        <v>0</v>
      </c>
      <c r="T148" s="151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2" t="s">
        <v>163</v>
      </c>
      <c r="AT148" s="152" t="s">
        <v>160</v>
      </c>
      <c r="AU148" s="152" t="s">
        <v>78</v>
      </c>
      <c r="AY148" s="18" t="s">
        <v>157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8" t="s">
        <v>74</v>
      </c>
      <c r="BK148" s="153">
        <f t="shared" si="19"/>
        <v>0</v>
      </c>
      <c r="BL148" s="18" t="s">
        <v>163</v>
      </c>
      <c r="BM148" s="152" t="s">
        <v>319</v>
      </c>
    </row>
    <row r="149" spans="1:65" s="2" customFormat="1" ht="14.45" customHeight="1">
      <c r="A149" s="261"/>
      <c r="B149" s="262"/>
      <c r="C149" s="269" t="s">
        <v>244</v>
      </c>
      <c r="D149" s="269" t="s">
        <v>160</v>
      </c>
      <c r="E149" s="270" t="s">
        <v>979</v>
      </c>
      <c r="F149" s="271" t="s">
        <v>980</v>
      </c>
      <c r="G149" s="272" t="s">
        <v>920</v>
      </c>
      <c r="H149" s="273">
        <v>4</v>
      </c>
      <c r="I149" s="213"/>
      <c r="J149" s="305">
        <f t="shared" si="10"/>
        <v>0</v>
      </c>
      <c r="K149" s="271" t="s">
        <v>1</v>
      </c>
      <c r="L149" s="31"/>
      <c r="M149" s="148" t="s">
        <v>1</v>
      </c>
      <c r="N149" s="149" t="s">
        <v>35</v>
      </c>
      <c r="O149" s="150">
        <v>0</v>
      </c>
      <c r="P149" s="150">
        <f t="shared" si="11"/>
        <v>0</v>
      </c>
      <c r="Q149" s="150">
        <v>0</v>
      </c>
      <c r="R149" s="150">
        <f t="shared" si="12"/>
        <v>0</v>
      </c>
      <c r="S149" s="150">
        <v>0</v>
      </c>
      <c r="T149" s="151">
        <f t="shared" si="1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2" t="s">
        <v>163</v>
      </c>
      <c r="AT149" s="152" t="s">
        <v>160</v>
      </c>
      <c r="AU149" s="152" t="s">
        <v>78</v>
      </c>
      <c r="AY149" s="18" t="s">
        <v>157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8" t="s">
        <v>74</v>
      </c>
      <c r="BK149" s="153">
        <f t="shared" si="19"/>
        <v>0</v>
      </c>
      <c r="BL149" s="18" t="s">
        <v>163</v>
      </c>
      <c r="BM149" s="152" t="s">
        <v>331</v>
      </c>
    </row>
    <row r="150" spans="1:65" s="2" customFormat="1" ht="21.6" customHeight="1">
      <c r="A150" s="261"/>
      <c r="B150" s="262"/>
      <c r="C150" s="269" t="s">
        <v>251</v>
      </c>
      <c r="D150" s="269" t="s">
        <v>160</v>
      </c>
      <c r="E150" s="270" t="s">
        <v>981</v>
      </c>
      <c r="F150" s="271" t="s">
        <v>982</v>
      </c>
      <c r="G150" s="272" t="s">
        <v>920</v>
      </c>
      <c r="H150" s="273">
        <v>2</v>
      </c>
      <c r="I150" s="213"/>
      <c r="J150" s="305">
        <f t="shared" si="10"/>
        <v>0</v>
      </c>
      <c r="K150" s="271" t="s">
        <v>1</v>
      </c>
      <c r="L150" s="31"/>
      <c r="M150" s="148" t="s">
        <v>1</v>
      </c>
      <c r="N150" s="149" t="s">
        <v>35</v>
      </c>
      <c r="O150" s="150">
        <v>0</v>
      </c>
      <c r="P150" s="150">
        <f t="shared" si="11"/>
        <v>0</v>
      </c>
      <c r="Q150" s="150">
        <v>0</v>
      </c>
      <c r="R150" s="150">
        <f t="shared" si="12"/>
        <v>0</v>
      </c>
      <c r="S150" s="150">
        <v>0</v>
      </c>
      <c r="T150" s="151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2" t="s">
        <v>163</v>
      </c>
      <c r="AT150" s="152" t="s">
        <v>160</v>
      </c>
      <c r="AU150" s="152" t="s">
        <v>78</v>
      </c>
      <c r="AY150" s="18" t="s">
        <v>157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8" t="s">
        <v>74</v>
      </c>
      <c r="BK150" s="153">
        <f t="shared" si="19"/>
        <v>0</v>
      </c>
      <c r="BL150" s="18" t="s">
        <v>163</v>
      </c>
      <c r="BM150" s="152" t="s">
        <v>341</v>
      </c>
    </row>
    <row r="151" spans="1:65" s="2" customFormat="1" ht="32.450000000000003" customHeight="1">
      <c r="A151" s="261"/>
      <c r="B151" s="262"/>
      <c r="C151" s="269" t="s">
        <v>262</v>
      </c>
      <c r="D151" s="269" t="s">
        <v>160</v>
      </c>
      <c r="E151" s="270" t="s">
        <v>983</v>
      </c>
      <c r="F151" s="271" t="s">
        <v>984</v>
      </c>
      <c r="G151" s="272" t="s">
        <v>920</v>
      </c>
      <c r="H151" s="273">
        <v>1</v>
      </c>
      <c r="I151" s="213"/>
      <c r="J151" s="305">
        <f t="shared" si="10"/>
        <v>0</v>
      </c>
      <c r="K151" s="271" t="s">
        <v>1</v>
      </c>
      <c r="L151" s="31"/>
      <c r="M151" s="148" t="s">
        <v>1</v>
      </c>
      <c r="N151" s="149" t="s">
        <v>35</v>
      </c>
      <c r="O151" s="150">
        <v>0</v>
      </c>
      <c r="P151" s="150">
        <f t="shared" si="11"/>
        <v>0</v>
      </c>
      <c r="Q151" s="150">
        <v>0</v>
      </c>
      <c r="R151" s="150">
        <f t="shared" si="12"/>
        <v>0</v>
      </c>
      <c r="S151" s="150">
        <v>0</v>
      </c>
      <c r="T151" s="151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2" t="s">
        <v>163</v>
      </c>
      <c r="AT151" s="152" t="s">
        <v>160</v>
      </c>
      <c r="AU151" s="152" t="s">
        <v>78</v>
      </c>
      <c r="AY151" s="18" t="s">
        <v>157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8" t="s">
        <v>74</v>
      </c>
      <c r="BK151" s="153">
        <f t="shared" si="19"/>
        <v>0</v>
      </c>
      <c r="BL151" s="18" t="s">
        <v>163</v>
      </c>
      <c r="BM151" s="152" t="s">
        <v>352</v>
      </c>
    </row>
    <row r="152" spans="1:65" s="2" customFormat="1" ht="32.450000000000003" customHeight="1">
      <c r="A152" s="261"/>
      <c r="B152" s="262"/>
      <c r="C152" s="269" t="s">
        <v>267</v>
      </c>
      <c r="D152" s="269" t="s">
        <v>160</v>
      </c>
      <c r="E152" s="270" t="s">
        <v>985</v>
      </c>
      <c r="F152" s="271" t="s">
        <v>959</v>
      </c>
      <c r="G152" s="272" t="s">
        <v>920</v>
      </c>
      <c r="H152" s="273">
        <v>2</v>
      </c>
      <c r="I152" s="213"/>
      <c r="J152" s="305">
        <f t="shared" si="10"/>
        <v>0</v>
      </c>
      <c r="K152" s="271" t="s">
        <v>1</v>
      </c>
      <c r="L152" s="31"/>
      <c r="M152" s="148" t="s">
        <v>1</v>
      </c>
      <c r="N152" s="149" t="s">
        <v>35</v>
      </c>
      <c r="O152" s="150">
        <v>0</v>
      </c>
      <c r="P152" s="150">
        <f t="shared" si="11"/>
        <v>0</v>
      </c>
      <c r="Q152" s="150">
        <v>0</v>
      </c>
      <c r="R152" s="150">
        <f t="shared" si="12"/>
        <v>0</v>
      </c>
      <c r="S152" s="150">
        <v>0</v>
      </c>
      <c r="T152" s="151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2" t="s">
        <v>163</v>
      </c>
      <c r="AT152" s="152" t="s">
        <v>160</v>
      </c>
      <c r="AU152" s="152" t="s">
        <v>78</v>
      </c>
      <c r="AY152" s="18" t="s">
        <v>157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8" t="s">
        <v>74</v>
      </c>
      <c r="BK152" s="153">
        <f t="shared" si="19"/>
        <v>0</v>
      </c>
      <c r="BL152" s="18" t="s">
        <v>163</v>
      </c>
      <c r="BM152" s="152" t="s">
        <v>362</v>
      </c>
    </row>
    <row r="153" spans="1:65" s="2" customFormat="1" ht="14.45" customHeight="1">
      <c r="A153" s="261"/>
      <c r="B153" s="262"/>
      <c r="C153" s="269" t="s">
        <v>271</v>
      </c>
      <c r="D153" s="269" t="s">
        <v>160</v>
      </c>
      <c r="E153" s="270" t="s">
        <v>986</v>
      </c>
      <c r="F153" s="271" t="s">
        <v>987</v>
      </c>
      <c r="G153" s="272" t="s">
        <v>920</v>
      </c>
      <c r="H153" s="273">
        <v>2</v>
      </c>
      <c r="I153" s="213"/>
      <c r="J153" s="305">
        <f t="shared" si="10"/>
        <v>0</v>
      </c>
      <c r="K153" s="271" t="s">
        <v>1</v>
      </c>
      <c r="L153" s="31"/>
      <c r="M153" s="148" t="s">
        <v>1</v>
      </c>
      <c r="N153" s="149" t="s">
        <v>35</v>
      </c>
      <c r="O153" s="150">
        <v>0</v>
      </c>
      <c r="P153" s="150">
        <f t="shared" si="11"/>
        <v>0</v>
      </c>
      <c r="Q153" s="150">
        <v>0</v>
      </c>
      <c r="R153" s="150">
        <f t="shared" si="12"/>
        <v>0</v>
      </c>
      <c r="S153" s="150">
        <v>0</v>
      </c>
      <c r="T153" s="151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2" t="s">
        <v>163</v>
      </c>
      <c r="AT153" s="152" t="s">
        <v>160</v>
      </c>
      <c r="AU153" s="152" t="s">
        <v>78</v>
      </c>
      <c r="AY153" s="18" t="s">
        <v>157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8" t="s">
        <v>74</v>
      </c>
      <c r="BK153" s="153">
        <f t="shared" si="19"/>
        <v>0</v>
      </c>
      <c r="BL153" s="18" t="s">
        <v>163</v>
      </c>
      <c r="BM153" s="152" t="s">
        <v>371</v>
      </c>
    </row>
    <row r="154" spans="1:65" s="2" customFormat="1" ht="32.450000000000003" customHeight="1">
      <c r="A154" s="261"/>
      <c r="B154" s="262"/>
      <c r="C154" s="269" t="s">
        <v>7</v>
      </c>
      <c r="D154" s="269" t="s">
        <v>160</v>
      </c>
      <c r="E154" s="270" t="s">
        <v>988</v>
      </c>
      <c r="F154" s="271" t="s">
        <v>989</v>
      </c>
      <c r="G154" s="272" t="s">
        <v>920</v>
      </c>
      <c r="H154" s="273">
        <v>1</v>
      </c>
      <c r="I154" s="213"/>
      <c r="J154" s="305">
        <f t="shared" si="10"/>
        <v>0</v>
      </c>
      <c r="K154" s="271" t="s">
        <v>1</v>
      </c>
      <c r="L154" s="31"/>
      <c r="M154" s="148" t="s">
        <v>1</v>
      </c>
      <c r="N154" s="149" t="s">
        <v>35</v>
      </c>
      <c r="O154" s="150">
        <v>0</v>
      </c>
      <c r="P154" s="150">
        <f t="shared" si="11"/>
        <v>0</v>
      </c>
      <c r="Q154" s="150">
        <v>0</v>
      </c>
      <c r="R154" s="150">
        <f t="shared" si="12"/>
        <v>0</v>
      </c>
      <c r="S154" s="150">
        <v>0</v>
      </c>
      <c r="T154" s="151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2" t="s">
        <v>163</v>
      </c>
      <c r="AT154" s="152" t="s">
        <v>160</v>
      </c>
      <c r="AU154" s="152" t="s">
        <v>78</v>
      </c>
      <c r="AY154" s="18" t="s">
        <v>157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8" t="s">
        <v>74</v>
      </c>
      <c r="BK154" s="153">
        <f t="shared" si="19"/>
        <v>0</v>
      </c>
      <c r="BL154" s="18" t="s">
        <v>163</v>
      </c>
      <c r="BM154" s="152" t="s">
        <v>380</v>
      </c>
    </row>
    <row r="155" spans="1:65" s="2" customFormat="1" ht="32.450000000000003" customHeight="1">
      <c r="A155" s="261"/>
      <c r="B155" s="262"/>
      <c r="C155" s="269" t="s">
        <v>281</v>
      </c>
      <c r="D155" s="269" t="s">
        <v>160</v>
      </c>
      <c r="E155" s="270" t="s">
        <v>990</v>
      </c>
      <c r="F155" s="271" t="s">
        <v>991</v>
      </c>
      <c r="G155" s="272" t="s">
        <v>964</v>
      </c>
      <c r="H155" s="273">
        <v>51</v>
      </c>
      <c r="I155" s="213"/>
      <c r="J155" s="305">
        <f t="shared" si="10"/>
        <v>0</v>
      </c>
      <c r="K155" s="271" t="s">
        <v>1</v>
      </c>
      <c r="L155" s="31"/>
      <c r="M155" s="148" t="s">
        <v>1</v>
      </c>
      <c r="N155" s="149" t="s">
        <v>35</v>
      </c>
      <c r="O155" s="150">
        <v>0</v>
      </c>
      <c r="P155" s="150">
        <f t="shared" si="11"/>
        <v>0</v>
      </c>
      <c r="Q155" s="150">
        <v>0</v>
      </c>
      <c r="R155" s="150">
        <f t="shared" si="12"/>
        <v>0</v>
      </c>
      <c r="S155" s="150">
        <v>0</v>
      </c>
      <c r="T155" s="151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2" t="s">
        <v>163</v>
      </c>
      <c r="AT155" s="152" t="s">
        <v>160</v>
      </c>
      <c r="AU155" s="152" t="s">
        <v>78</v>
      </c>
      <c r="AY155" s="18" t="s">
        <v>157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8" t="s">
        <v>74</v>
      </c>
      <c r="BK155" s="153">
        <f t="shared" si="19"/>
        <v>0</v>
      </c>
      <c r="BL155" s="18" t="s">
        <v>163</v>
      </c>
      <c r="BM155" s="152" t="s">
        <v>392</v>
      </c>
    </row>
    <row r="156" spans="1:65" s="2" customFormat="1" ht="14.45" customHeight="1">
      <c r="A156" s="261"/>
      <c r="B156" s="262"/>
      <c r="C156" s="269" t="s">
        <v>285</v>
      </c>
      <c r="D156" s="269" t="s">
        <v>160</v>
      </c>
      <c r="E156" s="270" t="s">
        <v>992</v>
      </c>
      <c r="F156" s="271" t="s">
        <v>968</v>
      </c>
      <c r="G156" s="272" t="s">
        <v>964</v>
      </c>
      <c r="H156" s="273">
        <v>2</v>
      </c>
      <c r="I156" s="213"/>
      <c r="J156" s="305">
        <f t="shared" si="10"/>
        <v>0</v>
      </c>
      <c r="K156" s="271" t="s">
        <v>1</v>
      </c>
      <c r="L156" s="31"/>
      <c r="M156" s="148" t="s">
        <v>1</v>
      </c>
      <c r="N156" s="149" t="s">
        <v>35</v>
      </c>
      <c r="O156" s="150">
        <v>0</v>
      </c>
      <c r="P156" s="150">
        <f t="shared" si="11"/>
        <v>0</v>
      </c>
      <c r="Q156" s="150">
        <v>0</v>
      </c>
      <c r="R156" s="150">
        <f t="shared" si="12"/>
        <v>0</v>
      </c>
      <c r="S156" s="150">
        <v>0</v>
      </c>
      <c r="T156" s="151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2" t="s">
        <v>163</v>
      </c>
      <c r="AT156" s="152" t="s">
        <v>160</v>
      </c>
      <c r="AU156" s="152" t="s">
        <v>78</v>
      </c>
      <c r="AY156" s="18" t="s">
        <v>157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8" t="s">
        <v>74</v>
      </c>
      <c r="BK156" s="153">
        <f t="shared" si="19"/>
        <v>0</v>
      </c>
      <c r="BL156" s="18" t="s">
        <v>163</v>
      </c>
      <c r="BM156" s="152" t="s">
        <v>404</v>
      </c>
    </row>
    <row r="157" spans="1:65" s="2" customFormat="1" ht="14.45" customHeight="1">
      <c r="A157" s="261"/>
      <c r="B157" s="262"/>
      <c r="C157" s="269" t="s">
        <v>290</v>
      </c>
      <c r="D157" s="269" t="s">
        <v>160</v>
      </c>
      <c r="E157" s="270" t="s">
        <v>993</v>
      </c>
      <c r="F157" s="271" t="s">
        <v>994</v>
      </c>
      <c r="G157" s="272" t="s">
        <v>964</v>
      </c>
      <c r="H157" s="273">
        <v>5</v>
      </c>
      <c r="I157" s="213"/>
      <c r="J157" s="305">
        <f t="shared" si="10"/>
        <v>0</v>
      </c>
      <c r="K157" s="271" t="s">
        <v>1</v>
      </c>
      <c r="L157" s="31"/>
      <c r="M157" s="148" t="s">
        <v>1</v>
      </c>
      <c r="N157" s="149" t="s">
        <v>35</v>
      </c>
      <c r="O157" s="150">
        <v>0</v>
      </c>
      <c r="P157" s="150">
        <f t="shared" si="11"/>
        <v>0</v>
      </c>
      <c r="Q157" s="150">
        <v>0</v>
      </c>
      <c r="R157" s="150">
        <f t="shared" si="12"/>
        <v>0</v>
      </c>
      <c r="S157" s="150">
        <v>0</v>
      </c>
      <c r="T157" s="151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2" t="s">
        <v>163</v>
      </c>
      <c r="AT157" s="152" t="s">
        <v>160</v>
      </c>
      <c r="AU157" s="152" t="s">
        <v>78</v>
      </c>
      <c r="AY157" s="18" t="s">
        <v>157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8" t="s">
        <v>74</v>
      </c>
      <c r="BK157" s="153">
        <f t="shared" si="19"/>
        <v>0</v>
      </c>
      <c r="BL157" s="18" t="s">
        <v>163</v>
      </c>
      <c r="BM157" s="152" t="s">
        <v>416</v>
      </c>
    </row>
    <row r="158" spans="1:65" s="2" customFormat="1" ht="21.6" customHeight="1">
      <c r="A158" s="261"/>
      <c r="B158" s="262"/>
      <c r="C158" s="269" t="s">
        <v>294</v>
      </c>
      <c r="D158" s="269" t="s">
        <v>160</v>
      </c>
      <c r="E158" s="270" t="s">
        <v>995</v>
      </c>
      <c r="F158" s="271" t="s">
        <v>996</v>
      </c>
      <c r="G158" s="272" t="s">
        <v>208</v>
      </c>
      <c r="H158" s="273">
        <v>4</v>
      </c>
      <c r="I158" s="213"/>
      <c r="J158" s="305">
        <f t="shared" si="10"/>
        <v>0</v>
      </c>
      <c r="K158" s="271" t="s">
        <v>1</v>
      </c>
      <c r="L158" s="31"/>
      <c r="M158" s="148" t="s">
        <v>1</v>
      </c>
      <c r="N158" s="149" t="s">
        <v>35</v>
      </c>
      <c r="O158" s="150">
        <v>0</v>
      </c>
      <c r="P158" s="150">
        <f t="shared" si="11"/>
        <v>0</v>
      </c>
      <c r="Q158" s="150">
        <v>0</v>
      </c>
      <c r="R158" s="150">
        <f t="shared" si="12"/>
        <v>0</v>
      </c>
      <c r="S158" s="150">
        <v>0</v>
      </c>
      <c r="T158" s="151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2" t="s">
        <v>163</v>
      </c>
      <c r="AT158" s="152" t="s">
        <v>160</v>
      </c>
      <c r="AU158" s="152" t="s">
        <v>78</v>
      </c>
      <c r="AY158" s="18" t="s">
        <v>157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8" t="s">
        <v>74</v>
      </c>
      <c r="BK158" s="153">
        <f t="shared" si="19"/>
        <v>0</v>
      </c>
      <c r="BL158" s="18" t="s">
        <v>163</v>
      </c>
      <c r="BM158" s="152" t="s">
        <v>427</v>
      </c>
    </row>
    <row r="159" spans="1:65" s="2" customFormat="1" ht="14.45" customHeight="1">
      <c r="A159" s="261"/>
      <c r="B159" s="262"/>
      <c r="C159" s="269" t="s">
        <v>301</v>
      </c>
      <c r="D159" s="269" t="s">
        <v>160</v>
      </c>
      <c r="E159" s="270" t="s">
        <v>997</v>
      </c>
      <c r="F159" s="271" t="s">
        <v>970</v>
      </c>
      <c r="G159" s="272" t="s">
        <v>920</v>
      </c>
      <c r="H159" s="273">
        <v>1</v>
      </c>
      <c r="I159" s="213"/>
      <c r="J159" s="305">
        <f t="shared" si="10"/>
        <v>0</v>
      </c>
      <c r="K159" s="271" t="s">
        <v>1</v>
      </c>
      <c r="L159" s="31"/>
      <c r="M159" s="148" t="s">
        <v>1</v>
      </c>
      <c r="N159" s="149" t="s">
        <v>35</v>
      </c>
      <c r="O159" s="150">
        <v>0</v>
      </c>
      <c r="P159" s="150">
        <f t="shared" si="11"/>
        <v>0</v>
      </c>
      <c r="Q159" s="150">
        <v>0</v>
      </c>
      <c r="R159" s="150">
        <f t="shared" si="12"/>
        <v>0</v>
      </c>
      <c r="S159" s="150">
        <v>0</v>
      </c>
      <c r="T159" s="151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2" t="s">
        <v>163</v>
      </c>
      <c r="AT159" s="152" t="s">
        <v>160</v>
      </c>
      <c r="AU159" s="152" t="s">
        <v>78</v>
      </c>
      <c r="AY159" s="18" t="s">
        <v>157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8" t="s">
        <v>74</v>
      </c>
      <c r="BK159" s="153">
        <f t="shared" si="19"/>
        <v>0</v>
      </c>
      <c r="BL159" s="18" t="s">
        <v>163</v>
      </c>
      <c r="BM159" s="152" t="s">
        <v>436</v>
      </c>
    </row>
    <row r="160" spans="1:65" s="2" customFormat="1" ht="21.6" customHeight="1">
      <c r="A160" s="261"/>
      <c r="B160" s="262"/>
      <c r="C160" s="269" t="s">
        <v>305</v>
      </c>
      <c r="D160" s="269" t="s">
        <v>160</v>
      </c>
      <c r="E160" s="270" t="s">
        <v>998</v>
      </c>
      <c r="F160" s="271" t="s">
        <v>972</v>
      </c>
      <c r="G160" s="272" t="s">
        <v>208</v>
      </c>
      <c r="H160" s="273">
        <v>5</v>
      </c>
      <c r="I160" s="213"/>
      <c r="J160" s="305">
        <f t="shared" si="10"/>
        <v>0</v>
      </c>
      <c r="K160" s="271" t="s">
        <v>1</v>
      </c>
      <c r="L160" s="31"/>
      <c r="M160" s="148" t="s">
        <v>1</v>
      </c>
      <c r="N160" s="149" t="s">
        <v>35</v>
      </c>
      <c r="O160" s="150">
        <v>0</v>
      </c>
      <c r="P160" s="150">
        <f t="shared" si="11"/>
        <v>0</v>
      </c>
      <c r="Q160" s="150">
        <v>0</v>
      </c>
      <c r="R160" s="150">
        <f t="shared" si="12"/>
        <v>0</v>
      </c>
      <c r="S160" s="150">
        <v>0</v>
      </c>
      <c r="T160" s="151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2" t="s">
        <v>163</v>
      </c>
      <c r="AT160" s="152" t="s">
        <v>160</v>
      </c>
      <c r="AU160" s="152" t="s">
        <v>78</v>
      </c>
      <c r="AY160" s="18" t="s">
        <v>157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8" t="s">
        <v>74</v>
      </c>
      <c r="BK160" s="153">
        <f t="shared" si="19"/>
        <v>0</v>
      </c>
      <c r="BL160" s="18" t="s">
        <v>163</v>
      </c>
      <c r="BM160" s="152" t="s">
        <v>445</v>
      </c>
    </row>
    <row r="161" spans="1:65" s="2" customFormat="1" ht="21.6" customHeight="1">
      <c r="A161" s="261"/>
      <c r="B161" s="262"/>
      <c r="C161" s="269" t="s">
        <v>310</v>
      </c>
      <c r="D161" s="269" t="s">
        <v>160</v>
      </c>
      <c r="E161" s="270" t="s">
        <v>999</v>
      </c>
      <c r="F161" s="271" t="s">
        <v>974</v>
      </c>
      <c r="G161" s="272" t="s">
        <v>208</v>
      </c>
      <c r="H161" s="273">
        <v>58</v>
      </c>
      <c r="I161" s="213"/>
      <c r="J161" s="305">
        <f t="shared" si="10"/>
        <v>0</v>
      </c>
      <c r="K161" s="271" t="s">
        <v>1</v>
      </c>
      <c r="L161" s="31"/>
      <c r="M161" s="148" t="s">
        <v>1</v>
      </c>
      <c r="N161" s="149" t="s">
        <v>35</v>
      </c>
      <c r="O161" s="150">
        <v>0</v>
      </c>
      <c r="P161" s="150">
        <f t="shared" si="11"/>
        <v>0</v>
      </c>
      <c r="Q161" s="150">
        <v>0</v>
      </c>
      <c r="R161" s="150">
        <f t="shared" si="12"/>
        <v>0</v>
      </c>
      <c r="S161" s="150">
        <v>0</v>
      </c>
      <c r="T161" s="151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2" t="s">
        <v>163</v>
      </c>
      <c r="AT161" s="152" t="s">
        <v>160</v>
      </c>
      <c r="AU161" s="152" t="s">
        <v>78</v>
      </c>
      <c r="AY161" s="18" t="s">
        <v>157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8" t="s">
        <v>74</v>
      </c>
      <c r="BK161" s="153">
        <f t="shared" si="19"/>
        <v>0</v>
      </c>
      <c r="BL161" s="18" t="s">
        <v>163</v>
      </c>
      <c r="BM161" s="152" t="s">
        <v>459</v>
      </c>
    </row>
    <row r="162" spans="1:65" s="12" customFormat="1" ht="22.9" customHeight="1">
      <c r="A162" s="264"/>
      <c r="B162" s="265"/>
      <c r="C162" s="264"/>
      <c r="D162" s="266" t="s">
        <v>69</v>
      </c>
      <c r="E162" s="268" t="s">
        <v>181</v>
      </c>
      <c r="F162" s="268" t="s">
        <v>1000</v>
      </c>
      <c r="G162" s="264"/>
      <c r="H162" s="264"/>
      <c r="I162" s="307"/>
      <c r="J162" s="304">
        <f>BK162</f>
        <v>0</v>
      </c>
      <c r="K162" s="264"/>
      <c r="L162" s="134"/>
      <c r="M162" s="138"/>
      <c r="N162" s="139"/>
      <c r="O162" s="139"/>
      <c r="P162" s="140">
        <f>SUM(P163:P182)</f>
        <v>0</v>
      </c>
      <c r="Q162" s="139"/>
      <c r="R162" s="140">
        <f>SUM(R163:R182)</f>
        <v>0</v>
      </c>
      <c r="S162" s="139"/>
      <c r="T162" s="141">
        <f>SUM(T163:T182)</f>
        <v>0</v>
      </c>
      <c r="AR162" s="135" t="s">
        <v>74</v>
      </c>
      <c r="AT162" s="142" t="s">
        <v>69</v>
      </c>
      <c r="AU162" s="142" t="s">
        <v>74</v>
      </c>
      <c r="AY162" s="135" t="s">
        <v>157</v>
      </c>
      <c r="BK162" s="143">
        <f>SUM(BK163:BK182)</f>
        <v>0</v>
      </c>
    </row>
    <row r="163" spans="1:65" s="2" customFormat="1" ht="75.599999999999994" customHeight="1">
      <c r="A163" s="261"/>
      <c r="B163" s="262"/>
      <c r="C163" s="269" t="s">
        <v>314</v>
      </c>
      <c r="D163" s="269" t="s">
        <v>160</v>
      </c>
      <c r="E163" s="270" t="s">
        <v>1001</v>
      </c>
      <c r="F163" s="271" t="s">
        <v>1002</v>
      </c>
      <c r="G163" s="272" t="s">
        <v>920</v>
      </c>
      <c r="H163" s="273">
        <v>1</v>
      </c>
      <c r="I163" s="213"/>
      <c r="J163" s="305">
        <f t="shared" ref="J163:J182" si="20">ROUND(I163*H163,2)</f>
        <v>0</v>
      </c>
      <c r="K163" s="271" t="s">
        <v>1</v>
      </c>
      <c r="L163" s="31"/>
      <c r="M163" s="148" t="s">
        <v>1</v>
      </c>
      <c r="N163" s="149" t="s">
        <v>35</v>
      </c>
      <c r="O163" s="150">
        <v>0</v>
      </c>
      <c r="P163" s="150">
        <f t="shared" ref="P163:P182" si="21">O163*H163</f>
        <v>0</v>
      </c>
      <c r="Q163" s="150">
        <v>0</v>
      </c>
      <c r="R163" s="150">
        <f t="shared" ref="R163:R182" si="22">Q163*H163</f>
        <v>0</v>
      </c>
      <c r="S163" s="150">
        <v>0</v>
      </c>
      <c r="T163" s="151">
        <f t="shared" ref="T163:T182" si="23"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2" t="s">
        <v>163</v>
      </c>
      <c r="AT163" s="152" t="s">
        <v>160</v>
      </c>
      <c r="AU163" s="152" t="s">
        <v>78</v>
      </c>
      <c r="AY163" s="18" t="s">
        <v>157</v>
      </c>
      <c r="BE163" s="153">
        <f t="shared" ref="BE163:BE182" si="24">IF(N163="základní",J163,0)</f>
        <v>0</v>
      </c>
      <c r="BF163" s="153">
        <f t="shared" ref="BF163:BF182" si="25">IF(N163="snížená",J163,0)</f>
        <v>0</v>
      </c>
      <c r="BG163" s="153">
        <f t="shared" ref="BG163:BG182" si="26">IF(N163="zákl. přenesená",J163,0)</f>
        <v>0</v>
      </c>
      <c r="BH163" s="153">
        <f t="shared" ref="BH163:BH182" si="27">IF(N163="sníž. přenesená",J163,0)</f>
        <v>0</v>
      </c>
      <c r="BI163" s="153">
        <f t="shared" ref="BI163:BI182" si="28">IF(N163="nulová",J163,0)</f>
        <v>0</v>
      </c>
      <c r="BJ163" s="18" t="s">
        <v>74</v>
      </c>
      <c r="BK163" s="153">
        <f t="shared" ref="BK163:BK182" si="29">ROUND(I163*H163,2)</f>
        <v>0</v>
      </c>
      <c r="BL163" s="18" t="s">
        <v>163</v>
      </c>
      <c r="BM163" s="152" t="s">
        <v>472</v>
      </c>
    </row>
    <row r="164" spans="1:65" s="2" customFormat="1" ht="14.45" customHeight="1">
      <c r="A164" s="261"/>
      <c r="B164" s="262"/>
      <c r="C164" s="269" t="s">
        <v>319</v>
      </c>
      <c r="D164" s="269" t="s">
        <v>160</v>
      </c>
      <c r="E164" s="270" t="s">
        <v>1003</v>
      </c>
      <c r="F164" s="271" t="s">
        <v>1004</v>
      </c>
      <c r="G164" s="272" t="s">
        <v>920</v>
      </c>
      <c r="H164" s="273">
        <v>1</v>
      </c>
      <c r="I164" s="213"/>
      <c r="J164" s="305">
        <f t="shared" si="20"/>
        <v>0</v>
      </c>
      <c r="K164" s="271" t="s">
        <v>1</v>
      </c>
      <c r="L164" s="31"/>
      <c r="M164" s="148" t="s">
        <v>1</v>
      </c>
      <c r="N164" s="149" t="s">
        <v>35</v>
      </c>
      <c r="O164" s="150">
        <v>0</v>
      </c>
      <c r="P164" s="150">
        <f t="shared" si="21"/>
        <v>0</v>
      </c>
      <c r="Q164" s="150">
        <v>0</v>
      </c>
      <c r="R164" s="150">
        <f t="shared" si="22"/>
        <v>0</v>
      </c>
      <c r="S164" s="150">
        <v>0</v>
      </c>
      <c r="T164" s="151">
        <f t="shared" si="2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2" t="s">
        <v>163</v>
      </c>
      <c r="AT164" s="152" t="s">
        <v>160</v>
      </c>
      <c r="AU164" s="152" t="s">
        <v>78</v>
      </c>
      <c r="AY164" s="18" t="s">
        <v>157</v>
      </c>
      <c r="BE164" s="153">
        <f t="shared" si="24"/>
        <v>0</v>
      </c>
      <c r="BF164" s="153">
        <f t="shared" si="25"/>
        <v>0</v>
      </c>
      <c r="BG164" s="153">
        <f t="shared" si="26"/>
        <v>0</v>
      </c>
      <c r="BH164" s="153">
        <f t="shared" si="27"/>
        <v>0</v>
      </c>
      <c r="BI164" s="153">
        <f t="shared" si="28"/>
        <v>0</v>
      </c>
      <c r="BJ164" s="18" t="s">
        <v>74</v>
      </c>
      <c r="BK164" s="153">
        <f t="shared" si="29"/>
        <v>0</v>
      </c>
      <c r="BL164" s="18" t="s">
        <v>163</v>
      </c>
      <c r="BM164" s="152" t="s">
        <v>483</v>
      </c>
    </row>
    <row r="165" spans="1:65" s="2" customFormat="1" ht="14.45" customHeight="1">
      <c r="A165" s="261"/>
      <c r="B165" s="262"/>
      <c r="C165" s="269" t="s">
        <v>325</v>
      </c>
      <c r="D165" s="269" t="s">
        <v>160</v>
      </c>
      <c r="E165" s="270" t="s">
        <v>1005</v>
      </c>
      <c r="F165" s="271" t="s">
        <v>1006</v>
      </c>
      <c r="G165" s="272" t="s">
        <v>920</v>
      </c>
      <c r="H165" s="273">
        <v>1</v>
      </c>
      <c r="I165" s="213"/>
      <c r="J165" s="305">
        <f t="shared" si="20"/>
        <v>0</v>
      </c>
      <c r="K165" s="271" t="s">
        <v>1</v>
      </c>
      <c r="L165" s="31"/>
      <c r="M165" s="148" t="s">
        <v>1</v>
      </c>
      <c r="N165" s="149" t="s">
        <v>35</v>
      </c>
      <c r="O165" s="150">
        <v>0</v>
      </c>
      <c r="P165" s="150">
        <f t="shared" si="21"/>
        <v>0</v>
      </c>
      <c r="Q165" s="150">
        <v>0</v>
      </c>
      <c r="R165" s="150">
        <f t="shared" si="22"/>
        <v>0</v>
      </c>
      <c r="S165" s="150">
        <v>0</v>
      </c>
      <c r="T165" s="151">
        <f t="shared" si="2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2" t="s">
        <v>163</v>
      </c>
      <c r="AT165" s="152" t="s">
        <v>160</v>
      </c>
      <c r="AU165" s="152" t="s">
        <v>78</v>
      </c>
      <c r="AY165" s="18" t="s">
        <v>157</v>
      </c>
      <c r="BE165" s="153">
        <f t="shared" si="24"/>
        <v>0</v>
      </c>
      <c r="BF165" s="153">
        <f t="shared" si="25"/>
        <v>0</v>
      </c>
      <c r="BG165" s="153">
        <f t="shared" si="26"/>
        <v>0</v>
      </c>
      <c r="BH165" s="153">
        <f t="shared" si="27"/>
        <v>0</v>
      </c>
      <c r="BI165" s="153">
        <f t="shared" si="28"/>
        <v>0</v>
      </c>
      <c r="BJ165" s="18" t="s">
        <v>74</v>
      </c>
      <c r="BK165" s="153">
        <f t="shared" si="29"/>
        <v>0</v>
      </c>
      <c r="BL165" s="18" t="s">
        <v>163</v>
      </c>
      <c r="BM165" s="152" t="s">
        <v>494</v>
      </c>
    </row>
    <row r="166" spans="1:65" s="2" customFormat="1" ht="14.45" customHeight="1">
      <c r="A166" s="261"/>
      <c r="B166" s="262"/>
      <c r="C166" s="269" t="s">
        <v>331</v>
      </c>
      <c r="D166" s="269" t="s">
        <v>160</v>
      </c>
      <c r="E166" s="270" t="s">
        <v>1007</v>
      </c>
      <c r="F166" s="271" t="s">
        <v>1008</v>
      </c>
      <c r="G166" s="272" t="s">
        <v>920</v>
      </c>
      <c r="H166" s="273">
        <v>1</v>
      </c>
      <c r="I166" s="213"/>
      <c r="J166" s="305">
        <f t="shared" si="20"/>
        <v>0</v>
      </c>
      <c r="K166" s="271" t="s">
        <v>1</v>
      </c>
      <c r="L166" s="31"/>
      <c r="M166" s="148" t="s">
        <v>1</v>
      </c>
      <c r="N166" s="149" t="s">
        <v>35</v>
      </c>
      <c r="O166" s="150">
        <v>0</v>
      </c>
      <c r="P166" s="150">
        <f t="shared" si="21"/>
        <v>0</v>
      </c>
      <c r="Q166" s="150">
        <v>0</v>
      </c>
      <c r="R166" s="150">
        <f t="shared" si="22"/>
        <v>0</v>
      </c>
      <c r="S166" s="150">
        <v>0</v>
      </c>
      <c r="T166" s="151">
        <f t="shared" si="2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2" t="s">
        <v>163</v>
      </c>
      <c r="AT166" s="152" t="s">
        <v>160</v>
      </c>
      <c r="AU166" s="152" t="s">
        <v>78</v>
      </c>
      <c r="AY166" s="18" t="s">
        <v>157</v>
      </c>
      <c r="BE166" s="153">
        <f t="shared" si="24"/>
        <v>0</v>
      </c>
      <c r="BF166" s="153">
        <f t="shared" si="25"/>
        <v>0</v>
      </c>
      <c r="BG166" s="153">
        <f t="shared" si="26"/>
        <v>0</v>
      </c>
      <c r="BH166" s="153">
        <f t="shared" si="27"/>
        <v>0</v>
      </c>
      <c r="BI166" s="153">
        <f t="shared" si="28"/>
        <v>0</v>
      </c>
      <c r="BJ166" s="18" t="s">
        <v>74</v>
      </c>
      <c r="BK166" s="153">
        <f t="shared" si="29"/>
        <v>0</v>
      </c>
      <c r="BL166" s="18" t="s">
        <v>163</v>
      </c>
      <c r="BM166" s="152" t="s">
        <v>504</v>
      </c>
    </row>
    <row r="167" spans="1:65" s="2" customFormat="1" ht="14.45" customHeight="1">
      <c r="A167" s="261"/>
      <c r="B167" s="262"/>
      <c r="C167" s="269" t="s">
        <v>336</v>
      </c>
      <c r="D167" s="269" t="s">
        <v>160</v>
      </c>
      <c r="E167" s="270" t="s">
        <v>1009</v>
      </c>
      <c r="F167" s="271" t="s">
        <v>1010</v>
      </c>
      <c r="G167" s="272" t="s">
        <v>920</v>
      </c>
      <c r="H167" s="273">
        <v>1</v>
      </c>
      <c r="I167" s="213"/>
      <c r="J167" s="305">
        <f t="shared" si="20"/>
        <v>0</v>
      </c>
      <c r="K167" s="271" t="s">
        <v>1</v>
      </c>
      <c r="L167" s="31"/>
      <c r="M167" s="148" t="s">
        <v>1</v>
      </c>
      <c r="N167" s="149" t="s">
        <v>35</v>
      </c>
      <c r="O167" s="150">
        <v>0</v>
      </c>
      <c r="P167" s="150">
        <f t="shared" si="21"/>
        <v>0</v>
      </c>
      <c r="Q167" s="150">
        <v>0</v>
      </c>
      <c r="R167" s="150">
        <f t="shared" si="22"/>
        <v>0</v>
      </c>
      <c r="S167" s="150">
        <v>0</v>
      </c>
      <c r="T167" s="151">
        <f t="shared" si="2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2" t="s">
        <v>163</v>
      </c>
      <c r="AT167" s="152" t="s">
        <v>160</v>
      </c>
      <c r="AU167" s="152" t="s">
        <v>78</v>
      </c>
      <c r="AY167" s="18" t="s">
        <v>157</v>
      </c>
      <c r="BE167" s="153">
        <f t="shared" si="24"/>
        <v>0</v>
      </c>
      <c r="BF167" s="153">
        <f t="shared" si="25"/>
        <v>0</v>
      </c>
      <c r="BG167" s="153">
        <f t="shared" si="26"/>
        <v>0</v>
      </c>
      <c r="BH167" s="153">
        <f t="shared" si="27"/>
        <v>0</v>
      </c>
      <c r="BI167" s="153">
        <f t="shared" si="28"/>
        <v>0</v>
      </c>
      <c r="BJ167" s="18" t="s">
        <v>74</v>
      </c>
      <c r="BK167" s="153">
        <f t="shared" si="29"/>
        <v>0</v>
      </c>
      <c r="BL167" s="18" t="s">
        <v>163</v>
      </c>
      <c r="BM167" s="152" t="s">
        <v>517</v>
      </c>
    </row>
    <row r="168" spans="1:65" s="2" customFormat="1" ht="75.599999999999994" customHeight="1">
      <c r="A168" s="261"/>
      <c r="B168" s="262"/>
      <c r="C168" s="269" t="s">
        <v>341</v>
      </c>
      <c r="D168" s="269" t="s">
        <v>160</v>
      </c>
      <c r="E168" s="270" t="s">
        <v>1011</v>
      </c>
      <c r="F168" s="271" t="s">
        <v>1012</v>
      </c>
      <c r="G168" s="272" t="s">
        <v>920</v>
      </c>
      <c r="H168" s="273">
        <v>1</v>
      </c>
      <c r="I168" s="213"/>
      <c r="J168" s="305">
        <f t="shared" si="20"/>
        <v>0</v>
      </c>
      <c r="K168" s="271" t="s">
        <v>1</v>
      </c>
      <c r="L168" s="31"/>
      <c r="M168" s="148" t="s">
        <v>1</v>
      </c>
      <c r="N168" s="149" t="s">
        <v>35</v>
      </c>
      <c r="O168" s="150">
        <v>0</v>
      </c>
      <c r="P168" s="150">
        <f t="shared" si="21"/>
        <v>0</v>
      </c>
      <c r="Q168" s="150">
        <v>0</v>
      </c>
      <c r="R168" s="150">
        <f t="shared" si="22"/>
        <v>0</v>
      </c>
      <c r="S168" s="150">
        <v>0</v>
      </c>
      <c r="T168" s="151">
        <f t="shared" si="2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2" t="s">
        <v>163</v>
      </c>
      <c r="AT168" s="152" t="s">
        <v>160</v>
      </c>
      <c r="AU168" s="152" t="s">
        <v>78</v>
      </c>
      <c r="AY168" s="18" t="s">
        <v>157</v>
      </c>
      <c r="BE168" s="153">
        <f t="shared" si="24"/>
        <v>0</v>
      </c>
      <c r="BF168" s="153">
        <f t="shared" si="25"/>
        <v>0</v>
      </c>
      <c r="BG168" s="153">
        <f t="shared" si="26"/>
        <v>0</v>
      </c>
      <c r="BH168" s="153">
        <f t="shared" si="27"/>
        <v>0</v>
      </c>
      <c r="BI168" s="153">
        <f t="shared" si="28"/>
        <v>0</v>
      </c>
      <c r="BJ168" s="18" t="s">
        <v>74</v>
      </c>
      <c r="BK168" s="153">
        <f t="shared" si="29"/>
        <v>0</v>
      </c>
      <c r="BL168" s="18" t="s">
        <v>163</v>
      </c>
      <c r="BM168" s="152" t="s">
        <v>528</v>
      </c>
    </row>
    <row r="169" spans="1:65" s="2" customFormat="1" ht="14.45" customHeight="1">
      <c r="A169" s="261"/>
      <c r="B169" s="262"/>
      <c r="C169" s="269" t="s">
        <v>347</v>
      </c>
      <c r="D169" s="269" t="s">
        <v>160</v>
      </c>
      <c r="E169" s="270" t="s">
        <v>1013</v>
      </c>
      <c r="F169" s="271" t="s">
        <v>1004</v>
      </c>
      <c r="G169" s="272" t="s">
        <v>920</v>
      </c>
      <c r="H169" s="273">
        <v>1</v>
      </c>
      <c r="I169" s="213"/>
      <c r="J169" s="305">
        <f t="shared" si="20"/>
        <v>0</v>
      </c>
      <c r="K169" s="271" t="s">
        <v>1</v>
      </c>
      <c r="L169" s="31"/>
      <c r="M169" s="148" t="s">
        <v>1</v>
      </c>
      <c r="N169" s="149" t="s">
        <v>35</v>
      </c>
      <c r="O169" s="150">
        <v>0</v>
      </c>
      <c r="P169" s="150">
        <f t="shared" si="21"/>
        <v>0</v>
      </c>
      <c r="Q169" s="150">
        <v>0</v>
      </c>
      <c r="R169" s="150">
        <f t="shared" si="22"/>
        <v>0</v>
      </c>
      <c r="S169" s="150">
        <v>0</v>
      </c>
      <c r="T169" s="151">
        <f t="shared" si="2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2" t="s">
        <v>163</v>
      </c>
      <c r="AT169" s="152" t="s">
        <v>160</v>
      </c>
      <c r="AU169" s="152" t="s">
        <v>78</v>
      </c>
      <c r="AY169" s="18" t="s">
        <v>157</v>
      </c>
      <c r="BE169" s="153">
        <f t="shared" si="24"/>
        <v>0</v>
      </c>
      <c r="BF169" s="153">
        <f t="shared" si="25"/>
        <v>0</v>
      </c>
      <c r="BG169" s="153">
        <f t="shared" si="26"/>
        <v>0</v>
      </c>
      <c r="BH169" s="153">
        <f t="shared" si="27"/>
        <v>0</v>
      </c>
      <c r="BI169" s="153">
        <f t="shared" si="28"/>
        <v>0</v>
      </c>
      <c r="BJ169" s="18" t="s">
        <v>74</v>
      </c>
      <c r="BK169" s="153">
        <f t="shared" si="29"/>
        <v>0</v>
      </c>
      <c r="BL169" s="18" t="s">
        <v>163</v>
      </c>
      <c r="BM169" s="152" t="s">
        <v>538</v>
      </c>
    </row>
    <row r="170" spans="1:65" s="2" customFormat="1" ht="14.45" customHeight="1">
      <c r="A170" s="261"/>
      <c r="B170" s="262"/>
      <c r="C170" s="269" t="s">
        <v>352</v>
      </c>
      <c r="D170" s="269" t="s">
        <v>160</v>
      </c>
      <c r="E170" s="270" t="s">
        <v>1014</v>
      </c>
      <c r="F170" s="271" t="s">
        <v>1006</v>
      </c>
      <c r="G170" s="272" t="s">
        <v>920</v>
      </c>
      <c r="H170" s="273">
        <v>1</v>
      </c>
      <c r="I170" s="213"/>
      <c r="J170" s="305">
        <f t="shared" si="20"/>
        <v>0</v>
      </c>
      <c r="K170" s="271" t="s">
        <v>1</v>
      </c>
      <c r="L170" s="31"/>
      <c r="M170" s="148" t="s">
        <v>1</v>
      </c>
      <c r="N170" s="149" t="s">
        <v>35</v>
      </c>
      <c r="O170" s="150">
        <v>0</v>
      </c>
      <c r="P170" s="150">
        <f t="shared" si="21"/>
        <v>0</v>
      </c>
      <c r="Q170" s="150">
        <v>0</v>
      </c>
      <c r="R170" s="150">
        <f t="shared" si="22"/>
        <v>0</v>
      </c>
      <c r="S170" s="150">
        <v>0</v>
      </c>
      <c r="T170" s="151">
        <f t="shared" si="2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2" t="s">
        <v>163</v>
      </c>
      <c r="AT170" s="152" t="s">
        <v>160</v>
      </c>
      <c r="AU170" s="152" t="s">
        <v>78</v>
      </c>
      <c r="AY170" s="18" t="s">
        <v>157</v>
      </c>
      <c r="BE170" s="153">
        <f t="shared" si="24"/>
        <v>0</v>
      </c>
      <c r="BF170" s="153">
        <f t="shared" si="25"/>
        <v>0</v>
      </c>
      <c r="BG170" s="153">
        <f t="shared" si="26"/>
        <v>0</v>
      </c>
      <c r="BH170" s="153">
        <f t="shared" si="27"/>
        <v>0</v>
      </c>
      <c r="BI170" s="153">
        <f t="shared" si="28"/>
        <v>0</v>
      </c>
      <c r="BJ170" s="18" t="s">
        <v>74</v>
      </c>
      <c r="BK170" s="153">
        <f t="shared" si="29"/>
        <v>0</v>
      </c>
      <c r="BL170" s="18" t="s">
        <v>163</v>
      </c>
      <c r="BM170" s="152" t="s">
        <v>549</v>
      </c>
    </row>
    <row r="171" spans="1:65" s="2" customFormat="1" ht="14.45" customHeight="1">
      <c r="A171" s="261"/>
      <c r="B171" s="262"/>
      <c r="C171" s="269" t="s">
        <v>357</v>
      </c>
      <c r="D171" s="269" t="s">
        <v>160</v>
      </c>
      <c r="E171" s="270" t="s">
        <v>1015</v>
      </c>
      <c r="F171" s="271" t="s">
        <v>1008</v>
      </c>
      <c r="G171" s="272" t="s">
        <v>920</v>
      </c>
      <c r="H171" s="273">
        <v>1</v>
      </c>
      <c r="I171" s="213"/>
      <c r="J171" s="305">
        <f t="shared" si="20"/>
        <v>0</v>
      </c>
      <c r="K171" s="271" t="s">
        <v>1</v>
      </c>
      <c r="L171" s="31"/>
      <c r="M171" s="148" t="s">
        <v>1</v>
      </c>
      <c r="N171" s="149" t="s">
        <v>35</v>
      </c>
      <c r="O171" s="150">
        <v>0</v>
      </c>
      <c r="P171" s="150">
        <f t="shared" si="21"/>
        <v>0</v>
      </c>
      <c r="Q171" s="150">
        <v>0</v>
      </c>
      <c r="R171" s="150">
        <f t="shared" si="22"/>
        <v>0</v>
      </c>
      <c r="S171" s="150">
        <v>0</v>
      </c>
      <c r="T171" s="151">
        <f t="shared" si="2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2" t="s">
        <v>163</v>
      </c>
      <c r="AT171" s="152" t="s">
        <v>160</v>
      </c>
      <c r="AU171" s="152" t="s">
        <v>78</v>
      </c>
      <c r="AY171" s="18" t="s">
        <v>157</v>
      </c>
      <c r="BE171" s="153">
        <f t="shared" si="24"/>
        <v>0</v>
      </c>
      <c r="BF171" s="153">
        <f t="shared" si="25"/>
        <v>0</v>
      </c>
      <c r="BG171" s="153">
        <f t="shared" si="26"/>
        <v>0</v>
      </c>
      <c r="BH171" s="153">
        <f t="shared" si="27"/>
        <v>0</v>
      </c>
      <c r="BI171" s="153">
        <f t="shared" si="28"/>
        <v>0</v>
      </c>
      <c r="BJ171" s="18" t="s">
        <v>74</v>
      </c>
      <c r="BK171" s="153">
        <f t="shared" si="29"/>
        <v>0</v>
      </c>
      <c r="BL171" s="18" t="s">
        <v>163</v>
      </c>
      <c r="BM171" s="152" t="s">
        <v>557</v>
      </c>
    </row>
    <row r="172" spans="1:65" s="2" customFormat="1" ht="14.45" customHeight="1">
      <c r="A172" s="261"/>
      <c r="B172" s="262"/>
      <c r="C172" s="269" t="s">
        <v>362</v>
      </c>
      <c r="D172" s="269" t="s">
        <v>160</v>
      </c>
      <c r="E172" s="270" t="s">
        <v>1016</v>
      </c>
      <c r="F172" s="271" t="s">
        <v>1010</v>
      </c>
      <c r="G172" s="272" t="s">
        <v>920</v>
      </c>
      <c r="H172" s="273">
        <v>1</v>
      </c>
      <c r="I172" s="213"/>
      <c r="J172" s="305">
        <f t="shared" si="20"/>
        <v>0</v>
      </c>
      <c r="K172" s="271" t="s">
        <v>1</v>
      </c>
      <c r="L172" s="31"/>
      <c r="M172" s="148" t="s">
        <v>1</v>
      </c>
      <c r="N172" s="149" t="s">
        <v>35</v>
      </c>
      <c r="O172" s="150">
        <v>0</v>
      </c>
      <c r="P172" s="150">
        <f t="shared" si="21"/>
        <v>0</v>
      </c>
      <c r="Q172" s="150">
        <v>0</v>
      </c>
      <c r="R172" s="150">
        <f t="shared" si="22"/>
        <v>0</v>
      </c>
      <c r="S172" s="150">
        <v>0</v>
      </c>
      <c r="T172" s="151">
        <f t="shared" si="2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2" t="s">
        <v>163</v>
      </c>
      <c r="AT172" s="152" t="s">
        <v>160</v>
      </c>
      <c r="AU172" s="152" t="s">
        <v>78</v>
      </c>
      <c r="AY172" s="18" t="s">
        <v>157</v>
      </c>
      <c r="BE172" s="153">
        <f t="shared" si="24"/>
        <v>0</v>
      </c>
      <c r="BF172" s="153">
        <f t="shared" si="25"/>
        <v>0</v>
      </c>
      <c r="BG172" s="153">
        <f t="shared" si="26"/>
        <v>0</v>
      </c>
      <c r="BH172" s="153">
        <f t="shared" si="27"/>
        <v>0</v>
      </c>
      <c r="BI172" s="153">
        <f t="shared" si="28"/>
        <v>0</v>
      </c>
      <c r="BJ172" s="18" t="s">
        <v>74</v>
      </c>
      <c r="BK172" s="153">
        <f t="shared" si="29"/>
        <v>0</v>
      </c>
      <c r="BL172" s="18" t="s">
        <v>163</v>
      </c>
      <c r="BM172" s="152" t="s">
        <v>565</v>
      </c>
    </row>
    <row r="173" spans="1:65" s="2" customFormat="1" ht="14.45" customHeight="1">
      <c r="A173" s="261"/>
      <c r="B173" s="262"/>
      <c r="C173" s="269" t="s">
        <v>367</v>
      </c>
      <c r="D173" s="269" t="s">
        <v>160</v>
      </c>
      <c r="E173" s="270" t="s">
        <v>1017</v>
      </c>
      <c r="F173" s="271" t="s">
        <v>1018</v>
      </c>
      <c r="G173" s="272" t="s">
        <v>920</v>
      </c>
      <c r="H173" s="273">
        <v>4</v>
      </c>
      <c r="I173" s="213"/>
      <c r="J173" s="305">
        <f t="shared" si="20"/>
        <v>0</v>
      </c>
      <c r="K173" s="271" t="s">
        <v>1</v>
      </c>
      <c r="L173" s="31"/>
      <c r="M173" s="148" t="s">
        <v>1</v>
      </c>
      <c r="N173" s="149" t="s">
        <v>35</v>
      </c>
      <c r="O173" s="150">
        <v>0</v>
      </c>
      <c r="P173" s="150">
        <f t="shared" si="21"/>
        <v>0</v>
      </c>
      <c r="Q173" s="150">
        <v>0</v>
      </c>
      <c r="R173" s="150">
        <f t="shared" si="22"/>
        <v>0</v>
      </c>
      <c r="S173" s="150">
        <v>0</v>
      </c>
      <c r="T173" s="151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2" t="s">
        <v>163</v>
      </c>
      <c r="AT173" s="152" t="s">
        <v>160</v>
      </c>
      <c r="AU173" s="152" t="s">
        <v>78</v>
      </c>
      <c r="AY173" s="18" t="s">
        <v>157</v>
      </c>
      <c r="BE173" s="153">
        <f t="shared" si="24"/>
        <v>0</v>
      </c>
      <c r="BF173" s="153">
        <f t="shared" si="25"/>
        <v>0</v>
      </c>
      <c r="BG173" s="153">
        <f t="shared" si="26"/>
        <v>0</v>
      </c>
      <c r="BH173" s="153">
        <f t="shared" si="27"/>
        <v>0</v>
      </c>
      <c r="BI173" s="153">
        <f t="shared" si="28"/>
        <v>0</v>
      </c>
      <c r="BJ173" s="18" t="s">
        <v>74</v>
      </c>
      <c r="BK173" s="153">
        <f t="shared" si="29"/>
        <v>0</v>
      </c>
      <c r="BL173" s="18" t="s">
        <v>163</v>
      </c>
      <c r="BM173" s="152" t="s">
        <v>576</v>
      </c>
    </row>
    <row r="174" spans="1:65" s="2" customFormat="1" ht="43.15" customHeight="1">
      <c r="A174" s="261"/>
      <c r="B174" s="262"/>
      <c r="C174" s="269" t="s">
        <v>371</v>
      </c>
      <c r="D174" s="269" t="s">
        <v>160</v>
      </c>
      <c r="E174" s="270" t="s">
        <v>1019</v>
      </c>
      <c r="F174" s="271" t="s">
        <v>1020</v>
      </c>
      <c r="G174" s="272" t="s">
        <v>964</v>
      </c>
      <c r="H174" s="273">
        <v>66</v>
      </c>
      <c r="I174" s="213"/>
      <c r="J174" s="305">
        <f t="shared" si="20"/>
        <v>0</v>
      </c>
      <c r="K174" s="271" t="s">
        <v>1</v>
      </c>
      <c r="L174" s="31"/>
      <c r="M174" s="148" t="s">
        <v>1</v>
      </c>
      <c r="N174" s="149" t="s">
        <v>35</v>
      </c>
      <c r="O174" s="150">
        <v>0</v>
      </c>
      <c r="P174" s="150">
        <f t="shared" si="21"/>
        <v>0</v>
      </c>
      <c r="Q174" s="150">
        <v>0</v>
      </c>
      <c r="R174" s="150">
        <f t="shared" si="22"/>
        <v>0</v>
      </c>
      <c r="S174" s="150">
        <v>0</v>
      </c>
      <c r="T174" s="151">
        <f t="shared" si="2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2" t="s">
        <v>163</v>
      </c>
      <c r="AT174" s="152" t="s">
        <v>160</v>
      </c>
      <c r="AU174" s="152" t="s">
        <v>78</v>
      </c>
      <c r="AY174" s="18" t="s">
        <v>157</v>
      </c>
      <c r="BE174" s="153">
        <f t="shared" si="24"/>
        <v>0</v>
      </c>
      <c r="BF174" s="153">
        <f t="shared" si="25"/>
        <v>0</v>
      </c>
      <c r="BG174" s="153">
        <f t="shared" si="26"/>
        <v>0</v>
      </c>
      <c r="BH174" s="153">
        <f t="shared" si="27"/>
        <v>0</v>
      </c>
      <c r="BI174" s="153">
        <f t="shared" si="28"/>
        <v>0</v>
      </c>
      <c r="BJ174" s="18" t="s">
        <v>74</v>
      </c>
      <c r="BK174" s="153">
        <f t="shared" si="29"/>
        <v>0</v>
      </c>
      <c r="BL174" s="18" t="s">
        <v>163</v>
      </c>
      <c r="BM174" s="152" t="s">
        <v>585</v>
      </c>
    </row>
    <row r="175" spans="1:65" s="2" customFormat="1" ht="21.6" customHeight="1">
      <c r="A175" s="261"/>
      <c r="B175" s="262"/>
      <c r="C175" s="269" t="s">
        <v>376</v>
      </c>
      <c r="D175" s="269" t="s">
        <v>160</v>
      </c>
      <c r="E175" s="270" t="s">
        <v>1021</v>
      </c>
      <c r="F175" s="271" t="s">
        <v>1022</v>
      </c>
      <c r="G175" s="272" t="s">
        <v>920</v>
      </c>
      <c r="H175" s="273">
        <v>6</v>
      </c>
      <c r="I175" s="213"/>
      <c r="J175" s="305">
        <f t="shared" si="20"/>
        <v>0</v>
      </c>
      <c r="K175" s="271" t="s">
        <v>1</v>
      </c>
      <c r="L175" s="31"/>
      <c r="M175" s="148" t="s">
        <v>1</v>
      </c>
      <c r="N175" s="149" t="s">
        <v>35</v>
      </c>
      <c r="O175" s="150">
        <v>0</v>
      </c>
      <c r="P175" s="150">
        <f t="shared" si="21"/>
        <v>0</v>
      </c>
      <c r="Q175" s="150">
        <v>0</v>
      </c>
      <c r="R175" s="150">
        <f t="shared" si="22"/>
        <v>0</v>
      </c>
      <c r="S175" s="150">
        <v>0</v>
      </c>
      <c r="T175" s="151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2" t="s">
        <v>163</v>
      </c>
      <c r="AT175" s="152" t="s">
        <v>160</v>
      </c>
      <c r="AU175" s="152" t="s">
        <v>78</v>
      </c>
      <c r="AY175" s="18" t="s">
        <v>157</v>
      </c>
      <c r="BE175" s="153">
        <f t="shared" si="24"/>
        <v>0</v>
      </c>
      <c r="BF175" s="153">
        <f t="shared" si="25"/>
        <v>0</v>
      </c>
      <c r="BG175" s="153">
        <f t="shared" si="26"/>
        <v>0</v>
      </c>
      <c r="BH175" s="153">
        <f t="shared" si="27"/>
        <v>0</v>
      </c>
      <c r="BI175" s="153">
        <f t="shared" si="28"/>
        <v>0</v>
      </c>
      <c r="BJ175" s="18" t="s">
        <v>74</v>
      </c>
      <c r="BK175" s="153">
        <f t="shared" si="29"/>
        <v>0</v>
      </c>
      <c r="BL175" s="18" t="s">
        <v>163</v>
      </c>
      <c r="BM175" s="152" t="s">
        <v>595</v>
      </c>
    </row>
    <row r="176" spans="1:65" s="2" customFormat="1" ht="32.450000000000003" customHeight="1">
      <c r="A176" s="261"/>
      <c r="B176" s="262"/>
      <c r="C176" s="269" t="s">
        <v>380</v>
      </c>
      <c r="D176" s="269" t="s">
        <v>160</v>
      </c>
      <c r="E176" s="270" t="s">
        <v>1023</v>
      </c>
      <c r="F176" s="271" t="s">
        <v>1024</v>
      </c>
      <c r="G176" s="272" t="s">
        <v>920</v>
      </c>
      <c r="H176" s="273">
        <v>2</v>
      </c>
      <c r="I176" s="213"/>
      <c r="J176" s="305">
        <f t="shared" si="20"/>
        <v>0</v>
      </c>
      <c r="K176" s="271" t="s">
        <v>1</v>
      </c>
      <c r="L176" s="31"/>
      <c r="M176" s="148" t="s">
        <v>1</v>
      </c>
      <c r="N176" s="149" t="s">
        <v>35</v>
      </c>
      <c r="O176" s="150">
        <v>0</v>
      </c>
      <c r="P176" s="150">
        <f t="shared" si="21"/>
        <v>0</v>
      </c>
      <c r="Q176" s="150">
        <v>0</v>
      </c>
      <c r="R176" s="150">
        <f t="shared" si="22"/>
        <v>0</v>
      </c>
      <c r="S176" s="150">
        <v>0</v>
      </c>
      <c r="T176" s="151">
        <f t="shared" si="2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2" t="s">
        <v>163</v>
      </c>
      <c r="AT176" s="152" t="s">
        <v>160</v>
      </c>
      <c r="AU176" s="152" t="s">
        <v>78</v>
      </c>
      <c r="AY176" s="18" t="s">
        <v>157</v>
      </c>
      <c r="BE176" s="153">
        <f t="shared" si="24"/>
        <v>0</v>
      </c>
      <c r="BF176" s="153">
        <f t="shared" si="25"/>
        <v>0</v>
      </c>
      <c r="BG176" s="153">
        <f t="shared" si="26"/>
        <v>0</v>
      </c>
      <c r="BH176" s="153">
        <f t="shared" si="27"/>
        <v>0</v>
      </c>
      <c r="BI176" s="153">
        <f t="shared" si="28"/>
        <v>0</v>
      </c>
      <c r="BJ176" s="18" t="s">
        <v>74</v>
      </c>
      <c r="BK176" s="153">
        <f t="shared" si="29"/>
        <v>0</v>
      </c>
      <c r="BL176" s="18" t="s">
        <v>163</v>
      </c>
      <c r="BM176" s="152" t="s">
        <v>605</v>
      </c>
    </row>
    <row r="177" spans="1:65" s="2" customFormat="1" ht="32.450000000000003" customHeight="1">
      <c r="A177" s="261"/>
      <c r="B177" s="262"/>
      <c r="C177" s="269" t="s">
        <v>385</v>
      </c>
      <c r="D177" s="269" t="s">
        <v>160</v>
      </c>
      <c r="E177" s="270" t="s">
        <v>1025</v>
      </c>
      <c r="F177" s="271" t="s">
        <v>1026</v>
      </c>
      <c r="G177" s="272" t="s">
        <v>964</v>
      </c>
      <c r="H177" s="273">
        <v>8</v>
      </c>
      <c r="I177" s="213"/>
      <c r="J177" s="305">
        <f t="shared" si="20"/>
        <v>0</v>
      </c>
      <c r="K177" s="271" t="s">
        <v>1</v>
      </c>
      <c r="L177" s="31"/>
      <c r="M177" s="148" t="s">
        <v>1</v>
      </c>
      <c r="N177" s="149" t="s">
        <v>35</v>
      </c>
      <c r="O177" s="150">
        <v>0</v>
      </c>
      <c r="P177" s="150">
        <f t="shared" si="21"/>
        <v>0</v>
      </c>
      <c r="Q177" s="150">
        <v>0</v>
      </c>
      <c r="R177" s="150">
        <f t="shared" si="22"/>
        <v>0</v>
      </c>
      <c r="S177" s="150">
        <v>0</v>
      </c>
      <c r="T177" s="151">
        <f t="shared" si="2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2" t="s">
        <v>163</v>
      </c>
      <c r="AT177" s="152" t="s">
        <v>160</v>
      </c>
      <c r="AU177" s="152" t="s">
        <v>78</v>
      </c>
      <c r="AY177" s="18" t="s">
        <v>157</v>
      </c>
      <c r="BE177" s="153">
        <f t="shared" si="24"/>
        <v>0</v>
      </c>
      <c r="BF177" s="153">
        <f t="shared" si="25"/>
        <v>0</v>
      </c>
      <c r="BG177" s="153">
        <f t="shared" si="26"/>
        <v>0</v>
      </c>
      <c r="BH177" s="153">
        <f t="shared" si="27"/>
        <v>0</v>
      </c>
      <c r="BI177" s="153">
        <f t="shared" si="28"/>
        <v>0</v>
      </c>
      <c r="BJ177" s="18" t="s">
        <v>74</v>
      </c>
      <c r="BK177" s="153">
        <f t="shared" si="29"/>
        <v>0</v>
      </c>
      <c r="BL177" s="18" t="s">
        <v>163</v>
      </c>
      <c r="BM177" s="152" t="s">
        <v>616</v>
      </c>
    </row>
    <row r="178" spans="1:65" s="2" customFormat="1" ht="14.45" customHeight="1">
      <c r="A178" s="261"/>
      <c r="B178" s="262"/>
      <c r="C178" s="269" t="s">
        <v>392</v>
      </c>
      <c r="D178" s="269" t="s">
        <v>160</v>
      </c>
      <c r="E178" s="270" t="s">
        <v>1027</v>
      </c>
      <c r="F178" s="271" t="s">
        <v>1028</v>
      </c>
      <c r="G178" s="272" t="s">
        <v>920</v>
      </c>
      <c r="H178" s="273">
        <v>1</v>
      </c>
      <c r="I178" s="213"/>
      <c r="J178" s="305">
        <f t="shared" si="20"/>
        <v>0</v>
      </c>
      <c r="K178" s="271" t="s">
        <v>1</v>
      </c>
      <c r="L178" s="31"/>
      <c r="M178" s="148" t="s">
        <v>1</v>
      </c>
      <c r="N178" s="149" t="s">
        <v>35</v>
      </c>
      <c r="O178" s="150">
        <v>0</v>
      </c>
      <c r="P178" s="150">
        <f t="shared" si="21"/>
        <v>0</v>
      </c>
      <c r="Q178" s="150">
        <v>0</v>
      </c>
      <c r="R178" s="150">
        <f t="shared" si="22"/>
        <v>0</v>
      </c>
      <c r="S178" s="150">
        <v>0</v>
      </c>
      <c r="T178" s="151">
        <f t="shared" si="2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2" t="s">
        <v>163</v>
      </c>
      <c r="AT178" s="152" t="s">
        <v>160</v>
      </c>
      <c r="AU178" s="152" t="s">
        <v>78</v>
      </c>
      <c r="AY178" s="18" t="s">
        <v>157</v>
      </c>
      <c r="BE178" s="153">
        <f t="shared" si="24"/>
        <v>0</v>
      </c>
      <c r="BF178" s="153">
        <f t="shared" si="25"/>
        <v>0</v>
      </c>
      <c r="BG178" s="153">
        <f t="shared" si="26"/>
        <v>0</v>
      </c>
      <c r="BH178" s="153">
        <f t="shared" si="27"/>
        <v>0</v>
      </c>
      <c r="BI178" s="153">
        <f t="shared" si="28"/>
        <v>0</v>
      </c>
      <c r="BJ178" s="18" t="s">
        <v>74</v>
      </c>
      <c r="BK178" s="153">
        <f t="shared" si="29"/>
        <v>0</v>
      </c>
      <c r="BL178" s="18" t="s">
        <v>163</v>
      </c>
      <c r="BM178" s="152" t="s">
        <v>624</v>
      </c>
    </row>
    <row r="179" spans="1:65" s="2" customFormat="1" ht="14.45" customHeight="1">
      <c r="A179" s="261"/>
      <c r="B179" s="262"/>
      <c r="C179" s="269" t="s">
        <v>397</v>
      </c>
      <c r="D179" s="269" t="s">
        <v>160</v>
      </c>
      <c r="E179" s="270" t="s">
        <v>1029</v>
      </c>
      <c r="F179" s="271" t="s">
        <v>1030</v>
      </c>
      <c r="G179" s="272" t="s">
        <v>964</v>
      </c>
      <c r="H179" s="273">
        <v>2</v>
      </c>
      <c r="I179" s="213"/>
      <c r="J179" s="305">
        <f t="shared" si="20"/>
        <v>0</v>
      </c>
      <c r="K179" s="271" t="s">
        <v>1</v>
      </c>
      <c r="L179" s="31"/>
      <c r="M179" s="148" t="s">
        <v>1</v>
      </c>
      <c r="N179" s="149" t="s">
        <v>35</v>
      </c>
      <c r="O179" s="150">
        <v>0</v>
      </c>
      <c r="P179" s="150">
        <f t="shared" si="21"/>
        <v>0</v>
      </c>
      <c r="Q179" s="150">
        <v>0</v>
      </c>
      <c r="R179" s="150">
        <f t="shared" si="22"/>
        <v>0</v>
      </c>
      <c r="S179" s="150">
        <v>0</v>
      </c>
      <c r="T179" s="151">
        <f t="shared" si="2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2" t="s">
        <v>163</v>
      </c>
      <c r="AT179" s="152" t="s">
        <v>160</v>
      </c>
      <c r="AU179" s="152" t="s">
        <v>78</v>
      </c>
      <c r="AY179" s="18" t="s">
        <v>157</v>
      </c>
      <c r="BE179" s="153">
        <f t="shared" si="24"/>
        <v>0</v>
      </c>
      <c r="BF179" s="153">
        <f t="shared" si="25"/>
        <v>0</v>
      </c>
      <c r="BG179" s="153">
        <f t="shared" si="26"/>
        <v>0</v>
      </c>
      <c r="BH179" s="153">
        <f t="shared" si="27"/>
        <v>0</v>
      </c>
      <c r="BI179" s="153">
        <f t="shared" si="28"/>
        <v>0</v>
      </c>
      <c r="BJ179" s="18" t="s">
        <v>74</v>
      </c>
      <c r="BK179" s="153">
        <f t="shared" si="29"/>
        <v>0</v>
      </c>
      <c r="BL179" s="18" t="s">
        <v>163</v>
      </c>
      <c r="BM179" s="152" t="s">
        <v>635</v>
      </c>
    </row>
    <row r="180" spans="1:65" s="2" customFormat="1" ht="14.45" customHeight="1">
      <c r="A180" s="261"/>
      <c r="B180" s="262"/>
      <c r="C180" s="269" t="s">
        <v>404</v>
      </c>
      <c r="D180" s="269" t="s">
        <v>160</v>
      </c>
      <c r="E180" s="270" t="s">
        <v>1031</v>
      </c>
      <c r="F180" s="271" t="s">
        <v>970</v>
      </c>
      <c r="G180" s="272" t="s">
        <v>920</v>
      </c>
      <c r="H180" s="273">
        <v>1</v>
      </c>
      <c r="I180" s="213"/>
      <c r="J180" s="305">
        <f t="shared" si="20"/>
        <v>0</v>
      </c>
      <c r="K180" s="271" t="s">
        <v>1</v>
      </c>
      <c r="L180" s="31"/>
      <c r="M180" s="148" t="s">
        <v>1</v>
      </c>
      <c r="N180" s="149" t="s">
        <v>35</v>
      </c>
      <c r="O180" s="150">
        <v>0</v>
      </c>
      <c r="P180" s="150">
        <f t="shared" si="21"/>
        <v>0</v>
      </c>
      <c r="Q180" s="150">
        <v>0</v>
      </c>
      <c r="R180" s="150">
        <f t="shared" si="22"/>
        <v>0</v>
      </c>
      <c r="S180" s="150">
        <v>0</v>
      </c>
      <c r="T180" s="151">
        <f t="shared" si="2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2" t="s">
        <v>163</v>
      </c>
      <c r="AT180" s="152" t="s">
        <v>160</v>
      </c>
      <c r="AU180" s="152" t="s">
        <v>78</v>
      </c>
      <c r="AY180" s="18" t="s">
        <v>157</v>
      </c>
      <c r="BE180" s="153">
        <f t="shared" si="24"/>
        <v>0</v>
      </c>
      <c r="BF180" s="153">
        <f t="shared" si="25"/>
        <v>0</v>
      </c>
      <c r="BG180" s="153">
        <f t="shared" si="26"/>
        <v>0</v>
      </c>
      <c r="BH180" s="153">
        <f t="shared" si="27"/>
        <v>0</v>
      </c>
      <c r="BI180" s="153">
        <f t="shared" si="28"/>
        <v>0</v>
      </c>
      <c r="BJ180" s="18" t="s">
        <v>74</v>
      </c>
      <c r="BK180" s="153">
        <f t="shared" si="29"/>
        <v>0</v>
      </c>
      <c r="BL180" s="18" t="s">
        <v>163</v>
      </c>
      <c r="BM180" s="152" t="s">
        <v>644</v>
      </c>
    </row>
    <row r="181" spans="1:65" s="2" customFormat="1" ht="21.6" customHeight="1">
      <c r="A181" s="261"/>
      <c r="B181" s="262"/>
      <c r="C181" s="269" t="s">
        <v>411</v>
      </c>
      <c r="D181" s="269" t="s">
        <v>160</v>
      </c>
      <c r="E181" s="270" t="s">
        <v>1032</v>
      </c>
      <c r="F181" s="271" t="s">
        <v>1033</v>
      </c>
      <c r="G181" s="272" t="s">
        <v>208</v>
      </c>
      <c r="H181" s="273">
        <v>1</v>
      </c>
      <c r="I181" s="213"/>
      <c r="J181" s="305">
        <f t="shared" si="20"/>
        <v>0</v>
      </c>
      <c r="K181" s="271" t="s">
        <v>1</v>
      </c>
      <c r="L181" s="31"/>
      <c r="M181" s="148" t="s">
        <v>1</v>
      </c>
      <c r="N181" s="149" t="s">
        <v>35</v>
      </c>
      <c r="O181" s="150">
        <v>0</v>
      </c>
      <c r="P181" s="150">
        <f t="shared" si="21"/>
        <v>0</v>
      </c>
      <c r="Q181" s="150">
        <v>0</v>
      </c>
      <c r="R181" s="150">
        <f t="shared" si="22"/>
        <v>0</v>
      </c>
      <c r="S181" s="150">
        <v>0</v>
      </c>
      <c r="T181" s="151">
        <f t="shared" si="2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2" t="s">
        <v>163</v>
      </c>
      <c r="AT181" s="152" t="s">
        <v>160</v>
      </c>
      <c r="AU181" s="152" t="s">
        <v>78</v>
      </c>
      <c r="AY181" s="18" t="s">
        <v>157</v>
      </c>
      <c r="BE181" s="153">
        <f t="shared" si="24"/>
        <v>0</v>
      </c>
      <c r="BF181" s="153">
        <f t="shared" si="25"/>
        <v>0</v>
      </c>
      <c r="BG181" s="153">
        <f t="shared" si="26"/>
        <v>0</v>
      </c>
      <c r="BH181" s="153">
        <f t="shared" si="27"/>
        <v>0</v>
      </c>
      <c r="BI181" s="153">
        <f t="shared" si="28"/>
        <v>0</v>
      </c>
      <c r="BJ181" s="18" t="s">
        <v>74</v>
      </c>
      <c r="BK181" s="153">
        <f t="shared" si="29"/>
        <v>0</v>
      </c>
      <c r="BL181" s="18" t="s">
        <v>163</v>
      </c>
      <c r="BM181" s="152" t="s">
        <v>653</v>
      </c>
    </row>
    <row r="182" spans="1:65" s="2" customFormat="1" ht="32.450000000000003" customHeight="1">
      <c r="A182" s="261"/>
      <c r="B182" s="262"/>
      <c r="C182" s="269" t="s">
        <v>416</v>
      </c>
      <c r="D182" s="269" t="s">
        <v>160</v>
      </c>
      <c r="E182" s="270" t="s">
        <v>1034</v>
      </c>
      <c r="F182" s="271" t="s">
        <v>1035</v>
      </c>
      <c r="G182" s="272" t="s">
        <v>208</v>
      </c>
      <c r="H182" s="273">
        <v>6</v>
      </c>
      <c r="I182" s="213"/>
      <c r="J182" s="305">
        <f t="shared" si="20"/>
        <v>0</v>
      </c>
      <c r="K182" s="271" t="s">
        <v>1</v>
      </c>
      <c r="L182" s="31"/>
      <c r="M182" s="148" t="s">
        <v>1</v>
      </c>
      <c r="N182" s="149" t="s">
        <v>35</v>
      </c>
      <c r="O182" s="150">
        <v>0</v>
      </c>
      <c r="P182" s="150">
        <f t="shared" si="21"/>
        <v>0</v>
      </c>
      <c r="Q182" s="150">
        <v>0</v>
      </c>
      <c r="R182" s="150">
        <f t="shared" si="22"/>
        <v>0</v>
      </c>
      <c r="S182" s="150">
        <v>0</v>
      </c>
      <c r="T182" s="151">
        <f t="shared" si="2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2" t="s">
        <v>163</v>
      </c>
      <c r="AT182" s="152" t="s">
        <v>160</v>
      </c>
      <c r="AU182" s="152" t="s">
        <v>78</v>
      </c>
      <c r="AY182" s="18" t="s">
        <v>157</v>
      </c>
      <c r="BE182" s="153">
        <f t="shared" si="24"/>
        <v>0</v>
      </c>
      <c r="BF182" s="153">
        <f t="shared" si="25"/>
        <v>0</v>
      </c>
      <c r="BG182" s="153">
        <f t="shared" si="26"/>
        <v>0</v>
      </c>
      <c r="BH182" s="153">
        <f t="shared" si="27"/>
        <v>0</v>
      </c>
      <c r="BI182" s="153">
        <f t="shared" si="28"/>
        <v>0</v>
      </c>
      <c r="BJ182" s="18" t="s">
        <v>74</v>
      </c>
      <c r="BK182" s="153">
        <f t="shared" si="29"/>
        <v>0</v>
      </c>
      <c r="BL182" s="18" t="s">
        <v>163</v>
      </c>
      <c r="BM182" s="152" t="s">
        <v>664</v>
      </c>
    </row>
    <row r="183" spans="1:65" s="12" customFormat="1" ht="22.9" customHeight="1">
      <c r="A183" s="264"/>
      <c r="B183" s="265"/>
      <c r="C183" s="264"/>
      <c r="D183" s="266" t="s">
        <v>69</v>
      </c>
      <c r="E183" s="268" t="s">
        <v>186</v>
      </c>
      <c r="F183" s="268" t="s">
        <v>1036</v>
      </c>
      <c r="G183" s="264"/>
      <c r="H183" s="264"/>
      <c r="I183" s="307"/>
      <c r="J183" s="304">
        <f>BK183</f>
        <v>0</v>
      </c>
      <c r="K183" s="264"/>
      <c r="L183" s="134"/>
      <c r="M183" s="138"/>
      <c r="N183" s="139"/>
      <c r="O183" s="139"/>
      <c r="P183" s="140">
        <f>SUM(P184:P196)</f>
        <v>0</v>
      </c>
      <c r="Q183" s="139"/>
      <c r="R183" s="140">
        <f>SUM(R184:R196)</f>
        <v>0</v>
      </c>
      <c r="S183" s="139"/>
      <c r="T183" s="141">
        <f>SUM(T184:T196)</f>
        <v>0</v>
      </c>
      <c r="AR183" s="135" t="s">
        <v>74</v>
      </c>
      <c r="AT183" s="142" t="s">
        <v>69</v>
      </c>
      <c r="AU183" s="142" t="s">
        <v>74</v>
      </c>
      <c r="AY183" s="135" t="s">
        <v>157</v>
      </c>
      <c r="BK183" s="143">
        <f>SUM(BK184:BK196)</f>
        <v>0</v>
      </c>
    </row>
    <row r="184" spans="1:65" s="2" customFormat="1" ht="21.6" customHeight="1">
      <c r="A184" s="261"/>
      <c r="B184" s="262"/>
      <c r="C184" s="269" t="s">
        <v>420</v>
      </c>
      <c r="D184" s="269" t="s">
        <v>160</v>
      </c>
      <c r="E184" s="270" t="s">
        <v>1037</v>
      </c>
      <c r="F184" s="271" t="s">
        <v>1038</v>
      </c>
      <c r="G184" s="272" t="s">
        <v>920</v>
      </c>
      <c r="H184" s="273">
        <v>1</v>
      </c>
      <c r="I184" s="213"/>
      <c r="J184" s="305">
        <f t="shared" ref="J184:J196" si="30">ROUND(I184*H184,2)</f>
        <v>0</v>
      </c>
      <c r="K184" s="271" t="s">
        <v>1</v>
      </c>
      <c r="L184" s="31"/>
      <c r="M184" s="148" t="s">
        <v>1</v>
      </c>
      <c r="N184" s="149" t="s">
        <v>35</v>
      </c>
      <c r="O184" s="150">
        <v>0</v>
      </c>
      <c r="P184" s="150">
        <f t="shared" ref="P184:P196" si="31">O184*H184</f>
        <v>0</v>
      </c>
      <c r="Q184" s="150">
        <v>0</v>
      </c>
      <c r="R184" s="150">
        <f t="shared" ref="R184:R196" si="32">Q184*H184</f>
        <v>0</v>
      </c>
      <c r="S184" s="150">
        <v>0</v>
      </c>
      <c r="T184" s="151">
        <f t="shared" ref="T184:T196" si="33"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2" t="s">
        <v>163</v>
      </c>
      <c r="AT184" s="152" t="s">
        <v>160</v>
      </c>
      <c r="AU184" s="152" t="s">
        <v>78</v>
      </c>
      <c r="AY184" s="18" t="s">
        <v>157</v>
      </c>
      <c r="BE184" s="153">
        <f t="shared" ref="BE184:BE196" si="34">IF(N184="základní",J184,0)</f>
        <v>0</v>
      </c>
      <c r="BF184" s="153">
        <f t="shared" ref="BF184:BF196" si="35">IF(N184="snížená",J184,0)</f>
        <v>0</v>
      </c>
      <c r="BG184" s="153">
        <f t="shared" ref="BG184:BG196" si="36">IF(N184="zákl. přenesená",J184,0)</f>
        <v>0</v>
      </c>
      <c r="BH184" s="153">
        <f t="shared" ref="BH184:BH196" si="37">IF(N184="sníž. přenesená",J184,0)</f>
        <v>0</v>
      </c>
      <c r="BI184" s="153">
        <f t="shared" ref="BI184:BI196" si="38">IF(N184="nulová",J184,0)</f>
        <v>0</v>
      </c>
      <c r="BJ184" s="18" t="s">
        <v>74</v>
      </c>
      <c r="BK184" s="153">
        <f t="shared" ref="BK184:BK196" si="39">ROUND(I184*H184,2)</f>
        <v>0</v>
      </c>
      <c r="BL184" s="18" t="s">
        <v>163</v>
      </c>
      <c r="BM184" s="152" t="s">
        <v>672</v>
      </c>
    </row>
    <row r="185" spans="1:65" s="2" customFormat="1" ht="21.6" customHeight="1">
      <c r="A185" s="261"/>
      <c r="B185" s="262"/>
      <c r="C185" s="269" t="s">
        <v>427</v>
      </c>
      <c r="D185" s="269" t="s">
        <v>160</v>
      </c>
      <c r="E185" s="270" t="s">
        <v>1039</v>
      </c>
      <c r="F185" s="271" t="s">
        <v>1040</v>
      </c>
      <c r="G185" s="272" t="s">
        <v>920</v>
      </c>
      <c r="H185" s="273">
        <v>1</v>
      </c>
      <c r="I185" s="213"/>
      <c r="J185" s="305">
        <f t="shared" si="30"/>
        <v>0</v>
      </c>
      <c r="K185" s="271" t="s">
        <v>1</v>
      </c>
      <c r="L185" s="31"/>
      <c r="M185" s="148" t="s">
        <v>1</v>
      </c>
      <c r="N185" s="149" t="s">
        <v>35</v>
      </c>
      <c r="O185" s="150">
        <v>0</v>
      </c>
      <c r="P185" s="150">
        <f t="shared" si="31"/>
        <v>0</v>
      </c>
      <c r="Q185" s="150">
        <v>0</v>
      </c>
      <c r="R185" s="150">
        <f t="shared" si="32"/>
        <v>0</v>
      </c>
      <c r="S185" s="150">
        <v>0</v>
      </c>
      <c r="T185" s="151">
        <f t="shared" si="3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2" t="s">
        <v>163</v>
      </c>
      <c r="AT185" s="152" t="s">
        <v>160</v>
      </c>
      <c r="AU185" s="152" t="s">
        <v>78</v>
      </c>
      <c r="AY185" s="18" t="s">
        <v>157</v>
      </c>
      <c r="BE185" s="153">
        <f t="shared" si="34"/>
        <v>0</v>
      </c>
      <c r="BF185" s="153">
        <f t="shared" si="35"/>
        <v>0</v>
      </c>
      <c r="BG185" s="153">
        <f t="shared" si="36"/>
        <v>0</v>
      </c>
      <c r="BH185" s="153">
        <f t="shared" si="37"/>
        <v>0</v>
      </c>
      <c r="BI185" s="153">
        <f t="shared" si="38"/>
        <v>0</v>
      </c>
      <c r="BJ185" s="18" t="s">
        <v>74</v>
      </c>
      <c r="BK185" s="153">
        <f t="shared" si="39"/>
        <v>0</v>
      </c>
      <c r="BL185" s="18" t="s">
        <v>163</v>
      </c>
      <c r="BM185" s="152" t="s">
        <v>682</v>
      </c>
    </row>
    <row r="186" spans="1:65" s="2" customFormat="1" ht="32.450000000000003" customHeight="1">
      <c r="A186" s="261"/>
      <c r="B186" s="262"/>
      <c r="C186" s="269" t="s">
        <v>431</v>
      </c>
      <c r="D186" s="269" t="s">
        <v>160</v>
      </c>
      <c r="E186" s="270" t="s">
        <v>1041</v>
      </c>
      <c r="F186" s="271" t="s">
        <v>1042</v>
      </c>
      <c r="G186" s="272" t="s">
        <v>219</v>
      </c>
      <c r="H186" s="273">
        <v>8</v>
      </c>
      <c r="I186" s="213"/>
      <c r="J186" s="305">
        <f t="shared" si="30"/>
        <v>0</v>
      </c>
      <c r="K186" s="271" t="s">
        <v>1</v>
      </c>
      <c r="L186" s="31"/>
      <c r="M186" s="148" t="s">
        <v>1</v>
      </c>
      <c r="N186" s="149" t="s">
        <v>35</v>
      </c>
      <c r="O186" s="150">
        <v>0</v>
      </c>
      <c r="P186" s="150">
        <f t="shared" si="31"/>
        <v>0</v>
      </c>
      <c r="Q186" s="150">
        <v>0</v>
      </c>
      <c r="R186" s="150">
        <f t="shared" si="32"/>
        <v>0</v>
      </c>
      <c r="S186" s="150">
        <v>0</v>
      </c>
      <c r="T186" s="151">
        <f t="shared" si="3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2" t="s">
        <v>163</v>
      </c>
      <c r="AT186" s="152" t="s">
        <v>160</v>
      </c>
      <c r="AU186" s="152" t="s">
        <v>78</v>
      </c>
      <c r="AY186" s="18" t="s">
        <v>157</v>
      </c>
      <c r="BE186" s="153">
        <f t="shared" si="34"/>
        <v>0</v>
      </c>
      <c r="BF186" s="153">
        <f t="shared" si="35"/>
        <v>0</v>
      </c>
      <c r="BG186" s="153">
        <f t="shared" si="36"/>
        <v>0</v>
      </c>
      <c r="BH186" s="153">
        <f t="shared" si="37"/>
        <v>0</v>
      </c>
      <c r="BI186" s="153">
        <f t="shared" si="38"/>
        <v>0</v>
      </c>
      <c r="BJ186" s="18" t="s">
        <v>74</v>
      </c>
      <c r="BK186" s="153">
        <f t="shared" si="39"/>
        <v>0</v>
      </c>
      <c r="BL186" s="18" t="s">
        <v>163</v>
      </c>
      <c r="BM186" s="152" t="s">
        <v>695</v>
      </c>
    </row>
    <row r="187" spans="1:65" s="2" customFormat="1" ht="21.6" customHeight="1">
      <c r="A187" s="261"/>
      <c r="B187" s="262"/>
      <c r="C187" s="269" t="s">
        <v>436</v>
      </c>
      <c r="D187" s="269" t="s">
        <v>160</v>
      </c>
      <c r="E187" s="270" t="s">
        <v>1043</v>
      </c>
      <c r="F187" s="271" t="s">
        <v>1044</v>
      </c>
      <c r="G187" s="272" t="s">
        <v>920</v>
      </c>
      <c r="H187" s="273">
        <v>2</v>
      </c>
      <c r="I187" s="213"/>
      <c r="J187" s="305">
        <f t="shared" si="30"/>
        <v>0</v>
      </c>
      <c r="K187" s="271" t="s">
        <v>1</v>
      </c>
      <c r="L187" s="31"/>
      <c r="M187" s="148" t="s">
        <v>1</v>
      </c>
      <c r="N187" s="149" t="s">
        <v>35</v>
      </c>
      <c r="O187" s="150">
        <v>0</v>
      </c>
      <c r="P187" s="150">
        <f t="shared" si="31"/>
        <v>0</v>
      </c>
      <c r="Q187" s="150">
        <v>0</v>
      </c>
      <c r="R187" s="150">
        <f t="shared" si="32"/>
        <v>0</v>
      </c>
      <c r="S187" s="150">
        <v>0</v>
      </c>
      <c r="T187" s="151">
        <f t="shared" si="3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2" t="s">
        <v>163</v>
      </c>
      <c r="AT187" s="152" t="s">
        <v>160</v>
      </c>
      <c r="AU187" s="152" t="s">
        <v>78</v>
      </c>
      <c r="AY187" s="18" t="s">
        <v>157</v>
      </c>
      <c r="BE187" s="153">
        <f t="shared" si="34"/>
        <v>0</v>
      </c>
      <c r="BF187" s="153">
        <f t="shared" si="35"/>
        <v>0</v>
      </c>
      <c r="BG187" s="153">
        <f t="shared" si="36"/>
        <v>0</v>
      </c>
      <c r="BH187" s="153">
        <f t="shared" si="37"/>
        <v>0</v>
      </c>
      <c r="BI187" s="153">
        <f t="shared" si="38"/>
        <v>0</v>
      </c>
      <c r="BJ187" s="18" t="s">
        <v>74</v>
      </c>
      <c r="BK187" s="153">
        <f t="shared" si="39"/>
        <v>0</v>
      </c>
      <c r="BL187" s="18" t="s">
        <v>163</v>
      </c>
      <c r="BM187" s="152" t="s">
        <v>706</v>
      </c>
    </row>
    <row r="188" spans="1:65" s="2" customFormat="1" ht="21.6" customHeight="1">
      <c r="A188" s="261"/>
      <c r="B188" s="262"/>
      <c r="C188" s="269" t="s">
        <v>440</v>
      </c>
      <c r="D188" s="269" t="s">
        <v>160</v>
      </c>
      <c r="E188" s="270" t="s">
        <v>1045</v>
      </c>
      <c r="F188" s="271" t="s">
        <v>1046</v>
      </c>
      <c r="G188" s="272" t="s">
        <v>920</v>
      </c>
      <c r="H188" s="273">
        <v>2</v>
      </c>
      <c r="I188" s="213"/>
      <c r="J188" s="305">
        <f t="shared" si="30"/>
        <v>0</v>
      </c>
      <c r="K188" s="271" t="s">
        <v>1</v>
      </c>
      <c r="L188" s="31"/>
      <c r="M188" s="148" t="s">
        <v>1</v>
      </c>
      <c r="N188" s="149" t="s">
        <v>35</v>
      </c>
      <c r="O188" s="150">
        <v>0</v>
      </c>
      <c r="P188" s="150">
        <f t="shared" si="31"/>
        <v>0</v>
      </c>
      <c r="Q188" s="150">
        <v>0</v>
      </c>
      <c r="R188" s="150">
        <f t="shared" si="32"/>
        <v>0</v>
      </c>
      <c r="S188" s="150">
        <v>0</v>
      </c>
      <c r="T188" s="151">
        <f t="shared" si="3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2" t="s">
        <v>163</v>
      </c>
      <c r="AT188" s="152" t="s">
        <v>160</v>
      </c>
      <c r="AU188" s="152" t="s">
        <v>78</v>
      </c>
      <c r="AY188" s="18" t="s">
        <v>157</v>
      </c>
      <c r="BE188" s="153">
        <f t="shared" si="34"/>
        <v>0</v>
      </c>
      <c r="BF188" s="153">
        <f t="shared" si="35"/>
        <v>0</v>
      </c>
      <c r="BG188" s="153">
        <f t="shared" si="36"/>
        <v>0</v>
      </c>
      <c r="BH188" s="153">
        <f t="shared" si="37"/>
        <v>0</v>
      </c>
      <c r="BI188" s="153">
        <f t="shared" si="38"/>
        <v>0</v>
      </c>
      <c r="BJ188" s="18" t="s">
        <v>74</v>
      </c>
      <c r="BK188" s="153">
        <f t="shared" si="39"/>
        <v>0</v>
      </c>
      <c r="BL188" s="18" t="s">
        <v>163</v>
      </c>
      <c r="BM188" s="152" t="s">
        <v>715</v>
      </c>
    </row>
    <row r="189" spans="1:65" s="2" customFormat="1" ht="32.450000000000003" customHeight="1">
      <c r="A189" s="261"/>
      <c r="B189" s="262"/>
      <c r="C189" s="269" t="s">
        <v>445</v>
      </c>
      <c r="D189" s="269" t="s">
        <v>160</v>
      </c>
      <c r="E189" s="270" t="s">
        <v>1047</v>
      </c>
      <c r="F189" s="271" t="s">
        <v>1048</v>
      </c>
      <c r="G189" s="272" t="s">
        <v>219</v>
      </c>
      <c r="H189" s="273">
        <v>5</v>
      </c>
      <c r="I189" s="213"/>
      <c r="J189" s="305">
        <f t="shared" si="30"/>
        <v>0</v>
      </c>
      <c r="K189" s="271" t="s">
        <v>1</v>
      </c>
      <c r="L189" s="31"/>
      <c r="M189" s="148" t="s">
        <v>1</v>
      </c>
      <c r="N189" s="149" t="s">
        <v>35</v>
      </c>
      <c r="O189" s="150">
        <v>0</v>
      </c>
      <c r="P189" s="150">
        <f t="shared" si="31"/>
        <v>0</v>
      </c>
      <c r="Q189" s="150">
        <v>0</v>
      </c>
      <c r="R189" s="150">
        <f t="shared" si="32"/>
        <v>0</v>
      </c>
      <c r="S189" s="150">
        <v>0</v>
      </c>
      <c r="T189" s="151">
        <f t="shared" si="3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2" t="s">
        <v>163</v>
      </c>
      <c r="AT189" s="152" t="s">
        <v>160</v>
      </c>
      <c r="AU189" s="152" t="s">
        <v>78</v>
      </c>
      <c r="AY189" s="18" t="s">
        <v>157</v>
      </c>
      <c r="BE189" s="153">
        <f t="shared" si="34"/>
        <v>0</v>
      </c>
      <c r="BF189" s="153">
        <f t="shared" si="35"/>
        <v>0</v>
      </c>
      <c r="BG189" s="153">
        <f t="shared" si="36"/>
        <v>0</v>
      </c>
      <c r="BH189" s="153">
        <f t="shared" si="37"/>
        <v>0</v>
      </c>
      <c r="BI189" s="153">
        <f t="shared" si="38"/>
        <v>0</v>
      </c>
      <c r="BJ189" s="18" t="s">
        <v>74</v>
      </c>
      <c r="BK189" s="153">
        <f t="shared" si="39"/>
        <v>0</v>
      </c>
      <c r="BL189" s="18" t="s">
        <v>163</v>
      </c>
      <c r="BM189" s="152" t="s">
        <v>724</v>
      </c>
    </row>
    <row r="190" spans="1:65" s="2" customFormat="1" ht="32.450000000000003" customHeight="1">
      <c r="A190" s="261"/>
      <c r="B190" s="262"/>
      <c r="C190" s="269" t="s">
        <v>451</v>
      </c>
      <c r="D190" s="269" t="s">
        <v>160</v>
      </c>
      <c r="E190" s="270" t="s">
        <v>1049</v>
      </c>
      <c r="F190" s="271" t="s">
        <v>1048</v>
      </c>
      <c r="G190" s="272" t="s">
        <v>219</v>
      </c>
      <c r="H190" s="273">
        <v>6</v>
      </c>
      <c r="I190" s="213"/>
      <c r="J190" s="305">
        <f t="shared" si="30"/>
        <v>0</v>
      </c>
      <c r="K190" s="271" t="s">
        <v>1</v>
      </c>
      <c r="L190" s="31"/>
      <c r="M190" s="148" t="s">
        <v>1</v>
      </c>
      <c r="N190" s="149" t="s">
        <v>35</v>
      </c>
      <c r="O190" s="150">
        <v>0</v>
      </c>
      <c r="P190" s="150">
        <f t="shared" si="31"/>
        <v>0</v>
      </c>
      <c r="Q190" s="150">
        <v>0</v>
      </c>
      <c r="R190" s="150">
        <f t="shared" si="32"/>
        <v>0</v>
      </c>
      <c r="S190" s="150">
        <v>0</v>
      </c>
      <c r="T190" s="151">
        <f t="shared" si="3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2" t="s">
        <v>163</v>
      </c>
      <c r="AT190" s="152" t="s">
        <v>160</v>
      </c>
      <c r="AU190" s="152" t="s">
        <v>78</v>
      </c>
      <c r="AY190" s="18" t="s">
        <v>157</v>
      </c>
      <c r="BE190" s="153">
        <f t="shared" si="34"/>
        <v>0</v>
      </c>
      <c r="BF190" s="153">
        <f t="shared" si="35"/>
        <v>0</v>
      </c>
      <c r="BG190" s="153">
        <f t="shared" si="36"/>
        <v>0</v>
      </c>
      <c r="BH190" s="153">
        <f t="shared" si="37"/>
        <v>0</v>
      </c>
      <c r="BI190" s="153">
        <f t="shared" si="38"/>
        <v>0</v>
      </c>
      <c r="BJ190" s="18" t="s">
        <v>74</v>
      </c>
      <c r="BK190" s="153">
        <f t="shared" si="39"/>
        <v>0</v>
      </c>
      <c r="BL190" s="18" t="s">
        <v>163</v>
      </c>
      <c r="BM190" s="152" t="s">
        <v>732</v>
      </c>
    </row>
    <row r="191" spans="1:65" s="2" customFormat="1" ht="21.6" customHeight="1">
      <c r="A191" s="261"/>
      <c r="B191" s="262"/>
      <c r="C191" s="269" t="s">
        <v>459</v>
      </c>
      <c r="D191" s="269" t="s">
        <v>160</v>
      </c>
      <c r="E191" s="270" t="s">
        <v>1050</v>
      </c>
      <c r="F191" s="271" t="s">
        <v>1051</v>
      </c>
      <c r="G191" s="272" t="s">
        <v>920</v>
      </c>
      <c r="H191" s="273">
        <v>3</v>
      </c>
      <c r="I191" s="213"/>
      <c r="J191" s="305">
        <f t="shared" si="30"/>
        <v>0</v>
      </c>
      <c r="K191" s="271" t="s">
        <v>1</v>
      </c>
      <c r="L191" s="31"/>
      <c r="M191" s="148" t="s">
        <v>1</v>
      </c>
      <c r="N191" s="149" t="s">
        <v>35</v>
      </c>
      <c r="O191" s="150">
        <v>0</v>
      </c>
      <c r="P191" s="150">
        <f t="shared" si="31"/>
        <v>0</v>
      </c>
      <c r="Q191" s="150">
        <v>0</v>
      </c>
      <c r="R191" s="150">
        <f t="shared" si="32"/>
        <v>0</v>
      </c>
      <c r="S191" s="150">
        <v>0</v>
      </c>
      <c r="T191" s="151">
        <f t="shared" si="3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2" t="s">
        <v>163</v>
      </c>
      <c r="AT191" s="152" t="s">
        <v>160</v>
      </c>
      <c r="AU191" s="152" t="s">
        <v>78</v>
      </c>
      <c r="AY191" s="18" t="s">
        <v>157</v>
      </c>
      <c r="BE191" s="153">
        <f t="shared" si="34"/>
        <v>0</v>
      </c>
      <c r="BF191" s="153">
        <f t="shared" si="35"/>
        <v>0</v>
      </c>
      <c r="BG191" s="153">
        <f t="shared" si="36"/>
        <v>0</v>
      </c>
      <c r="BH191" s="153">
        <f t="shared" si="37"/>
        <v>0</v>
      </c>
      <c r="BI191" s="153">
        <f t="shared" si="38"/>
        <v>0</v>
      </c>
      <c r="BJ191" s="18" t="s">
        <v>74</v>
      </c>
      <c r="BK191" s="153">
        <f t="shared" si="39"/>
        <v>0</v>
      </c>
      <c r="BL191" s="18" t="s">
        <v>163</v>
      </c>
      <c r="BM191" s="152" t="s">
        <v>740</v>
      </c>
    </row>
    <row r="192" spans="1:65" s="2" customFormat="1" ht="21.6" customHeight="1">
      <c r="A192" s="261"/>
      <c r="B192" s="262"/>
      <c r="C192" s="269" t="s">
        <v>466</v>
      </c>
      <c r="D192" s="269" t="s">
        <v>160</v>
      </c>
      <c r="E192" s="270" t="s">
        <v>1052</v>
      </c>
      <c r="F192" s="271" t="s">
        <v>1053</v>
      </c>
      <c r="G192" s="272" t="s">
        <v>920</v>
      </c>
      <c r="H192" s="273">
        <v>1</v>
      </c>
      <c r="I192" s="213"/>
      <c r="J192" s="305">
        <f t="shared" si="30"/>
        <v>0</v>
      </c>
      <c r="K192" s="271" t="s">
        <v>1</v>
      </c>
      <c r="L192" s="31"/>
      <c r="M192" s="148" t="s">
        <v>1</v>
      </c>
      <c r="N192" s="149" t="s">
        <v>35</v>
      </c>
      <c r="O192" s="150">
        <v>0</v>
      </c>
      <c r="P192" s="150">
        <f t="shared" si="31"/>
        <v>0</v>
      </c>
      <c r="Q192" s="150">
        <v>0</v>
      </c>
      <c r="R192" s="150">
        <f t="shared" si="32"/>
        <v>0</v>
      </c>
      <c r="S192" s="150">
        <v>0</v>
      </c>
      <c r="T192" s="151">
        <f t="shared" si="3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2" t="s">
        <v>163</v>
      </c>
      <c r="AT192" s="152" t="s">
        <v>160</v>
      </c>
      <c r="AU192" s="152" t="s">
        <v>78</v>
      </c>
      <c r="AY192" s="18" t="s">
        <v>157</v>
      </c>
      <c r="BE192" s="153">
        <f t="shared" si="34"/>
        <v>0</v>
      </c>
      <c r="BF192" s="153">
        <f t="shared" si="35"/>
        <v>0</v>
      </c>
      <c r="BG192" s="153">
        <f t="shared" si="36"/>
        <v>0</v>
      </c>
      <c r="BH192" s="153">
        <f t="shared" si="37"/>
        <v>0</v>
      </c>
      <c r="BI192" s="153">
        <f t="shared" si="38"/>
        <v>0</v>
      </c>
      <c r="BJ192" s="18" t="s">
        <v>74</v>
      </c>
      <c r="BK192" s="153">
        <f t="shared" si="39"/>
        <v>0</v>
      </c>
      <c r="BL192" s="18" t="s">
        <v>163</v>
      </c>
      <c r="BM192" s="152" t="s">
        <v>748</v>
      </c>
    </row>
    <row r="193" spans="1:65" s="2" customFormat="1" ht="21.6" customHeight="1">
      <c r="A193" s="261"/>
      <c r="B193" s="262"/>
      <c r="C193" s="269" t="s">
        <v>472</v>
      </c>
      <c r="D193" s="269" t="s">
        <v>160</v>
      </c>
      <c r="E193" s="270" t="s">
        <v>1054</v>
      </c>
      <c r="F193" s="271" t="s">
        <v>1055</v>
      </c>
      <c r="G193" s="272" t="s">
        <v>920</v>
      </c>
      <c r="H193" s="273">
        <v>1</v>
      </c>
      <c r="I193" s="213"/>
      <c r="J193" s="305">
        <f t="shared" si="30"/>
        <v>0</v>
      </c>
      <c r="K193" s="271" t="s">
        <v>1</v>
      </c>
      <c r="L193" s="31"/>
      <c r="M193" s="148" t="s">
        <v>1</v>
      </c>
      <c r="N193" s="149" t="s">
        <v>35</v>
      </c>
      <c r="O193" s="150">
        <v>0</v>
      </c>
      <c r="P193" s="150">
        <f t="shared" si="31"/>
        <v>0</v>
      </c>
      <c r="Q193" s="150">
        <v>0</v>
      </c>
      <c r="R193" s="150">
        <f t="shared" si="32"/>
        <v>0</v>
      </c>
      <c r="S193" s="150">
        <v>0</v>
      </c>
      <c r="T193" s="151">
        <f t="shared" si="3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2" t="s">
        <v>163</v>
      </c>
      <c r="AT193" s="152" t="s">
        <v>160</v>
      </c>
      <c r="AU193" s="152" t="s">
        <v>78</v>
      </c>
      <c r="AY193" s="18" t="s">
        <v>157</v>
      </c>
      <c r="BE193" s="153">
        <f t="shared" si="34"/>
        <v>0</v>
      </c>
      <c r="BF193" s="153">
        <f t="shared" si="35"/>
        <v>0</v>
      </c>
      <c r="BG193" s="153">
        <f t="shared" si="36"/>
        <v>0</v>
      </c>
      <c r="BH193" s="153">
        <f t="shared" si="37"/>
        <v>0</v>
      </c>
      <c r="BI193" s="153">
        <f t="shared" si="38"/>
        <v>0</v>
      </c>
      <c r="BJ193" s="18" t="s">
        <v>74</v>
      </c>
      <c r="BK193" s="153">
        <f t="shared" si="39"/>
        <v>0</v>
      </c>
      <c r="BL193" s="18" t="s">
        <v>163</v>
      </c>
      <c r="BM193" s="152" t="s">
        <v>756</v>
      </c>
    </row>
    <row r="194" spans="1:65" s="2" customFormat="1" ht="14.45" customHeight="1">
      <c r="A194" s="261"/>
      <c r="B194" s="262"/>
      <c r="C194" s="269" t="s">
        <v>478</v>
      </c>
      <c r="D194" s="269" t="s">
        <v>160</v>
      </c>
      <c r="E194" s="270" t="s">
        <v>1056</v>
      </c>
      <c r="F194" s="271" t="s">
        <v>1057</v>
      </c>
      <c r="G194" s="272" t="s">
        <v>920</v>
      </c>
      <c r="H194" s="273">
        <v>3</v>
      </c>
      <c r="I194" s="213"/>
      <c r="J194" s="305">
        <f t="shared" si="30"/>
        <v>0</v>
      </c>
      <c r="K194" s="271" t="s">
        <v>1</v>
      </c>
      <c r="L194" s="31"/>
      <c r="M194" s="148" t="s">
        <v>1</v>
      </c>
      <c r="N194" s="149" t="s">
        <v>35</v>
      </c>
      <c r="O194" s="150">
        <v>0</v>
      </c>
      <c r="P194" s="150">
        <f t="shared" si="31"/>
        <v>0</v>
      </c>
      <c r="Q194" s="150">
        <v>0</v>
      </c>
      <c r="R194" s="150">
        <f t="shared" si="32"/>
        <v>0</v>
      </c>
      <c r="S194" s="150">
        <v>0</v>
      </c>
      <c r="T194" s="151">
        <f t="shared" si="3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2" t="s">
        <v>163</v>
      </c>
      <c r="AT194" s="152" t="s">
        <v>160</v>
      </c>
      <c r="AU194" s="152" t="s">
        <v>78</v>
      </c>
      <c r="AY194" s="18" t="s">
        <v>157</v>
      </c>
      <c r="BE194" s="153">
        <f t="shared" si="34"/>
        <v>0</v>
      </c>
      <c r="BF194" s="153">
        <f t="shared" si="35"/>
        <v>0</v>
      </c>
      <c r="BG194" s="153">
        <f t="shared" si="36"/>
        <v>0</v>
      </c>
      <c r="BH194" s="153">
        <f t="shared" si="37"/>
        <v>0</v>
      </c>
      <c r="BI194" s="153">
        <f t="shared" si="38"/>
        <v>0</v>
      </c>
      <c r="BJ194" s="18" t="s">
        <v>74</v>
      </c>
      <c r="BK194" s="153">
        <f t="shared" si="39"/>
        <v>0</v>
      </c>
      <c r="BL194" s="18" t="s">
        <v>163</v>
      </c>
      <c r="BM194" s="152" t="s">
        <v>764</v>
      </c>
    </row>
    <row r="195" spans="1:65" s="2" customFormat="1" ht="21.6" customHeight="1">
      <c r="A195" s="261"/>
      <c r="B195" s="262"/>
      <c r="C195" s="269" t="s">
        <v>483</v>
      </c>
      <c r="D195" s="269" t="s">
        <v>160</v>
      </c>
      <c r="E195" s="270" t="s">
        <v>1058</v>
      </c>
      <c r="F195" s="271" t="s">
        <v>1059</v>
      </c>
      <c r="G195" s="272" t="s">
        <v>920</v>
      </c>
      <c r="H195" s="273">
        <v>3</v>
      </c>
      <c r="I195" s="213"/>
      <c r="J195" s="305">
        <f t="shared" si="30"/>
        <v>0</v>
      </c>
      <c r="K195" s="271" t="s">
        <v>1</v>
      </c>
      <c r="L195" s="31"/>
      <c r="M195" s="148" t="s">
        <v>1</v>
      </c>
      <c r="N195" s="149" t="s">
        <v>35</v>
      </c>
      <c r="O195" s="150">
        <v>0</v>
      </c>
      <c r="P195" s="150">
        <f t="shared" si="31"/>
        <v>0</v>
      </c>
      <c r="Q195" s="150">
        <v>0</v>
      </c>
      <c r="R195" s="150">
        <f t="shared" si="32"/>
        <v>0</v>
      </c>
      <c r="S195" s="150">
        <v>0</v>
      </c>
      <c r="T195" s="151">
        <f t="shared" si="3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2" t="s">
        <v>163</v>
      </c>
      <c r="AT195" s="152" t="s">
        <v>160</v>
      </c>
      <c r="AU195" s="152" t="s">
        <v>78</v>
      </c>
      <c r="AY195" s="18" t="s">
        <v>157</v>
      </c>
      <c r="BE195" s="153">
        <f t="shared" si="34"/>
        <v>0</v>
      </c>
      <c r="BF195" s="153">
        <f t="shared" si="35"/>
        <v>0</v>
      </c>
      <c r="BG195" s="153">
        <f t="shared" si="36"/>
        <v>0</v>
      </c>
      <c r="BH195" s="153">
        <f t="shared" si="37"/>
        <v>0</v>
      </c>
      <c r="BI195" s="153">
        <f t="shared" si="38"/>
        <v>0</v>
      </c>
      <c r="BJ195" s="18" t="s">
        <v>74</v>
      </c>
      <c r="BK195" s="153">
        <f t="shared" si="39"/>
        <v>0</v>
      </c>
      <c r="BL195" s="18" t="s">
        <v>163</v>
      </c>
      <c r="BM195" s="152" t="s">
        <v>774</v>
      </c>
    </row>
    <row r="196" spans="1:65" s="2" customFormat="1" ht="21.6" customHeight="1">
      <c r="A196" s="261"/>
      <c r="B196" s="262"/>
      <c r="C196" s="269" t="s">
        <v>489</v>
      </c>
      <c r="D196" s="269" t="s">
        <v>160</v>
      </c>
      <c r="E196" s="270" t="s">
        <v>1060</v>
      </c>
      <c r="F196" s="271" t="s">
        <v>1061</v>
      </c>
      <c r="G196" s="272" t="s">
        <v>920</v>
      </c>
      <c r="H196" s="273">
        <v>1</v>
      </c>
      <c r="I196" s="213"/>
      <c r="J196" s="305">
        <f t="shared" si="30"/>
        <v>0</v>
      </c>
      <c r="K196" s="271" t="s">
        <v>1</v>
      </c>
      <c r="L196" s="31"/>
      <c r="M196" s="148" t="s">
        <v>1</v>
      </c>
      <c r="N196" s="149" t="s">
        <v>35</v>
      </c>
      <c r="O196" s="150">
        <v>0</v>
      </c>
      <c r="P196" s="150">
        <f t="shared" si="31"/>
        <v>0</v>
      </c>
      <c r="Q196" s="150">
        <v>0</v>
      </c>
      <c r="R196" s="150">
        <f t="shared" si="32"/>
        <v>0</v>
      </c>
      <c r="S196" s="150">
        <v>0</v>
      </c>
      <c r="T196" s="151">
        <f t="shared" si="3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2" t="s">
        <v>163</v>
      </c>
      <c r="AT196" s="152" t="s">
        <v>160</v>
      </c>
      <c r="AU196" s="152" t="s">
        <v>78</v>
      </c>
      <c r="AY196" s="18" t="s">
        <v>157</v>
      </c>
      <c r="BE196" s="153">
        <f t="shared" si="34"/>
        <v>0</v>
      </c>
      <c r="BF196" s="153">
        <f t="shared" si="35"/>
        <v>0</v>
      </c>
      <c r="BG196" s="153">
        <f t="shared" si="36"/>
        <v>0</v>
      </c>
      <c r="BH196" s="153">
        <f t="shared" si="37"/>
        <v>0</v>
      </c>
      <c r="BI196" s="153">
        <f t="shared" si="38"/>
        <v>0</v>
      </c>
      <c r="BJ196" s="18" t="s">
        <v>74</v>
      </c>
      <c r="BK196" s="153">
        <f t="shared" si="39"/>
        <v>0</v>
      </c>
      <c r="BL196" s="18" t="s">
        <v>163</v>
      </c>
      <c r="BM196" s="152" t="s">
        <v>787</v>
      </c>
    </row>
    <row r="197" spans="1:65" s="12" customFormat="1" ht="22.9" customHeight="1">
      <c r="A197" s="264"/>
      <c r="B197" s="265"/>
      <c r="C197" s="264"/>
      <c r="D197" s="266" t="s">
        <v>69</v>
      </c>
      <c r="E197" s="268" t="s">
        <v>194</v>
      </c>
      <c r="F197" s="268" t="s">
        <v>1062</v>
      </c>
      <c r="G197" s="264"/>
      <c r="H197" s="264"/>
      <c r="I197" s="307"/>
      <c r="J197" s="304">
        <f>BK197</f>
        <v>0</v>
      </c>
      <c r="K197" s="264"/>
      <c r="L197" s="134"/>
      <c r="M197" s="138"/>
      <c r="N197" s="139"/>
      <c r="O197" s="139"/>
      <c r="P197" s="140">
        <f>SUM(P198:P205)</f>
        <v>0</v>
      </c>
      <c r="Q197" s="139"/>
      <c r="R197" s="140">
        <f>SUM(R198:R205)</f>
        <v>0</v>
      </c>
      <c r="S197" s="139"/>
      <c r="T197" s="141">
        <f>SUM(T198:T205)</f>
        <v>0</v>
      </c>
      <c r="AR197" s="135" t="s">
        <v>74</v>
      </c>
      <c r="AT197" s="142" t="s">
        <v>69</v>
      </c>
      <c r="AU197" s="142" t="s">
        <v>74</v>
      </c>
      <c r="AY197" s="135" t="s">
        <v>157</v>
      </c>
      <c r="BK197" s="143">
        <f>SUM(BK198:BK205)</f>
        <v>0</v>
      </c>
    </row>
    <row r="198" spans="1:65" s="2" customFormat="1" ht="14.45" customHeight="1">
      <c r="A198" s="261"/>
      <c r="B198" s="262"/>
      <c r="C198" s="269" t="s">
        <v>494</v>
      </c>
      <c r="D198" s="269" t="s">
        <v>160</v>
      </c>
      <c r="E198" s="270" t="s">
        <v>1063</v>
      </c>
      <c r="F198" s="271" t="s">
        <v>1064</v>
      </c>
      <c r="G198" s="272" t="s">
        <v>927</v>
      </c>
      <c r="H198" s="273">
        <v>1</v>
      </c>
      <c r="I198" s="213"/>
      <c r="J198" s="305">
        <f t="shared" ref="J198:J205" si="40">ROUND(I198*H198,2)</f>
        <v>0</v>
      </c>
      <c r="K198" s="271" t="s">
        <v>1</v>
      </c>
      <c r="L198" s="31"/>
      <c r="M198" s="148" t="s">
        <v>1</v>
      </c>
      <c r="N198" s="149" t="s">
        <v>35</v>
      </c>
      <c r="O198" s="150">
        <v>0</v>
      </c>
      <c r="P198" s="150">
        <f t="shared" ref="P198:P205" si="41">O198*H198</f>
        <v>0</v>
      </c>
      <c r="Q198" s="150">
        <v>0</v>
      </c>
      <c r="R198" s="150">
        <f t="shared" ref="R198:R205" si="42">Q198*H198</f>
        <v>0</v>
      </c>
      <c r="S198" s="150">
        <v>0</v>
      </c>
      <c r="T198" s="151">
        <f t="shared" ref="T198:T205" si="43"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2" t="s">
        <v>163</v>
      </c>
      <c r="AT198" s="152" t="s">
        <v>160</v>
      </c>
      <c r="AU198" s="152" t="s">
        <v>78</v>
      </c>
      <c r="AY198" s="18" t="s">
        <v>157</v>
      </c>
      <c r="BE198" s="153">
        <f t="shared" ref="BE198:BE205" si="44">IF(N198="základní",J198,0)</f>
        <v>0</v>
      </c>
      <c r="BF198" s="153">
        <f t="shared" ref="BF198:BF205" si="45">IF(N198="snížená",J198,0)</f>
        <v>0</v>
      </c>
      <c r="BG198" s="153">
        <f t="shared" ref="BG198:BG205" si="46">IF(N198="zákl. přenesená",J198,0)</f>
        <v>0</v>
      </c>
      <c r="BH198" s="153">
        <f t="shared" ref="BH198:BH205" si="47">IF(N198="sníž. přenesená",J198,0)</f>
        <v>0</v>
      </c>
      <c r="BI198" s="153">
        <f t="shared" ref="BI198:BI205" si="48">IF(N198="nulová",J198,0)</f>
        <v>0</v>
      </c>
      <c r="BJ198" s="18" t="s">
        <v>74</v>
      </c>
      <c r="BK198" s="153">
        <f t="shared" ref="BK198:BK205" si="49">ROUND(I198*H198,2)</f>
        <v>0</v>
      </c>
      <c r="BL198" s="18" t="s">
        <v>163</v>
      </c>
      <c r="BM198" s="152" t="s">
        <v>1065</v>
      </c>
    </row>
    <row r="199" spans="1:65" s="2" customFormat="1" ht="14.45" customHeight="1">
      <c r="A199" s="261"/>
      <c r="B199" s="262"/>
      <c r="C199" s="269" t="s">
        <v>498</v>
      </c>
      <c r="D199" s="269" t="s">
        <v>160</v>
      </c>
      <c r="E199" s="270" t="s">
        <v>1066</v>
      </c>
      <c r="F199" s="271" t="s">
        <v>1067</v>
      </c>
      <c r="G199" s="272" t="s">
        <v>927</v>
      </c>
      <c r="H199" s="273">
        <v>1</v>
      </c>
      <c r="I199" s="213"/>
      <c r="J199" s="305">
        <f t="shared" si="40"/>
        <v>0</v>
      </c>
      <c r="K199" s="271" t="s">
        <v>1</v>
      </c>
      <c r="L199" s="31"/>
      <c r="M199" s="148" t="s">
        <v>1</v>
      </c>
      <c r="N199" s="149" t="s">
        <v>35</v>
      </c>
      <c r="O199" s="150">
        <v>0</v>
      </c>
      <c r="P199" s="150">
        <f t="shared" si="41"/>
        <v>0</v>
      </c>
      <c r="Q199" s="150">
        <v>0</v>
      </c>
      <c r="R199" s="150">
        <f t="shared" si="42"/>
        <v>0</v>
      </c>
      <c r="S199" s="150">
        <v>0</v>
      </c>
      <c r="T199" s="151">
        <f t="shared" si="43"/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2" t="s">
        <v>163</v>
      </c>
      <c r="AT199" s="152" t="s">
        <v>160</v>
      </c>
      <c r="AU199" s="152" t="s">
        <v>78</v>
      </c>
      <c r="AY199" s="18" t="s">
        <v>157</v>
      </c>
      <c r="BE199" s="153">
        <f t="shared" si="44"/>
        <v>0</v>
      </c>
      <c r="BF199" s="153">
        <f t="shared" si="45"/>
        <v>0</v>
      </c>
      <c r="BG199" s="153">
        <f t="shared" si="46"/>
        <v>0</v>
      </c>
      <c r="BH199" s="153">
        <f t="shared" si="47"/>
        <v>0</v>
      </c>
      <c r="BI199" s="153">
        <f t="shared" si="48"/>
        <v>0</v>
      </c>
      <c r="BJ199" s="18" t="s">
        <v>74</v>
      </c>
      <c r="BK199" s="153">
        <f t="shared" si="49"/>
        <v>0</v>
      </c>
      <c r="BL199" s="18" t="s">
        <v>163</v>
      </c>
      <c r="BM199" s="152" t="s">
        <v>1068</v>
      </c>
    </row>
    <row r="200" spans="1:65" s="2" customFormat="1" ht="21.6" customHeight="1">
      <c r="A200" s="261"/>
      <c r="B200" s="262"/>
      <c r="C200" s="269" t="s">
        <v>504</v>
      </c>
      <c r="D200" s="269" t="s">
        <v>160</v>
      </c>
      <c r="E200" s="270" t="s">
        <v>1069</v>
      </c>
      <c r="F200" s="271" t="s">
        <v>1070</v>
      </c>
      <c r="G200" s="272" t="s">
        <v>927</v>
      </c>
      <c r="H200" s="273">
        <v>1</v>
      </c>
      <c r="I200" s="213"/>
      <c r="J200" s="305">
        <f t="shared" si="40"/>
        <v>0</v>
      </c>
      <c r="K200" s="271" t="s">
        <v>1</v>
      </c>
      <c r="L200" s="31"/>
      <c r="M200" s="148" t="s">
        <v>1</v>
      </c>
      <c r="N200" s="149" t="s">
        <v>35</v>
      </c>
      <c r="O200" s="150">
        <v>0</v>
      </c>
      <c r="P200" s="150">
        <f t="shared" si="41"/>
        <v>0</v>
      </c>
      <c r="Q200" s="150">
        <v>0</v>
      </c>
      <c r="R200" s="150">
        <f t="shared" si="42"/>
        <v>0</v>
      </c>
      <c r="S200" s="150">
        <v>0</v>
      </c>
      <c r="T200" s="151">
        <f t="shared" si="43"/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2" t="s">
        <v>163</v>
      </c>
      <c r="AT200" s="152" t="s">
        <v>160</v>
      </c>
      <c r="AU200" s="152" t="s">
        <v>78</v>
      </c>
      <c r="AY200" s="18" t="s">
        <v>157</v>
      </c>
      <c r="BE200" s="153">
        <f t="shared" si="44"/>
        <v>0</v>
      </c>
      <c r="BF200" s="153">
        <f t="shared" si="45"/>
        <v>0</v>
      </c>
      <c r="BG200" s="153">
        <f t="shared" si="46"/>
        <v>0</v>
      </c>
      <c r="BH200" s="153">
        <f t="shared" si="47"/>
        <v>0</v>
      </c>
      <c r="BI200" s="153">
        <f t="shared" si="48"/>
        <v>0</v>
      </c>
      <c r="BJ200" s="18" t="s">
        <v>74</v>
      </c>
      <c r="BK200" s="153">
        <f t="shared" si="49"/>
        <v>0</v>
      </c>
      <c r="BL200" s="18" t="s">
        <v>163</v>
      </c>
      <c r="BM200" s="152" t="s">
        <v>1071</v>
      </c>
    </row>
    <row r="201" spans="1:65" s="2" customFormat="1" ht="14.45" customHeight="1">
      <c r="A201" s="261"/>
      <c r="B201" s="262"/>
      <c r="C201" s="269" t="s">
        <v>511</v>
      </c>
      <c r="D201" s="269" t="s">
        <v>160</v>
      </c>
      <c r="E201" s="270" t="s">
        <v>1072</v>
      </c>
      <c r="F201" s="271" t="s">
        <v>1073</v>
      </c>
      <c r="G201" s="272" t="s">
        <v>927</v>
      </c>
      <c r="H201" s="273">
        <v>1</v>
      </c>
      <c r="I201" s="213"/>
      <c r="J201" s="305">
        <f t="shared" si="40"/>
        <v>0</v>
      </c>
      <c r="K201" s="271" t="s">
        <v>1</v>
      </c>
      <c r="L201" s="31"/>
      <c r="M201" s="148" t="s">
        <v>1</v>
      </c>
      <c r="N201" s="149" t="s">
        <v>35</v>
      </c>
      <c r="O201" s="150">
        <v>0</v>
      </c>
      <c r="P201" s="150">
        <f t="shared" si="41"/>
        <v>0</v>
      </c>
      <c r="Q201" s="150">
        <v>0</v>
      </c>
      <c r="R201" s="150">
        <f t="shared" si="42"/>
        <v>0</v>
      </c>
      <c r="S201" s="150">
        <v>0</v>
      </c>
      <c r="T201" s="151">
        <f t="shared" si="43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2" t="s">
        <v>163</v>
      </c>
      <c r="AT201" s="152" t="s">
        <v>160</v>
      </c>
      <c r="AU201" s="152" t="s">
        <v>78</v>
      </c>
      <c r="AY201" s="18" t="s">
        <v>157</v>
      </c>
      <c r="BE201" s="153">
        <f t="shared" si="44"/>
        <v>0</v>
      </c>
      <c r="BF201" s="153">
        <f t="shared" si="45"/>
        <v>0</v>
      </c>
      <c r="BG201" s="153">
        <f t="shared" si="46"/>
        <v>0</v>
      </c>
      <c r="BH201" s="153">
        <f t="shared" si="47"/>
        <v>0</v>
      </c>
      <c r="BI201" s="153">
        <f t="shared" si="48"/>
        <v>0</v>
      </c>
      <c r="BJ201" s="18" t="s">
        <v>74</v>
      </c>
      <c r="BK201" s="153">
        <f t="shared" si="49"/>
        <v>0</v>
      </c>
      <c r="BL201" s="18" t="s">
        <v>163</v>
      </c>
      <c r="BM201" s="152" t="s">
        <v>1074</v>
      </c>
    </row>
    <row r="202" spans="1:65" s="2" customFormat="1" ht="21.6" customHeight="1">
      <c r="A202" s="261"/>
      <c r="B202" s="262"/>
      <c r="C202" s="269" t="s">
        <v>517</v>
      </c>
      <c r="D202" s="269" t="s">
        <v>160</v>
      </c>
      <c r="E202" s="270" t="s">
        <v>1075</v>
      </c>
      <c r="F202" s="271" t="s">
        <v>1076</v>
      </c>
      <c r="G202" s="272" t="s">
        <v>927</v>
      </c>
      <c r="H202" s="273">
        <v>1</v>
      </c>
      <c r="I202" s="213"/>
      <c r="J202" s="305">
        <f t="shared" si="40"/>
        <v>0</v>
      </c>
      <c r="K202" s="271" t="s">
        <v>1</v>
      </c>
      <c r="L202" s="31"/>
      <c r="M202" s="148" t="s">
        <v>1</v>
      </c>
      <c r="N202" s="149" t="s">
        <v>35</v>
      </c>
      <c r="O202" s="150">
        <v>0</v>
      </c>
      <c r="P202" s="150">
        <f t="shared" si="41"/>
        <v>0</v>
      </c>
      <c r="Q202" s="150">
        <v>0</v>
      </c>
      <c r="R202" s="150">
        <f t="shared" si="42"/>
        <v>0</v>
      </c>
      <c r="S202" s="150">
        <v>0</v>
      </c>
      <c r="T202" s="151">
        <f t="shared" si="43"/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2" t="s">
        <v>163</v>
      </c>
      <c r="AT202" s="152" t="s">
        <v>160</v>
      </c>
      <c r="AU202" s="152" t="s">
        <v>78</v>
      </c>
      <c r="AY202" s="18" t="s">
        <v>157</v>
      </c>
      <c r="BE202" s="153">
        <f t="shared" si="44"/>
        <v>0</v>
      </c>
      <c r="BF202" s="153">
        <f t="shared" si="45"/>
        <v>0</v>
      </c>
      <c r="BG202" s="153">
        <f t="shared" si="46"/>
        <v>0</v>
      </c>
      <c r="BH202" s="153">
        <f t="shared" si="47"/>
        <v>0</v>
      </c>
      <c r="BI202" s="153">
        <f t="shared" si="48"/>
        <v>0</v>
      </c>
      <c r="BJ202" s="18" t="s">
        <v>74</v>
      </c>
      <c r="BK202" s="153">
        <f t="shared" si="49"/>
        <v>0</v>
      </c>
      <c r="BL202" s="18" t="s">
        <v>163</v>
      </c>
      <c r="BM202" s="152" t="s">
        <v>1077</v>
      </c>
    </row>
    <row r="203" spans="1:65" s="2" customFormat="1" ht="14.45" customHeight="1">
      <c r="A203" s="261"/>
      <c r="B203" s="262"/>
      <c r="C203" s="269" t="s">
        <v>523</v>
      </c>
      <c r="D203" s="269" t="s">
        <v>160</v>
      </c>
      <c r="E203" s="270" t="s">
        <v>1078</v>
      </c>
      <c r="F203" s="271" t="s">
        <v>1079</v>
      </c>
      <c r="G203" s="272" t="s">
        <v>927</v>
      </c>
      <c r="H203" s="273">
        <v>1</v>
      </c>
      <c r="I203" s="213"/>
      <c r="J203" s="305">
        <f t="shared" si="40"/>
        <v>0</v>
      </c>
      <c r="K203" s="271" t="s">
        <v>1</v>
      </c>
      <c r="L203" s="31"/>
      <c r="M203" s="148" t="s">
        <v>1</v>
      </c>
      <c r="N203" s="149" t="s">
        <v>35</v>
      </c>
      <c r="O203" s="150">
        <v>0</v>
      </c>
      <c r="P203" s="150">
        <f t="shared" si="41"/>
        <v>0</v>
      </c>
      <c r="Q203" s="150">
        <v>0</v>
      </c>
      <c r="R203" s="150">
        <f t="shared" si="42"/>
        <v>0</v>
      </c>
      <c r="S203" s="150">
        <v>0</v>
      </c>
      <c r="T203" s="151">
        <f t="shared" si="43"/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2" t="s">
        <v>163</v>
      </c>
      <c r="AT203" s="152" t="s">
        <v>160</v>
      </c>
      <c r="AU203" s="152" t="s">
        <v>78</v>
      </c>
      <c r="AY203" s="18" t="s">
        <v>157</v>
      </c>
      <c r="BE203" s="153">
        <f t="shared" si="44"/>
        <v>0</v>
      </c>
      <c r="BF203" s="153">
        <f t="shared" si="45"/>
        <v>0</v>
      </c>
      <c r="BG203" s="153">
        <f t="shared" si="46"/>
        <v>0</v>
      </c>
      <c r="BH203" s="153">
        <f t="shared" si="47"/>
        <v>0</v>
      </c>
      <c r="BI203" s="153">
        <f t="shared" si="48"/>
        <v>0</v>
      </c>
      <c r="BJ203" s="18" t="s">
        <v>74</v>
      </c>
      <c r="BK203" s="153">
        <f t="shared" si="49"/>
        <v>0</v>
      </c>
      <c r="BL203" s="18" t="s">
        <v>163</v>
      </c>
      <c r="BM203" s="152" t="s">
        <v>1080</v>
      </c>
    </row>
    <row r="204" spans="1:65" s="2" customFormat="1" ht="21.6" customHeight="1">
      <c r="A204" s="261"/>
      <c r="B204" s="262"/>
      <c r="C204" s="269" t="s">
        <v>528</v>
      </c>
      <c r="D204" s="269" t="s">
        <v>160</v>
      </c>
      <c r="E204" s="270" t="s">
        <v>1081</v>
      </c>
      <c r="F204" s="271" t="s">
        <v>1082</v>
      </c>
      <c r="G204" s="272" t="s">
        <v>927</v>
      </c>
      <c r="H204" s="273">
        <v>1</v>
      </c>
      <c r="I204" s="213"/>
      <c r="J204" s="305">
        <f t="shared" si="40"/>
        <v>0</v>
      </c>
      <c r="K204" s="271" t="s">
        <v>1</v>
      </c>
      <c r="L204" s="31"/>
      <c r="M204" s="148" t="s">
        <v>1</v>
      </c>
      <c r="N204" s="149" t="s">
        <v>35</v>
      </c>
      <c r="O204" s="150">
        <v>0</v>
      </c>
      <c r="P204" s="150">
        <f t="shared" si="41"/>
        <v>0</v>
      </c>
      <c r="Q204" s="150">
        <v>0</v>
      </c>
      <c r="R204" s="150">
        <f t="shared" si="42"/>
        <v>0</v>
      </c>
      <c r="S204" s="150">
        <v>0</v>
      </c>
      <c r="T204" s="151">
        <f t="shared" si="43"/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2" t="s">
        <v>163</v>
      </c>
      <c r="AT204" s="152" t="s">
        <v>160</v>
      </c>
      <c r="AU204" s="152" t="s">
        <v>78</v>
      </c>
      <c r="AY204" s="18" t="s">
        <v>157</v>
      </c>
      <c r="BE204" s="153">
        <f t="shared" si="44"/>
        <v>0</v>
      </c>
      <c r="BF204" s="153">
        <f t="shared" si="45"/>
        <v>0</v>
      </c>
      <c r="BG204" s="153">
        <f t="shared" si="46"/>
        <v>0</v>
      </c>
      <c r="BH204" s="153">
        <f t="shared" si="47"/>
        <v>0</v>
      </c>
      <c r="BI204" s="153">
        <f t="shared" si="48"/>
        <v>0</v>
      </c>
      <c r="BJ204" s="18" t="s">
        <v>74</v>
      </c>
      <c r="BK204" s="153">
        <f t="shared" si="49"/>
        <v>0</v>
      </c>
      <c r="BL204" s="18" t="s">
        <v>163</v>
      </c>
      <c r="BM204" s="152" t="s">
        <v>1083</v>
      </c>
    </row>
    <row r="205" spans="1:65" s="2" customFormat="1" ht="21.6" customHeight="1">
      <c r="A205" s="261"/>
      <c r="B205" s="262"/>
      <c r="C205" s="269" t="s">
        <v>534</v>
      </c>
      <c r="D205" s="269" t="s">
        <v>160</v>
      </c>
      <c r="E205" s="270" t="s">
        <v>1084</v>
      </c>
      <c r="F205" s="271" t="s">
        <v>1085</v>
      </c>
      <c r="G205" s="272" t="s">
        <v>927</v>
      </c>
      <c r="H205" s="273">
        <v>1</v>
      </c>
      <c r="I205" s="213"/>
      <c r="J205" s="305">
        <f t="shared" si="40"/>
        <v>0</v>
      </c>
      <c r="K205" s="271" t="s">
        <v>1</v>
      </c>
      <c r="L205" s="31"/>
      <c r="M205" s="180" t="s">
        <v>1</v>
      </c>
      <c r="N205" s="181" t="s">
        <v>35</v>
      </c>
      <c r="O205" s="182">
        <v>0</v>
      </c>
      <c r="P205" s="182">
        <f t="shared" si="41"/>
        <v>0</v>
      </c>
      <c r="Q205" s="182">
        <v>0</v>
      </c>
      <c r="R205" s="182">
        <f t="shared" si="42"/>
        <v>0</v>
      </c>
      <c r="S205" s="182">
        <v>0</v>
      </c>
      <c r="T205" s="183">
        <f t="shared" si="43"/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2" t="s">
        <v>163</v>
      </c>
      <c r="AT205" s="152" t="s">
        <v>160</v>
      </c>
      <c r="AU205" s="152" t="s">
        <v>78</v>
      </c>
      <c r="AY205" s="18" t="s">
        <v>157</v>
      </c>
      <c r="BE205" s="153">
        <f t="shared" si="44"/>
        <v>0</v>
      </c>
      <c r="BF205" s="153">
        <f t="shared" si="45"/>
        <v>0</v>
      </c>
      <c r="BG205" s="153">
        <f t="shared" si="46"/>
        <v>0</v>
      </c>
      <c r="BH205" s="153">
        <f t="shared" si="47"/>
        <v>0</v>
      </c>
      <c r="BI205" s="153">
        <f t="shared" si="48"/>
        <v>0</v>
      </c>
      <c r="BJ205" s="18" t="s">
        <v>74</v>
      </c>
      <c r="BK205" s="153">
        <f t="shared" si="49"/>
        <v>0</v>
      </c>
      <c r="BL205" s="18" t="s">
        <v>163</v>
      </c>
      <c r="BM205" s="152" t="s">
        <v>1086</v>
      </c>
    </row>
    <row r="206" spans="1:65" s="2" customFormat="1" ht="6.95" customHeight="1">
      <c r="A206" s="30"/>
      <c r="B206" s="45"/>
      <c r="C206" s="46"/>
      <c r="D206" s="46"/>
      <c r="E206" s="46"/>
      <c r="F206" s="46"/>
      <c r="G206" s="46"/>
      <c r="H206" s="46"/>
      <c r="I206" s="46"/>
      <c r="J206" s="46"/>
      <c r="K206" s="46"/>
      <c r="L206" s="31"/>
      <c r="M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</row>
  </sheetData>
  <sheetProtection password="EDFD" sheet="1" objects="1" scenarios="1"/>
  <autoFilter ref="C129:K205"/>
  <mergeCells count="15">
    <mergeCell ref="E116:H116"/>
    <mergeCell ref="E120:H120"/>
    <mergeCell ref="E118:H118"/>
    <mergeCell ref="E122:H12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03"/>
  <sheetViews>
    <sheetView showGridLines="0" topLeftCell="A126" workbookViewId="0">
      <selection activeCell="A134" sqref="A134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1" spans="1:46">
      <c r="A1" s="96"/>
    </row>
    <row r="2" spans="1:46" s="1" customFormat="1" ht="36.950000000000003" customHeight="1">
      <c r="L2" s="224" t="s">
        <v>5</v>
      </c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8" t="s">
        <v>99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1:46" s="1" customFormat="1" ht="24.95" customHeight="1">
      <c r="B4" s="21"/>
      <c r="D4" s="22" t="s">
        <v>107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24" customHeight="1">
      <c r="B7" s="21"/>
      <c r="E7" s="253" t="str">
        <f>'Rekapitulace stavby'!K6</f>
        <v>Mendelova unizerzita v Brně, budova D, Zemědělská 1665/1, Brno</v>
      </c>
      <c r="F7" s="254"/>
      <c r="G7" s="254"/>
      <c r="H7" s="254"/>
      <c r="L7" s="21"/>
    </row>
    <row r="8" spans="1:46" ht="12.75">
      <c r="B8" s="21"/>
      <c r="D8" s="27" t="s">
        <v>108</v>
      </c>
      <c r="L8" s="21"/>
    </row>
    <row r="9" spans="1:46" s="1" customFormat="1" ht="14.45" customHeight="1">
      <c r="B9" s="21"/>
      <c r="E9" s="253" t="s">
        <v>109</v>
      </c>
      <c r="F9" s="222"/>
      <c r="G9" s="222"/>
      <c r="H9" s="222"/>
      <c r="L9" s="21"/>
    </row>
    <row r="10" spans="1:46" s="1" customFormat="1" ht="12" customHeight="1">
      <c r="B10" s="21"/>
      <c r="D10" s="27" t="s">
        <v>110</v>
      </c>
      <c r="L10" s="21"/>
    </row>
    <row r="11" spans="1:46" s="2" customFormat="1" ht="24" customHeight="1">
      <c r="A11" s="30"/>
      <c r="B11" s="31"/>
      <c r="C11" s="30"/>
      <c r="D11" s="30"/>
      <c r="E11" s="255" t="s">
        <v>111</v>
      </c>
      <c r="F11" s="256"/>
      <c r="G11" s="256"/>
      <c r="H11" s="256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112</v>
      </c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4.45" customHeight="1">
      <c r="A13" s="30"/>
      <c r="B13" s="31"/>
      <c r="C13" s="30"/>
      <c r="D13" s="30"/>
      <c r="E13" s="238" t="s">
        <v>1087</v>
      </c>
      <c r="F13" s="256"/>
      <c r="G13" s="256"/>
      <c r="H13" s="256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1"/>
      <c r="C15" s="30"/>
      <c r="D15" s="27" t="s">
        <v>16</v>
      </c>
      <c r="E15" s="30"/>
      <c r="F15" s="25" t="s">
        <v>1</v>
      </c>
      <c r="G15" s="30"/>
      <c r="H15" s="30"/>
      <c r="I15" s="27" t="s">
        <v>17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18</v>
      </c>
      <c r="E16" s="30"/>
      <c r="F16" s="25" t="s">
        <v>19</v>
      </c>
      <c r="G16" s="30"/>
      <c r="H16" s="30"/>
      <c r="I16" s="27" t="s">
        <v>20</v>
      </c>
      <c r="J16" s="53" t="str">
        <f>'Rekapitulace stavby'!AN8</f>
        <v>5. 8. 2019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0.9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1"/>
      <c r="C18" s="30"/>
      <c r="D18" s="27" t="s">
        <v>22</v>
      </c>
      <c r="E18" s="30"/>
      <c r="F18" s="30"/>
      <c r="G18" s="30"/>
      <c r="H18" s="30"/>
      <c r="I18" s="27" t="s">
        <v>23</v>
      </c>
      <c r="J18" s="25" t="str">
        <f>IF('Rekapitulace stavby'!AN10="","",'Rekapitulace stavby'!AN10)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1"/>
      <c r="C19" s="30"/>
      <c r="D19" s="30"/>
      <c r="E19" s="25" t="str">
        <f>IF('Rekapitulace stavby'!E11="","",'Rekapitulace stavby'!E11)</f>
        <v xml:space="preserve"> </v>
      </c>
      <c r="F19" s="30"/>
      <c r="G19" s="30"/>
      <c r="H19" s="30"/>
      <c r="I19" s="27" t="s">
        <v>24</v>
      </c>
      <c r="J19" s="25" t="str">
        <f>IF('Rekapitulace stavby'!AN11="","",'Rekapitulace stavby'!AN11)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1"/>
      <c r="C21" s="30"/>
      <c r="D21" s="27" t="s">
        <v>25</v>
      </c>
      <c r="E21" s="30"/>
      <c r="F21" s="30"/>
      <c r="G21" s="30"/>
      <c r="H21" s="30"/>
      <c r="I21" s="27" t="s">
        <v>23</v>
      </c>
      <c r="J21" s="25" t="str">
        <f>'Rekapitulace stavby'!AN13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1"/>
      <c r="C22" s="30"/>
      <c r="D22" s="30"/>
      <c r="E22" s="221" t="str">
        <f>'Rekapitulace stavby'!E14</f>
        <v xml:space="preserve"> </v>
      </c>
      <c r="F22" s="221"/>
      <c r="G22" s="221"/>
      <c r="H22" s="221"/>
      <c r="I22" s="27" t="s">
        <v>24</v>
      </c>
      <c r="J22" s="25" t="str">
        <f>'Rekapitulace stavby'!AN14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1"/>
      <c r="C24" s="30"/>
      <c r="D24" s="27" t="s">
        <v>26</v>
      </c>
      <c r="E24" s="30"/>
      <c r="F24" s="30"/>
      <c r="G24" s="30"/>
      <c r="H24" s="30"/>
      <c r="I24" s="27" t="s">
        <v>23</v>
      </c>
      <c r="J24" s="25" t="str">
        <f>IF('Rekapitulace stavby'!AN16="","",'Rekapitulace stavby'!AN16)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8" customHeight="1">
      <c r="A25" s="30"/>
      <c r="B25" s="31"/>
      <c r="C25" s="30"/>
      <c r="D25" s="30"/>
      <c r="E25" s="25" t="str">
        <f>IF('Rekapitulace stavby'!E17="","",'Rekapitulace stavby'!E17)</f>
        <v xml:space="preserve"> </v>
      </c>
      <c r="F25" s="30"/>
      <c r="G25" s="30"/>
      <c r="H25" s="30"/>
      <c r="I25" s="27" t="s">
        <v>24</v>
      </c>
      <c r="J25" s="25" t="str">
        <f>IF('Rekapitulace stavby'!AN17="","",'Rekapitulace stavby'!AN17)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6.95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12" customHeight="1">
      <c r="A27" s="30"/>
      <c r="B27" s="31"/>
      <c r="C27" s="30"/>
      <c r="D27" s="27" t="s">
        <v>28</v>
      </c>
      <c r="E27" s="30"/>
      <c r="F27" s="30"/>
      <c r="G27" s="30"/>
      <c r="H27" s="30"/>
      <c r="I27" s="27" t="s">
        <v>23</v>
      </c>
      <c r="J27" s="25" t="str">
        <f>IF('Rekapitulace stavby'!AN19="","",'Rekapitulace stavby'!AN19)</f>
        <v/>
      </c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8" customHeight="1">
      <c r="A28" s="30"/>
      <c r="B28" s="31"/>
      <c r="C28" s="30"/>
      <c r="D28" s="30"/>
      <c r="E28" s="25" t="str">
        <f>IF('Rekapitulace stavby'!E20="","",'Rekapitulace stavby'!E20)</f>
        <v xml:space="preserve"> </v>
      </c>
      <c r="F28" s="30"/>
      <c r="G28" s="30"/>
      <c r="H28" s="30"/>
      <c r="I28" s="27" t="s">
        <v>24</v>
      </c>
      <c r="J28" s="25" t="str">
        <f>IF('Rekapitulace stavby'!AN20="","",'Rekapitulace stavby'!AN20)</f>
        <v/>
      </c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30"/>
      <c r="E29" s="30"/>
      <c r="F29" s="30"/>
      <c r="G29" s="30"/>
      <c r="H29" s="30"/>
      <c r="I29" s="30"/>
      <c r="J29" s="30"/>
      <c r="K29" s="30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" customHeight="1">
      <c r="A30" s="30"/>
      <c r="B30" s="31"/>
      <c r="C30" s="30"/>
      <c r="D30" s="27" t="s">
        <v>29</v>
      </c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8" customFormat="1" ht="14.45" customHeight="1">
      <c r="A31" s="99"/>
      <c r="B31" s="100"/>
      <c r="C31" s="99"/>
      <c r="D31" s="99"/>
      <c r="E31" s="225" t="s">
        <v>1</v>
      </c>
      <c r="F31" s="225"/>
      <c r="G31" s="225"/>
      <c r="H31" s="225"/>
      <c r="I31" s="99"/>
      <c r="J31" s="99"/>
      <c r="K31" s="99"/>
      <c r="L31" s="101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</row>
    <row r="32" spans="1:31" s="2" customFormat="1" ht="6.95" customHeight="1">
      <c r="A32" s="30"/>
      <c r="B32" s="31"/>
      <c r="C32" s="30"/>
      <c r="D32" s="30"/>
      <c r="E32" s="30"/>
      <c r="F32" s="30"/>
      <c r="G32" s="30"/>
      <c r="H32" s="30"/>
      <c r="I32" s="30"/>
      <c r="J32" s="30"/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1"/>
      <c r="C34" s="30"/>
      <c r="D34" s="102" t="s">
        <v>30</v>
      </c>
      <c r="E34" s="30"/>
      <c r="F34" s="30"/>
      <c r="G34" s="30"/>
      <c r="H34" s="30"/>
      <c r="I34" s="30"/>
      <c r="J34" s="69">
        <f>ROUND(J134,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1"/>
      <c r="C35" s="30"/>
      <c r="D35" s="64"/>
      <c r="E35" s="64"/>
      <c r="F35" s="64"/>
      <c r="G35" s="64"/>
      <c r="H35" s="64"/>
      <c r="I35" s="64"/>
      <c r="J35" s="64"/>
      <c r="K35" s="64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0"/>
      <c r="F36" s="34" t="s">
        <v>32</v>
      </c>
      <c r="G36" s="30"/>
      <c r="H36" s="30"/>
      <c r="I36" s="34" t="s">
        <v>31</v>
      </c>
      <c r="J36" s="34" t="s">
        <v>33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1"/>
      <c r="C37" s="30"/>
      <c r="D37" s="98" t="s">
        <v>34</v>
      </c>
      <c r="E37" s="27" t="s">
        <v>35</v>
      </c>
      <c r="F37" s="103">
        <f>ROUND((SUM(BE134:BE202)),  2)</f>
        <v>0</v>
      </c>
      <c r="G37" s="30"/>
      <c r="H37" s="30"/>
      <c r="I37" s="104">
        <v>0.21</v>
      </c>
      <c r="J37" s="103">
        <f>ROUND(((SUM(BE134:BE202))*I37),  2)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27" t="s">
        <v>36</v>
      </c>
      <c r="F38" s="103">
        <f>ROUND((SUM(BF134:BF202)),  2)</f>
        <v>0</v>
      </c>
      <c r="G38" s="30"/>
      <c r="H38" s="30"/>
      <c r="I38" s="104">
        <v>0.15</v>
      </c>
      <c r="J38" s="103">
        <f>ROUND(((SUM(BF134:BF202))*I38),  2)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37</v>
      </c>
      <c r="F39" s="103">
        <f>ROUND((SUM(BG134:BG202)),  2)</f>
        <v>0</v>
      </c>
      <c r="G39" s="30"/>
      <c r="H39" s="30"/>
      <c r="I39" s="104">
        <v>0.21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27" t="s">
        <v>38</v>
      </c>
      <c r="F40" s="103">
        <f>ROUND((SUM(BH134:BH202)),  2)</f>
        <v>0</v>
      </c>
      <c r="G40" s="30"/>
      <c r="H40" s="30"/>
      <c r="I40" s="104">
        <v>0.15</v>
      </c>
      <c r="J40" s="103">
        <f>0</f>
        <v>0</v>
      </c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1"/>
      <c r="C41" s="30"/>
      <c r="D41" s="30"/>
      <c r="E41" s="27" t="s">
        <v>39</v>
      </c>
      <c r="F41" s="103">
        <f>ROUND((SUM(BI134:BI202)),  2)</f>
        <v>0</v>
      </c>
      <c r="G41" s="30"/>
      <c r="H41" s="30"/>
      <c r="I41" s="104">
        <v>0</v>
      </c>
      <c r="J41" s="103">
        <f>0</f>
        <v>0</v>
      </c>
      <c r="K41" s="3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1"/>
      <c r="C43" s="105"/>
      <c r="D43" s="106" t="s">
        <v>40</v>
      </c>
      <c r="E43" s="58"/>
      <c r="F43" s="58"/>
      <c r="G43" s="107" t="s">
        <v>41</v>
      </c>
      <c r="H43" s="108" t="s">
        <v>42</v>
      </c>
      <c r="I43" s="58"/>
      <c r="J43" s="109">
        <f>SUM(J34:J41)</f>
        <v>0</v>
      </c>
      <c r="K43" s="110"/>
      <c r="L43" s="4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1"/>
      <c r="C44" s="30"/>
      <c r="D44" s="30"/>
      <c r="E44" s="30"/>
      <c r="F44" s="30"/>
      <c r="G44" s="30"/>
      <c r="H44" s="30"/>
      <c r="I44" s="30"/>
      <c r="J44" s="30"/>
      <c r="K44" s="30"/>
      <c r="L44" s="4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45</v>
      </c>
      <c r="E61" s="33"/>
      <c r="F61" s="111" t="s">
        <v>46</v>
      </c>
      <c r="G61" s="43" t="s">
        <v>45</v>
      </c>
      <c r="H61" s="33"/>
      <c r="I61" s="33"/>
      <c r="J61" s="112" t="s">
        <v>46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45</v>
      </c>
      <c r="E76" s="33"/>
      <c r="F76" s="111" t="s">
        <v>46</v>
      </c>
      <c r="G76" s="43" t="s">
        <v>45</v>
      </c>
      <c r="H76" s="33"/>
      <c r="I76" s="33"/>
      <c r="J76" s="112" t="s">
        <v>46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114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24" customHeight="1">
      <c r="A85" s="30"/>
      <c r="B85" s="31"/>
      <c r="C85" s="30"/>
      <c r="D85" s="30"/>
      <c r="E85" s="253" t="str">
        <f>E7</f>
        <v>Mendelova unizerzita v Brně, budova D, Zemědělská 1665/1, Brno</v>
      </c>
      <c r="F85" s="254"/>
      <c r="G85" s="254"/>
      <c r="H85" s="254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108</v>
      </c>
      <c r="L86" s="21"/>
    </row>
    <row r="87" spans="1:31" s="1" customFormat="1" ht="14.45" customHeight="1">
      <c r="B87" s="21"/>
      <c r="E87" s="253" t="s">
        <v>109</v>
      </c>
      <c r="F87" s="222"/>
      <c r="G87" s="222"/>
      <c r="H87" s="222"/>
      <c r="L87" s="21"/>
    </row>
    <row r="88" spans="1:31" s="1" customFormat="1" ht="12" customHeight="1">
      <c r="B88" s="21"/>
      <c r="C88" s="27" t="s">
        <v>110</v>
      </c>
      <c r="L88" s="21"/>
    </row>
    <row r="89" spans="1:31" s="2" customFormat="1" ht="24" customHeight="1">
      <c r="A89" s="30"/>
      <c r="B89" s="31"/>
      <c r="C89" s="30"/>
      <c r="D89" s="30"/>
      <c r="E89" s="255" t="s">
        <v>111</v>
      </c>
      <c r="F89" s="256"/>
      <c r="G89" s="256"/>
      <c r="H89" s="256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12" customHeight="1">
      <c r="A90" s="30"/>
      <c r="B90" s="31"/>
      <c r="C90" s="27" t="s">
        <v>112</v>
      </c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4.45" customHeight="1">
      <c r="A91" s="30"/>
      <c r="B91" s="31"/>
      <c r="C91" s="30"/>
      <c r="D91" s="30"/>
      <c r="E91" s="238" t="str">
        <f>E13</f>
        <v>01.5 - Mobiliář</v>
      </c>
      <c r="F91" s="256"/>
      <c r="G91" s="256"/>
      <c r="H91" s="256"/>
      <c r="I91" s="30"/>
      <c r="J91" s="30"/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2" customHeight="1">
      <c r="A93" s="30"/>
      <c r="B93" s="31"/>
      <c r="C93" s="27" t="s">
        <v>18</v>
      </c>
      <c r="D93" s="30"/>
      <c r="E93" s="30"/>
      <c r="F93" s="25" t="str">
        <f>F16</f>
        <v xml:space="preserve"> </v>
      </c>
      <c r="G93" s="30"/>
      <c r="H93" s="30"/>
      <c r="I93" s="27" t="s">
        <v>20</v>
      </c>
      <c r="J93" s="53" t="str">
        <f>IF(J16="","",J16)</f>
        <v>5. 8. 2019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6.95" customHeight="1">
      <c r="A94" s="30"/>
      <c r="B94" s="31"/>
      <c r="C94" s="30"/>
      <c r="D94" s="30"/>
      <c r="E94" s="30"/>
      <c r="F94" s="30"/>
      <c r="G94" s="30"/>
      <c r="H94" s="30"/>
      <c r="I94" s="30"/>
      <c r="J94" s="30"/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5.6" customHeight="1">
      <c r="A95" s="30"/>
      <c r="B95" s="31"/>
      <c r="C95" s="27" t="s">
        <v>22</v>
      </c>
      <c r="D95" s="30"/>
      <c r="E95" s="30"/>
      <c r="F95" s="25" t="str">
        <f>E19</f>
        <v xml:space="preserve"> </v>
      </c>
      <c r="G95" s="30"/>
      <c r="H95" s="30"/>
      <c r="I95" s="27" t="s">
        <v>26</v>
      </c>
      <c r="J95" s="28" t="str">
        <f>E25</f>
        <v xml:space="preserve"> </v>
      </c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15.6" customHeight="1">
      <c r="A96" s="30"/>
      <c r="B96" s="31"/>
      <c r="C96" s="27" t="s">
        <v>25</v>
      </c>
      <c r="D96" s="30"/>
      <c r="E96" s="30"/>
      <c r="F96" s="25" t="str">
        <f>IF(E22="","",E22)</f>
        <v xml:space="preserve"> </v>
      </c>
      <c r="G96" s="30"/>
      <c r="H96" s="30"/>
      <c r="I96" s="27" t="s">
        <v>28</v>
      </c>
      <c r="J96" s="28" t="str">
        <f>E28</f>
        <v xml:space="preserve"> 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9.25" customHeight="1">
      <c r="A98" s="30"/>
      <c r="B98" s="31"/>
      <c r="C98" s="113" t="s">
        <v>115</v>
      </c>
      <c r="D98" s="105"/>
      <c r="E98" s="105"/>
      <c r="F98" s="105"/>
      <c r="G98" s="105"/>
      <c r="H98" s="105"/>
      <c r="I98" s="105"/>
      <c r="J98" s="114" t="s">
        <v>116</v>
      </c>
      <c r="K98" s="105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47" s="2" customFormat="1" ht="10.35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47" s="2" customFormat="1" ht="22.9" customHeight="1">
      <c r="A100" s="30"/>
      <c r="B100" s="31"/>
      <c r="C100" s="115" t="s">
        <v>117</v>
      </c>
      <c r="D100" s="30"/>
      <c r="E100" s="30"/>
      <c r="F100" s="30"/>
      <c r="G100" s="30"/>
      <c r="H100" s="30"/>
      <c r="I100" s="30"/>
      <c r="J100" s="69">
        <f>J134</f>
        <v>0</v>
      </c>
      <c r="K100" s="30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U100" s="18" t="s">
        <v>118</v>
      </c>
    </row>
    <row r="101" spans="1:47" s="9" customFormat="1" ht="24.95" customHeight="1">
      <c r="B101" s="116"/>
      <c r="D101" s="117" t="s">
        <v>1088</v>
      </c>
      <c r="E101" s="118"/>
      <c r="F101" s="118"/>
      <c r="G101" s="118"/>
      <c r="H101" s="118"/>
      <c r="I101" s="118"/>
      <c r="J101" s="119">
        <f>J135</f>
        <v>0</v>
      </c>
      <c r="L101" s="116"/>
    </row>
    <row r="102" spans="1:47" s="10" customFormat="1" ht="19.899999999999999" customHeight="1">
      <c r="B102" s="120"/>
      <c r="D102" s="121" t="s">
        <v>1089</v>
      </c>
      <c r="E102" s="122"/>
      <c r="F102" s="122"/>
      <c r="G102" s="122"/>
      <c r="H102" s="122"/>
      <c r="I102" s="122"/>
      <c r="J102" s="123">
        <f>J136</f>
        <v>0</v>
      </c>
      <c r="L102" s="120"/>
    </row>
    <row r="103" spans="1:47" s="9" customFormat="1" ht="24.95" customHeight="1">
      <c r="B103" s="116"/>
      <c r="D103" s="117" t="s">
        <v>1090</v>
      </c>
      <c r="E103" s="118"/>
      <c r="F103" s="118"/>
      <c r="G103" s="118"/>
      <c r="H103" s="118"/>
      <c r="I103" s="118"/>
      <c r="J103" s="119">
        <f>J142</f>
        <v>0</v>
      </c>
      <c r="L103" s="116"/>
    </row>
    <row r="104" spans="1:47" s="10" customFormat="1" ht="19.899999999999999" customHeight="1">
      <c r="B104" s="120"/>
      <c r="D104" s="121" t="s">
        <v>1091</v>
      </c>
      <c r="E104" s="122"/>
      <c r="F104" s="122"/>
      <c r="G104" s="122"/>
      <c r="H104" s="122"/>
      <c r="I104" s="122"/>
      <c r="J104" s="123">
        <f>J143</f>
        <v>0</v>
      </c>
      <c r="L104" s="120"/>
    </row>
    <row r="105" spans="1:47" s="10" customFormat="1" ht="19.899999999999999" customHeight="1">
      <c r="B105" s="120"/>
      <c r="D105" s="121" t="s">
        <v>1092</v>
      </c>
      <c r="E105" s="122"/>
      <c r="F105" s="122"/>
      <c r="G105" s="122"/>
      <c r="H105" s="122"/>
      <c r="I105" s="122"/>
      <c r="J105" s="123">
        <f>J155</f>
        <v>0</v>
      </c>
      <c r="L105" s="120"/>
    </row>
    <row r="106" spans="1:47" s="10" customFormat="1" ht="19.899999999999999" customHeight="1">
      <c r="B106" s="120"/>
      <c r="D106" s="121" t="s">
        <v>1093</v>
      </c>
      <c r="E106" s="122"/>
      <c r="F106" s="122"/>
      <c r="G106" s="122"/>
      <c r="H106" s="122"/>
      <c r="I106" s="122"/>
      <c r="J106" s="123">
        <f>J168</f>
        <v>0</v>
      </c>
      <c r="L106" s="120"/>
    </row>
    <row r="107" spans="1:47" s="9" customFormat="1" ht="24.95" customHeight="1">
      <c r="B107" s="116"/>
      <c r="D107" s="117" t="s">
        <v>1094</v>
      </c>
      <c r="E107" s="118"/>
      <c r="F107" s="118"/>
      <c r="G107" s="118"/>
      <c r="H107" s="118"/>
      <c r="I107" s="118"/>
      <c r="J107" s="119">
        <f>J181</f>
        <v>0</v>
      </c>
      <c r="L107" s="116"/>
    </row>
    <row r="108" spans="1:47" s="10" customFormat="1" ht="19.899999999999999" customHeight="1">
      <c r="B108" s="120"/>
      <c r="D108" s="121" t="s">
        <v>1095</v>
      </c>
      <c r="E108" s="122"/>
      <c r="F108" s="122"/>
      <c r="G108" s="122"/>
      <c r="H108" s="122"/>
      <c r="I108" s="122"/>
      <c r="J108" s="123">
        <f>J182</f>
        <v>0</v>
      </c>
      <c r="L108" s="120"/>
    </row>
    <row r="109" spans="1:47" s="9" customFormat="1" ht="24.95" customHeight="1">
      <c r="B109" s="116"/>
      <c r="D109" s="117" t="s">
        <v>1096</v>
      </c>
      <c r="E109" s="118"/>
      <c r="F109" s="118"/>
      <c r="G109" s="118"/>
      <c r="H109" s="118"/>
      <c r="I109" s="118"/>
      <c r="J109" s="119">
        <f>J193</f>
        <v>0</v>
      </c>
      <c r="L109" s="116"/>
    </row>
    <row r="110" spans="1:47" s="10" customFormat="1" ht="19.899999999999999" customHeight="1">
      <c r="B110" s="120"/>
      <c r="D110" s="121" t="s">
        <v>1097</v>
      </c>
      <c r="E110" s="122"/>
      <c r="F110" s="122"/>
      <c r="G110" s="122"/>
      <c r="H110" s="122"/>
      <c r="I110" s="122"/>
      <c r="J110" s="123">
        <f>J194</f>
        <v>0</v>
      </c>
      <c r="L110" s="120"/>
    </row>
    <row r="111" spans="1:47" s="2" customFormat="1" ht="21.7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6.95" customHeight="1">
      <c r="A112" s="30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6" spans="1:31" s="2" customFormat="1" ht="6.95" customHeight="1">
      <c r="A116" s="30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24.95" customHeight="1">
      <c r="A117" s="30"/>
      <c r="B117" s="31"/>
      <c r="C117" s="22" t="s">
        <v>142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12" customHeight="1">
      <c r="A119" s="30"/>
      <c r="B119" s="31"/>
      <c r="C119" s="27" t="s">
        <v>14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24" customHeight="1">
      <c r="A120" s="30"/>
      <c r="B120" s="31"/>
      <c r="C120" s="30"/>
      <c r="D120" s="30"/>
      <c r="E120" s="253" t="str">
        <f>E7</f>
        <v>Mendelova unizerzita v Brně, budova D, Zemědělská 1665/1, Brno</v>
      </c>
      <c r="F120" s="254"/>
      <c r="G120" s="254"/>
      <c r="H120" s="254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1" customFormat="1" ht="12" customHeight="1">
      <c r="B121" s="21"/>
      <c r="C121" s="27" t="s">
        <v>108</v>
      </c>
      <c r="L121" s="21"/>
    </row>
    <row r="122" spans="1:31" s="1" customFormat="1" ht="14.45" customHeight="1">
      <c r="B122" s="21"/>
      <c r="E122" s="253" t="s">
        <v>109</v>
      </c>
      <c r="F122" s="222"/>
      <c r="G122" s="222"/>
      <c r="H122" s="222"/>
      <c r="L122" s="21"/>
    </row>
    <row r="123" spans="1:31" s="1" customFormat="1" ht="12" customHeight="1">
      <c r="B123" s="21"/>
      <c r="C123" s="27" t="s">
        <v>110</v>
      </c>
      <c r="L123" s="21"/>
    </row>
    <row r="124" spans="1:31" s="2" customFormat="1" ht="24" customHeight="1">
      <c r="A124" s="30"/>
      <c r="B124" s="31"/>
      <c r="C124" s="30"/>
      <c r="D124" s="30"/>
      <c r="E124" s="255" t="s">
        <v>111</v>
      </c>
      <c r="F124" s="256"/>
      <c r="G124" s="256"/>
      <c r="H124" s="256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2" customHeight="1">
      <c r="A125" s="30"/>
      <c r="B125" s="31"/>
      <c r="C125" s="27" t="s">
        <v>112</v>
      </c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4.45" customHeight="1">
      <c r="A126" s="30"/>
      <c r="B126" s="31"/>
      <c r="C126" s="30"/>
      <c r="D126" s="30"/>
      <c r="E126" s="238" t="str">
        <f>E13</f>
        <v>01.5 - Mobiliář</v>
      </c>
      <c r="F126" s="256"/>
      <c r="G126" s="256"/>
      <c r="H126" s="256"/>
      <c r="I126" s="30"/>
      <c r="J126" s="30"/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6.95" customHeight="1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2" customHeight="1">
      <c r="A128" s="30"/>
      <c r="B128" s="31"/>
      <c r="C128" s="27" t="s">
        <v>18</v>
      </c>
      <c r="D128" s="30"/>
      <c r="E128" s="30"/>
      <c r="F128" s="25" t="str">
        <f>F16</f>
        <v xml:space="preserve"> </v>
      </c>
      <c r="G128" s="30"/>
      <c r="H128" s="30"/>
      <c r="I128" s="27" t="s">
        <v>20</v>
      </c>
      <c r="J128" s="53" t="str">
        <f>IF(J16="","",J16)</f>
        <v>5. 8. 2019</v>
      </c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6.95" customHeight="1">
      <c r="A129" s="30"/>
      <c r="B129" s="31"/>
      <c r="C129" s="30"/>
      <c r="D129" s="30"/>
      <c r="E129" s="30"/>
      <c r="F129" s="30"/>
      <c r="G129" s="30"/>
      <c r="H129" s="30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15.6" customHeight="1">
      <c r="A130" s="30"/>
      <c r="B130" s="31"/>
      <c r="C130" s="27" t="s">
        <v>22</v>
      </c>
      <c r="D130" s="30"/>
      <c r="E130" s="30"/>
      <c r="F130" s="25" t="str">
        <f>E19</f>
        <v xml:space="preserve"> </v>
      </c>
      <c r="G130" s="30"/>
      <c r="H130" s="30"/>
      <c r="I130" s="27" t="s">
        <v>26</v>
      </c>
      <c r="J130" s="28" t="str">
        <f>E25</f>
        <v xml:space="preserve"> </v>
      </c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5.6" customHeight="1">
      <c r="A131" s="30"/>
      <c r="B131" s="31"/>
      <c r="C131" s="27" t="s">
        <v>25</v>
      </c>
      <c r="D131" s="30"/>
      <c r="E131" s="30"/>
      <c r="F131" s="25" t="str">
        <f>IF(E22="","",E22)</f>
        <v xml:space="preserve"> </v>
      </c>
      <c r="G131" s="30"/>
      <c r="H131" s="30"/>
      <c r="I131" s="27" t="s">
        <v>28</v>
      </c>
      <c r="J131" s="28" t="str">
        <f>E28</f>
        <v xml:space="preserve"> </v>
      </c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2" customFormat="1" ht="10.35" customHeight="1">
      <c r="A132" s="30"/>
      <c r="B132" s="31"/>
      <c r="C132" s="30"/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5" s="11" customFormat="1" ht="29.25" customHeight="1">
      <c r="A133" s="124"/>
      <c r="B133" s="125"/>
      <c r="C133" s="126" t="s">
        <v>143</v>
      </c>
      <c r="D133" s="127" t="s">
        <v>55</v>
      </c>
      <c r="E133" s="127" t="s">
        <v>51</v>
      </c>
      <c r="F133" s="127" t="s">
        <v>52</v>
      </c>
      <c r="G133" s="127" t="s">
        <v>144</v>
      </c>
      <c r="H133" s="127" t="s">
        <v>145</v>
      </c>
      <c r="I133" s="127" t="s">
        <v>146</v>
      </c>
      <c r="J133" s="127" t="s">
        <v>116</v>
      </c>
      <c r="K133" s="128" t="s">
        <v>147</v>
      </c>
      <c r="L133" s="129"/>
      <c r="M133" s="60" t="s">
        <v>1</v>
      </c>
      <c r="N133" s="61" t="s">
        <v>34</v>
      </c>
      <c r="O133" s="61" t="s">
        <v>148</v>
      </c>
      <c r="P133" s="61" t="s">
        <v>149</v>
      </c>
      <c r="Q133" s="61" t="s">
        <v>150</v>
      </c>
      <c r="R133" s="61" t="s">
        <v>151</v>
      </c>
      <c r="S133" s="61" t="s">
        <v>152</v>
      </c>
      <c r="T133" s="62" t="s">
        <v>153</v>
      </c>
      <c r="U133" s="124"/>
      <c r="V133" s="124"/>
      <c r="W133" s="124"/>
      <c r="X133" s="124"/>
      <c r="Y133" s="124"/>
      <c r="Z133" s="124"/>
      <c r="AA133" s="124"/>
      <c r="AB133" s="124"/>
      <c r="AC133" s="124"/>
      <c r="AD133" s="124"/>
      <c r="AE133" s="124"/>
    </row>
    <row r="134" spans="1:65" s="2" customFormat="1" ht="22.9" customHeight="1">
      <c r="A134" s="30"/>
      <c r="B134" s="31"/>
      <c r="C134" s="67" t="s">
        <v>154</v>
      </c>
      <c r="D134" s="30"/>
      <c r="E134" s="30"/>
      <c r="F134" s="30"/>
      <c r="G134" s="30"/>
      <c r="H134" s="30"/>
      <c r="I134" s="30"/>
      <c r="J134" s="302">
        <f>BK134</f>
        <v>0</v>
      </c>
      <c r="K134" s="261"/>
      <c r="L134" s="31"/>
      <c r="M134" s="63"/>
      <c r="N134" s="54"/>
      <c r="O134" s="64"/>
      <c r="P134" s="131">
        <f>P135+P142+P181+P193</f>
        <v>0</v>
      </c>
      <c r="Q134" s="64"/>
      <c r="R134" s="131">
        <f>R135+R142+R181+R193</f>
        <v>0</v>
      </c>
      <c r="S134" s="64"/>
      <c r="T134" s="132">
        <f>T135+T142+T181+T193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8" t="s">
        <v>69</v>
      </c>
      <c r="AU134" s="18" t="s">
        <v>118</v>
      </c>
      <c r="BK134" s="133">
        <f>BK135+BK142+BK181+BK193</f>
        <v>0</v>
      </c>
    </row>
    <row r="135" spans="1:65" s="12" customFormat="1" ht="25.9" customHeight="1">
      <c r="B135" s="134"/>
      <c r="D135" s="135" t="s">
        <v>69</v>
      </c>
      <c r="E135" s="136" t="s">
        <v>1098</v>
      </c>
      <c r="F135" s="136" t="s">
        <v>1099</v>
      </c>
      <c r="J135" s="303">
        <f>BK135</f>
        <v>0</v>
      </c>
      <c r="K135" s="264"/>
      <c r="L135" s="134"/>
      <c r="M135" s="138"/>
      <c r="N135" s="139"/>
      <c r="O135" s="139"/>
      <c r="P135" s="140">
        <f>P136</f>
        <v>0</v>
      </c>
      <c r="Q135" s="139"/>
      <c r="R135" s="140">
        <f>R136</f>
        <v>0</v>
      </c>
      <c r="S135" s="139"/>
      <c r="T135" s="141">
        <f>T136</f>
        <v>0</v>
      </c>
      <c r="AR135" s="135" t="s">
        <v>74</v>
      </c>
      <c r="AT135" s="142" t="s">
        <v>69</v>
      </c>
      <c r="AU135" s="142" t="s">
        <v>70</v>
      </c>
      <c r="AY135" s="135" t="s">
        <v>157</v>
      </c>
      <c r="BK135" s="143">
        <f>BK136</f>
        <v>0</v>
      </c>
    </row>
    <row r="136" spans="1:65" s="12" customFormat="1" ht="22.9" customHeight="1">
      <c r="A136" s="264"/>
      <c r="B136" s="265"/>
      <c r="C136" s="264"/>
      <c r="D136" s="266" t="s">
        <v>69</v>
      </c>
      <c r="E136" s="268" t="s">
        <v>690</v>
      </c>
      <c r="F136" s="268" t="s">
        <v>1100</v>
      </c>
      <c r="G136" s="264"/>
      <c r="H136" s="264"/>
      <c r="J136" s="304">
        <f>BK136</f>
        <v>0</v>
      </c>
      <c r="K136" s="264"/>
      <c r="L136" s="134"/>
      <c r="M136" s="138"/>
      <c r="N136" s="139"/>
      <c r="O136" s="139"/>
      <c r="P136" s="140">
        <f>SUM(P137:P141)</f>
        <v>0</v>
      </c>
      <c r="Q136" s="139"/>
      <c r="R136" s="140">
        <f>SUM(R137:R141)</f>
        <v>0</v>
      </c>
      <c r="S136" s="139"/>
      <c r="T136" s="141">
        <f>SUM(T137:T141)</f>
        <v>0</v>
      </c>
      <c r="AR136" s="135" t="s">
        <v>74</v>
      </c>
      <c r="AT136" s="142" t="s">
        <v>69</v>
      </c>
      <c r="AU136" s="142" t="s">
        <v>74</v>
      </c>
      <c r="AY136" s="135" t="s">
        <v>157</v>
      </c>
      <c r="BK136" s="143">
        <f>SUM(BK137:BK141)</f>
        <v>0</v>
      </c>
    </row>
    <row r="137" spans="1:65" s="2" customFormat="1" ht="43.15" customHeight="1">
      <c r="A137" s="261"/>
      <c r="B137" s="262"/>
      <c r="C137" s="269" t="s">
        <v>74</v>
      </c>
      <c r="D137" s="269" t="s">
        <v>160</v>
      </c>
      <c r="E137" s="270" t="s">
        <v>1101</v>
      </c>
      <c r="F137" s="271" t="s">
        <v>1102</v>
      </c>
      <c r="G137" s="272" t="s">
        <v>171</v>
      </c>
      <c r="H137" s="273">
        <v>1</v>
      </c>
      <c r="I137" s="213"/>
      <c r="J137" s="305">
        <f>ROUND(I137*H137,2)</f>
        <v>0</v>
      </c>
      <c r="K137" s="271" t="s">
        <v>1</v>
      </c>
      <c r="L137" s="31"/>
      <c r="M137" s="148" t="s">
        <v>1</v>
      </c>
      <c r="N137" s="149" t="s">
        <v>35</v>
      </c>
      <c r="O137" s="150">
        <v>0</v>
      </c>
      <c r="P137" s="150">
        <f>O137*H137</f>
        <v>0</v>
      </c>
      <c r="Q137" s="150">
        <v>0</v>
      </c>
      <c r="R137" s="150">
        <f>Q137*H137</f>
        <v>0</v>
      </c>
      <c r="S137" s="150">
        <v>0</v>
      </c>
      <c r="T137" s="151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2" t="s">
        <v>163</v>
      </c>
      <c r="AT137" s="152" t="s">
        <v>160</v>
      </c>
      <c r="AU137" s="152" t="s">
        <v>78</v>
      </c>
      <c r="AY137" s="18" t="s">
        <v>157</v>
      </c>
      <c r="BE137" s="153">
        <f>IF(N137="základní",J137,0)</f>
        <v>0</v>
      </c>
      <c r="BF137" s="153">
        <f>IF(N137="snížená",J137,0)</f>
        <v>0</v>
      </c>
      <c r="BG137" s="153">
        <f>IF(N137="zákl. přenesená",J137,0)</f>
        <v>0</v>
      </c>
      <c r="BH137" s="153">
        <f>IF(N137="sníž. přenesená",J137,0)</f>
        <v>0</v>
      </c>
      <c r="BI137" s="153">
        <f>IF(N137="nulová",J137,0)</f>
        <v>0</v>
      </c>
      <c r="BJ137" s="18" t="s">
        <v>74</v>
      </c>
      <c r="BK137" s="153">
        <f>ROUND(I137*H137,2)</f>
        <v>0</v>
      </c>
      <c r="BL137" s="18" t="s">
        <v>163</v>
      </c>
      <c r="BM137" s="152" t="s">
        <v>78</v>
      </c>
    </row>
    <row r="138" spans="1:65" s="2" customFormat="1" ht="21.6" customHeight="1">
      <c r="A138" s="261"/>
      <c r="B138" s="262"/>
      <c r="C138" s="269" t="s">
        <v>78</v>
      </c>
      <c r="D138" s="269" t="s">
        <v>160</v>
      </c>
      <c r="E138" s="270" t="s">
        <v>1103</v>
      </c>
      <c r="F138" s="271" t="s">
        <v>1104</v>
      </c>
      <c r="G138" s="272" t="s">
        <v>171</v>
      </c>
      <c r="H138" s="273">
        <v>1</v>
      </c>
      <c r="I138" s="213"/>
      <c r="J138" s="305">
        <f>ROUND(I138*H138,2)</f>
        <v>0</v>
      </c>
      <c r="K138" s="271" t="s">
        <v>1</v>
      </c>
      <c r="L138" s="31"/>
      <c r="M138" s="148" t="s">
        <v>1</v>
      </c>
      <c r="N138" s="149" t="s">
        <v>35</v>
      </c>
      <c r="O138" s="150">
        <v>0</v>
      </c>
      <c r="P138" s="150">
        <f>O138*H138</f>
        <v>0</v>
      </c>
      <c r="Q138" s="150">
        <v>0</v>
      </c>
      <c r="R138" s="150">
        <f>Q138*H138</f>
        <v>0</v>
      </c>
      <c r="S138" s="150">
        <v>0</v>
      </c>
      <c r="T138" s="151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2" t="s">
        <v>163</v>
      </c>
      <c r="AT138" s="152" t="s">
        <v>160</v>
      </c>
      <c r="AU138" s="152" t="s">
        <v>78</v>
      </c>
      <c r="AY138" s="18" t="s">
        <v>157</v>
      </c>
      <c r="BE138" s="153">
        <f>IF(N138="základní",J138,0)</f>
        <v>0</v>
      </c>
      <c r="BF138" s="153">
        <f>IF(N138="snížená",J138,0)</f>
        <v>0</v>
      </c>
      <c r="BG138" s="153">
        <f>IF(N138="zákl. přenesená",J138,0)</f>
        <v>0</v>
      </c>
      <c r="BH138" s="153">
        <f>IF(N138="sníž. přenesená",J138,0)</f>
        <v>0</v>
      </c>
      <c r="BI138" s="153">
        <f>IF(N138="nulová",J138,0)</f>
        <v>0</v>
      </c>
      <c r="BJ138" s="18" t="s">
        <v>74</v>
      </c>
      <c r="BK138" s="153">
        <f>ROUND(I138*H138,2)</f>
        <v>0</v>
      </c>
      <c r="BL138" s="18" t="s">
        <v>163</v>
      </c>
      <c r="BM138" s="152" t="s">
        <v>163</v>
      </c>
    </row>
    <row r="139" spans="1:65" s="2" customFormat="1" ht="32.450000000000003" customHeight="1">
      <c r="A139" s="261"/>
      <c r="B139" s="262"/>
      <c r="C139" s="269" t="s">
        <v>86</v>
      </c>
      <c r="D139" s="269" t="s">
        <v>160</v>
      </c>
      <c r="E139" s="270" t="s">
        <v>1105</v>
      </c>
      <c r="F139" s="271" t="s">
        <v>1106</v>
      </c>
      <c r="G139" s="272" t="s">
        <v>171</v>
      </c>
      <c r="H139" s="273">
        <v>1</v>
      </c>
      <c r="I139" s="213"/>
      <c r="J139" s="305">
        <f>ROUND(I139*H139,2)</f>
        <v>0</v>
      </c>
      <c r="K139" s="271" t="s">
        <v>1</v>
      </c>
      <c r="L139" s="31"/>
      <c r="M139" s="148" t="s">
        <v>1</v>
      </c>
      <c r="N139" s="149" t="s">
        <v>35</v>
      </c>
      <c r="O139" s="150">
        <v>0</v>
      </c>
      <c r="P139" s="150">
        <f>O139*H139</f>
        <v>0</v>
      </c>
      <c r="Q139" s="150">
        <v>0</v>
      </c>
      <c r="R139" s="150">
        <f>Q139*H139</f>
        <v>0</v>
      </c>
      <c r="S139" s="150">
        <v>0</v>
      </c>
      <c r="T139" s="151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2" t="s">
        <v>163</v>
      </c>
      <c r="AT139" s="152" t="s">
        <v>160</v>
      </c>
      <c r="AU139" s="152" t="s">
        <v>78</v>
      </c>
      <c r="AY139" s="18" t="s">
        <v>157</v>
      </c>
      <c r="BE139" s="153">
        <f>IF(N139="základní",J139,0)</f>
        <v>0</v>
      </c>
      <c r="BF139" s="153">
        <f>IF(N139="snížená",J139,0)</f>
        <v>0</v>
      </c>
      <c r="BG139" s="153">
        <f>IF(N139="zákl. přenesená",J139,0)</f>
        <v>0</v>
      </c>
      <c r="BH139" s="153">
        <f>IF(N139="sníž. přenesená",J139,0)</f>
        <v>0</v>
      </c>
      <c r="BI139" s="153">
        <f>IF(N139="nulová",J139,0)</f>
        <v>0</v>
      </c>
      <c r="BJ139" s="18" t="s">
        <v>74</v>
      </c>
      <c r="BK139" s="153">
        <f>ROUND(I139*H139,2)</f>
        <v>0</v>
      </c>
      <c r="BL139" s="18" t="s">
        <v>163</v>
      </c>
      <c r="BM139" s="152" t="s">
        <v>186</v>
      </c>
    </row>
    <row r="140" spans="1:65" s="2" customFormat="1" ht="21.6" customHeight="1">
      <c r="A140" s="261"/>
      <c r="B140" s="262"/>
      <c r="C140" s="269" t="s">
        <v>163</v>
      </c>
      <c r="D140" s="269" t="s">
        <v>160</v>
      </c>
      <c r="E140" s="270" t="s">
        <v>1107</v>
      </c>
      <c r="F140" s="271" t="s">
        <v>1108</v>
      </c>
      <c r="G140" s="272" t="s">
        <v>171</v>
      </c>
      <c r="H140" s="273">
        <v>1</v>
      </c>
      <c r="I140" s="213"/>
      <c r="J140" s="305">
        <f>ROUND(I140*H140,2)</f>
        <v>0</v>
      </c>
      <c r="K140" s="271" t="s">
        <v>1</v>
      </c>
      <c r="L140" s="31"/>
      <c r="M140" s="148" t="s">
        <v>1</v>
      </c>
      <c r="N140" s="149" t="s">
        <v>35</v>
      </c>
      <c r="O140" s="150">
        <v>0</v>
      </c>
      <c r="P140" s="150">
        <f>O140*H140</f>
        <v>0</v>
      </c>
      <c r="Q140" s="150">
        <v>0</v>
      </c>
      <c r="R140" s="150">
        <f>Q140*H140</f>
        <v>0</v>
      </c>
      <c r="S140" s="150">
        <v>0</v>
      </c>
      <c r="T140" s="151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2" t="s">
        <v>163</v>
      </c>
      <c r="AT140" s="152" t="s">
        <v>160</v>
      </c>
      <c r="AU140" s="152" t="s">
        <v>78</v>
      </c>
      <c r="AY140" s="18" t="s">
        <v>157</v>
      </c>
      <c r="BE140" s="153">
        <f>IF(N140="základní",J140,0)</f>
        <v>0</v>
      </c>
      <c r="BF140" s="153">
        <f>IF(N140="snížená",J140,0)</f>
        <v>0</v>
      </c>
      <c r="BG140" s="153">
        <f>IF(N140="zákl. přenesená",J140,0)</f>
        <v>0</v>
      </c>
      <c r="BH140" s="153">
        <f>IF(N140="sníž. přenesená",J140,0)</f>
        <v>0</v>
      </c>
      <c r="BI140" s="153">
        <f>IF(N140="nulová",J140,0)</f>
        <v>0</v>
      </c>
      <c r="BJ140" s="18" t="s">
        <v>74</v>
      </c>
      <c r="BK140" s="153">
        <f>ROUND(I140*H140,2)</f>
        <v>0</v>
      </c>
      <c r="BL140" s="18" t="s">
        <v>163</v>
      </c>
      <c r="BM140" s="152" t="s">
        <v>198</v>
      </c>
    </row>
    <row r="141" spans="1:65" s="2" customFormat="1" ht="14.45" customHeight="1">
      <c r="A141" s="261"/>
      <c r="B141" s="262"/>
      <c r="C141" s="269" t="s">
        <v>181</v>
      </c>
      <c r="D141" s="269" t="s">
        <v>160</v>
      </c>
      <c r="E141" s="270" t="s">
        <v>1109</v>
      </c>
      <c r="F141" s="271" t="s">
        <v>1110</v>
      </c>
      <c r="G141" s="272" t="s">
        <v>171</v>
      </c>
      <c r="H141" s="273">
        <v>2</v>
      </c>
      <c r="I141" s="213"/>
      <c r="J141" s="305">
        <f>ROUND(I141*H141,2)</f>
        <v>0</v>
      </c>
      <c r="K141" s="271" t="s">
        <v>1</v>
      </c>
      <c r="L141" s="31"/>
      <c r="M141" s="148" t="s">
        <v>1</v>
      </c>
      <c r="N141" s="149" t="s">
        <v>35</v>
      </c>
      <c r="O141" s="150">
        <v>0</v>
      </c>
      <c r="P141" s="150">
        <f>O141*H141</f>
        <v>0</v>
      </c>
      <c r="Q141" s="150">
        <v>0</v>
      </c>
      <c r="R141" s="150">
        <f>Q141*H141</f>
        <v>0</v>
      </c>
      <c r="S141" s="150">
        <v>0</v>
      </c>
      <c r="T141" s="151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2" t="s">
        <v>163</v>
      </c>
      <c r="AT141" s="152" t="s">
        <v>160</v>
      </c>
      <c r="AU141" s="152" t="s">
        <v>78</v>
      </c>
      <c r="AY141" s="18" t="s">
        <v>157</v>
      </c>
      <c r="BE141" s="153">
        <f>IF(N141="základní",J141,0)</f>
        <v>0</v>
      </c>
      <c r="BF141" s="153">
        <f>IF(N141="snížená",J141,0)</f>
        <v>0</v>
      </c>
      <c r="BG141" s="153">
        <f>IF(N141="zákl. přenesená",J141,0)</f>
        <v>0</v>
      </c>
      <c r="BH141" s="153">
        <f>IF(N141="sníž. přenesená",J141,0)</f>
        <v>0</v>
      </c>
      <c r="BI141" s="153">
        <f>IF(N141="nulová",J141,0)</f>
        <v>0</v>
      </c>
      <c r="BJ141" s="18" t="s">
        <v>74</v>
      </c>
      <c r="BK141" s="153">
        <f>ROUND(I141*H141,2)</f>
        <v>0</v>
      </c>
      <c r="BL141" s="18" t="s">
        <v>163</v>
      </c>
      <c r="BM141" s="152" t="s">
        <v>211</v>
      </c>
    </row>
    <row r="142" spans="1:65" s="12" customFormat="1" ht="25.9" customHeight="1">
      <c r="A142" s="264"/>
      <c r="B142" s="265"/>
      <c r="C142" s="264"/>
      <c r="D142" s="266" t="s">
        <v>69</v>
      </c>
      <c r="E142" s="267" t="s">
        <v>1111</v>
      </c>
      <c r="F142" s="267" t="s">
        <v>1112</v>
      </c>
      <c r="G142" s="264"/>
      <c r="H142" s="264"/>
      <c r="I142" s="307"/>
      <c r="J142" s="303">
        <f>BK142</f>
        <v>0</v>
      </c>
      <c r="K142" s="264"/>
      <c r="L142" s="134"/>
      <c r="M142" s="138"/>
      <c r="N142" s="139"/>
      <c r="O142" s="139"/>
      <c r="P142" s="140">
        <f>P143+P155+P168</f>
        <v>0</v>
      </c>
      <c r="Q142" s="139"/>
      <c r="R142" s="140">
        <f>R143+R155+R168</f>
        <v>0</v>
      </c>
      <c r="S142" s="139"/>
      <c r="T142" s="141">
        <f>T143+T155+T168</f>
        <v>0</v>
      </c>
      <c r="AR142" s="135" t="s">
        <v>74</v>
      </c>
      <c r="AT142" s="142" t="s">
        <v>69</v>
      </c>
      <c r="AU142" s="142" t="s">
        <v>70</v>
      </c>
      <c r="AY142" s="135" t="s">
        <v>157</v>
      </c>
      <c r="BK142" s="143">
        <f>BK143+BK155+BK168</f>
        <v>0</v>
      </c>
    </row>
    <row r="143" spans="1:65" s="12" customFormat="1" ht="22.9" customHeight="1">
      <c r="A143" s="264"/>
      <c r="B143" s="265"/>
      <c r="C143" s="264"/>
      <c r="D143" s="266" t="s">
        <v>69</v>
      </c>
      <c r="E143" s="268" t="s">
        <v>700</v>
      </c>
      <c r="F143" s="268" t="s">
        <v>1113</v>
      </c>
      <c r="G143" s="264"/>
      <c r="H143" s="264"/>
      <c r="I143" s="307"/>
      <c r="J143" s="304">
        <f>BK143</f>
        <v>0</v>
      </c>
      <c r="K143" s="264"/>
      <c r="L143" s="134"/>
      <c r="M143" s="138"/>
      <c r="N143" s="139"/>
      <c r="O143" s="139"/>
      <c r="P143" s="140">
        <f>SUM(P144:P154)</f>
        <v>0</v>
      </c>
      <c r="Q143" s="139"/>
      <c r="R143" s="140">
        <f>SUM(R144:R154)</f>
        <v>0</v>
      </c>
      <c r="S143" s="139"/>
      <c r="T143" s="141">
        <f>SUM(T144:T154)</f>
        <v>0</v>
      </c>
      <c r="AR143" s="135" t="s">
        <v>74</v>
      </c>
      <c r="AT143" s="142" t="s">
        <v>69</v>
      </c>
      <c r="AU143" s="142" t="s">
        <v>74</v>
      </c>
      <c r="AY143" s="135" t="s">
        <v>157</v>
      </c>
      <c r="BK143" s="143">
        <f>SUM(BK144:BK154)</f>
        <v>0</v>
      </c>
    </row>
    <row r="144" spans="1:65" s="2" customFormat="1" ht="32.450000000000003" customHeight="1">
      <c r="A144" s="261"/>
      <c r="B144" s="262"/>
      <c r="C144" s="269" t="s">
        <v>186</v>
      </c>
      <c r="D144" s="269" t="s">
        <v>160</v>
      </c>
      <c r="E144" s="270" t="s">
        <v>1114</v>
      </c>
      <c r="F144" s="271" t="s">
        <v>1115</v>
      </c>
      <c r="G144" s="272" t="s">
        <v>171</v>
      </c>
      <c r="H144" s="273">
        <v>5.05</v>
      </c>
      <c r="I144" s="213"/>
      <c r="J144" s="305">
        <f t="shared" ref="J144:J154" si="0">ROUND(I144*H144,2)</f>
        <v>0</v>
      </c>
      <c r="K144" s="271" t="s">
        <v>1</v>
      </c>
      <c r="L144" s="31"/>
      <c r="M144" s="148" t="s">
        <v>1</v>
      </c>
      <c r="N144" s="149" t="s">
        <v>35</v>
      </c>
      <c r="O144" s="150">
        <v>0</v>
      </c>
      <c r="P144" s="150">
        <f t="shared" ref="P144:P154" si="1">O144*H144</f>
        <v>0</v>
      </c>
      <c r="Q144" s="150">
        <v>0</v>
      </c>
      <c r="R144" s="150">
        <f t="shared" ref="R144:R154" si="2">Q144*H144</f>
        <v>0</v>
      </c>
      <c r="S144" s="150">
        <v>0</v>
      </c>
      <c r="T144" s="151">
        <f t="shared" ref="T144:T154" si="3"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2" t="s">
        <v>163</v>
      </c>
      <c r="AT144" s="152" t="s">
        <v>160</v>
      </c>
      <c r="AU144" s="152" t="s">
        <v>78</v>
      </c>
      <c r="AY144" s="18" t="s">
        <v>157</v>
      </c>
      <c r="BE144" s="153">
        <f t="shared" ref="BE144:BE154" si="4">IF(N144="základní",J144,0)</f>
        <v>0</v>
      </c>
      <c r="BF144" s="153">
        <f t="shared" ref="BF144:BF154" si="5">IF(N144="snížená",J144,0)</f>
        <v>0</v>
      </c>
      <c r="BG144" s="153">
        <f t="shared" ref="BG144:BG154" si="6">IF(N144="zákl. přenesená",J144,0)</f>
        <v>0</v>
      </c>
      <c r="BH144" s="153">
        <f t="shared" ref="BH144:BH154" si="7">IF(N144="sníž. přenesená",J144,0)</f>
        <v>0</v>
      </c>
      <c r="BI144" s="153">
        <f t="shared" ref="BI144:BI154" si="8">IF(N144="nulová",J144,0)</f>
        <v>0</v>
      </c>
      <c r="BJ144" s="18" t="s">
        <v>74</v>
      </c>
      <c r="BK144" s="153">
        <f t="shared" ref="BK144:BK154" si="9">ROUND(I144*H144,2)</f>
        <v>0</v>
      </c>
      <c r="BL144" s="18" t="s">
        <v>163</v>
      </c>
      <c r="BM144" s="152" t="s">
        <v>262</v>
      </c>
    </row>
    <row r="145" spans="1:65" s="2" customFormat="1" ht="14.45" customHeight="1">
      <c r="A145" s="261"/>
      <c r="B145" s="262"/>
      <c r="C145" s="269" t="s">
        <v>194</v>
      </c>
      <c r="D145" s="269" t="s">
        <v>160</v>
      </c>
      <c r="E145" s="270" t="s">
        <v>1116</v>
      </c>
      <c r="F145" s="271" t="s">
        <v>1117</v>
      </c>
      <c r="G145" s="272" t="s">
        <v>171</v>
      </c>
      <c r="H145" s="273">
        <v>6.25</v>
      </c>
      <c r="I145" s="213"/>
      <c r="J145" s="305">
        <f t="shared" si="0"/>
        <v>0</v>
      </c>
      <c r="K145" s="271" t="s">
        <v>1</v>
      </c>
      <c r="L145" s="31"/>
      <c r="M145" s="148" t="s">
        <v>1</v>
      </c>
      <c r="N145" s="149" t="s">
        <v>35</v>
      </c>
      <c r="O145" s="150">
        <v>0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2" t="s">
        <v>163</v>
      </c>
      <c r="AT145" s="152" t="s">
        <v>160</v>
      </c>
      <c r="AU145" s="152" t="s">
        <v>78</v>
      </c>
      <c r="AY145" s="18" t="s">
        <v>157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8" t="s">
        <v>74</v>
      </c>
      <c r="BK145" s="153">
        <f t="shared" si="9"/>
        <v>0</v>
      </c>
      <c r="BL145" s="18" t="s">
        <v>163</v>
      </c>
      <c r="BM145" s="152" t="s">
        <v>271</v>
      </c>
    </row>
    <row r="146" spans="1:65" s="2" customFormat="1" ht="21.6" customHeight="1">
      <c r="A146" s="261"/>
      <c r="B146" s="262"/>
      <c r="C146" s="269" t="s">
        <v>198</v>
      </c>
      <c r="D146" s="269" t="s">
        <v>160</v>
      </c>
      <c r="E146" s="270" t="s">
        <v>1118</v>
      </c>
      <c r="F146" s="271" t="s">
        <v>1119</v>
      </c>
      <c r="G146" s="272" t="s">
        <v>171</v>
      </c>
      <c r="H146" s="273">
        <v>1</v>
      </c>
      <c r="I146" s="213"/>
      <c r="J146" s="305">
        <f t="shared" si="0"/>
        <v>0</v>
      </c>
      <c r="K146" s="271" t="s">
        <v>1</v>
      </c>
      <c r="L146" s="31"/>
      <c r="M146" s="148" t="s">
        <v>1</v>
      </c>
      <c r="N146" s="149" t="s">
        <v>35</v>
      </c>
      <c r="O146" s="150">
        <v>0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2" t="s">
        <v>163</v>
      </c>
      <c r="AT146" s="152" t="s">
        <v>160</v>
      </c>
      <c r="AU146" s="152" t="s">
        <v>78</v>
      </c>
      <c r="AY146" s="18" t="s">
        <v>157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8" t="s">
        <v>74</v>
      </c>
      <c r="BK146" s="153">
        <f t="shared" si="9"/>
        <v>0</v>
      </c>
      <c r="BL146" s="18" t="s">
        <v>163</v>
      </c>
      <c r="BM146" s="152" t="s">
        <v>281</v>
      </c>
    </row>
    <row r="147" spans="1:65" s="2" customFormat="1" ht="14.45" customHeight="1">
      <c r="A147" s="261"/>
      <c r="B147" s="262"/>
      <c r="C147" s="269" t="s">
        <v>205</v>
      </c>
      <c r="D147" s="269" t="s">
        <v>160</v>
      </c>
      <c r="E147" s="270" t="s">
        <v>1120</v>
      </c>
      <c r="F147" s="271" t="s">
        <v>1121</v>
      </c>
      <c r="G147" s="272" t="s">
        <v>171</v>
      </c>
      <c r="H147" s="273">
        <v>1</v>
      </c>
      <c r="I147" s="213"/>
      <c r="J147" s="305">
        <f t="shared" si="0"/>
        <v>0</v>
      </c>
      <c r="K147" s="271" t="s">
        <v>1</v>
      </c>
      <c r="L147" s="31"/>
      <c r="M147" s="148" t="s">
        <v>1</v>
      </c>
      <c r="N147" s="149" t="s">
        <v>35</v>
      </c>
      <c r="O147" s="150">
        <v>0</v>
      </c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2" t="s">
        <v>163</v>
      </c>
      <c r="AT147" s="152" t="s">
        <v>160</v>
      </c>
      <c r="AU147" s="152" t="s">
        <v>78</v>
      </c>
      <c r="AY147" s="18" t="s">
        <v>157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8" t="s">
        <v>74</v>
      </c>
      <c r="BK147" s="153">
        <f t="shared" si="9"/>
        <v>0</v>
      </c>
      <c r="BL147" s="18" t="s">
        <v>163</v>
      </c>
      <c r="BM147" s="152" t="s">
        <v>290</v>
      </c>
    </row>
    <row r="148" spans="1:65" s="2" customFormat="1" ht="21.6" customHeight="1">
      <c r="A148" s="261"/>
      <c r="B148" s="262"/>
      <c r="C148" s="269" t="s">
        <v>211</v>
      </c>
      <c r="D148" s="269" t="s">
        <v>160</v>
      </c>
      <c r="E148" s="270" t="s">
        <v>1122</v>
      </c>
      <c r="F148" s="271" t="s">
        <v>1104</v>
      </c>
      <c r="G148" s="272" t="s">
        <v>171</v>
      </c>
      <c r="H148" s="273">
        <v>1</v>
      </c>
      <c r="I148" s="213"/>
      <c r="J148" s="305">
        <f t="shared" si="0"/>
        <v>0</v>
      </c>
      <c r="K148" s="271" t="s">
        <v>1</v>
      </c>
      <c r="L148" s="31"/>
      <c r="M148" s="148" t="s">
        <v>1</v>
      </c>
      <c r="N148" s="149" t="s">
        <v>35</v>
      </c>
      <c r="O148" s="150">
        <v>0</v>
      </c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2" t="s">
        <v>163</v>
      </c>
      <c r="AT148" s="152" t="s">
        <v>160</v>
      </c>
      <c r="AU148" s="152" t="s">
        <v>78</v>
      </c>
      <c r="AY148" s="18" t="s">
        <v>157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8" t="s">
        <v>74</v>
      </c>
      <c r="BK148" s="153">
        <f t="shared" si="9"/>
        <v>0</v>
      </c>
      <c r="BL148" s="18" t="s">
        <v>163</v>
      </c>
      <c r="BM148" s="152" t="s">
        <v>301</v>
      </c>
    </row>
    <row r="149" spans="1:65" s="2" customFormat="1" ht="14.45" customHeight="1">
      <c r="A149" s="261"/>
      <c r="B149" s="262"/>
      <c r="C149" s="269" t="s">
        <v>216</v>
      </c>
      <c r="D149" s="269" t="s">
        <v>160</v>
      </c>
      <c r="E149" s="270" t="s">
        <v>1123</v>
      </c>
      <c r="F149" s="271" t="s">
        <v>1124</v>
      </c>
      <c r="G149" s="272" t="s">
        <v>171</v>
      </c>
      <c r="H149" s="273">
        <v>1</v>
      </c>
      <c r="I149" s="213"/>
      <c r="J149" s="305">
        <f t="shared" si="0"/>
        <v>0</v>
      </c>
      <c r="K149" s="271" t="s">
        <v>1</v>
      </c>
      <c r="L149" s="31"/>
      <c r="M149" s="148" t="s">
        <v>1</v>
      </c>
      <c r="N149" s="149" t="s">
        <v>35</v>
      </c>
      <c r="O149" s="150">
        <v>0</v>
      </c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2" t="s">
        <v>163</v>
      </c>
      <c r="AT149" s="152" t="s">
        <v>160</v>
      </c>
      <c r="AU149" s="152" t="s">
        <v>78</v>
      </c>
      <c r="AY149" s="18" t="s">
        <v>157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8" t="s">
        <v>74</v>
      </c>
      <c r="BK149" s="153">
        <f t="shared" si="9"/>
        <v>0</v>
      </c>
      <c r="BL149" s="18" t="s">
        <v>163</v>
      </c>
      <c r="BM149" s="152" t="s">
        <v>310</v>
      </c>
    </row>
    <row r="150" spans="1:65" s="2" customFormat="1" ht="32.450000000000003" customHeight="1">
      <c r="A150" s="261"/>
      <c r="B150" s="262"/>
      <c r="C150" s="269" t="s">
        <v>223</v>
      </c>
      <c r="D150" s="269" t="s">
        <v>160</v>
      </c>
      <c r="E150" s="270" t="s">
        <v>1125</v>
      </c>
      <c r="F150" s="271" t="s">
        <v>1126</v>
      </c>
      <c r="G150" s="272" t="s">
        <v>171</v>
      </c>
      <c r="H150" s="273">
        <v>2</v>
      </c>
      <c r="I150" s="213"/>
      <c r="J150" s="305">
        <f t="shared" si="0"/>
        <v>0</v>
      </c>
      <c r="K150" s="271" t="s">
        <v>1</v>
      </c>
      <c r="L150" s="31"/>
      <c r="M150" s="148" t="s">
        <v>1</v>
      </c>
      <c r="N150" s="149" t="s">
        <v>35</v>
      </c>
      <c r="O150" s="150">
        <v>0</v>
      </c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2" t="s">
        <v>163</v>
      </c>
      <c r="AT150" s="152" t="s">
        <v>160</v>
      </c>
      <c r="AU150" s="152" t="s">
        <v>78</v>
      </c>
      <c r="AY150" s="18" t="s">
        <v>157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8" t="s">
        <v>74</v>
      </c>
      <c r="BK150" s="153">
        <f t="shared" si="9"/>
        <v>0</v>
      </c>
      <c r="BL150" s="18" t="s">
        <v>163</v>
      </c>
      <c r="BM150" s="152" t="s">
        <v>319</v>
      </c>
    </row>
    <row r="151" spans="1:65" s="2" customFormat="1" ht="21.6" customHeight="1">
      <c r="A151" s="261"/>
      <c r="B151" s="262"/>
      <c r="C151" s="269" t="s">
        <v>229</v>
      </c>
      <c r="D151" s="269" t="s">
        <v>160</v>
      </c>
      <c r="E151" s="270" t="s">
        <v>1127</v>
      </c>
      <c r="F151" s="271" t="s">
        <v>1128</v>
      </c>
      <c r="G151" s="272" t="s">
        <v>171</v>
      </c>
      <c r="H151" s="273">
        <v>2</v>
      </c>
      <c r="I151" s="213"/>
      <c r="J151" s="305">
        <f t="shared" si="0"/>
        <v>0</v>
      </c>
      <c r="K151" s="271" t="s">
        <v>1</v>
      </c>
      <c r="L151" s="31"/>
      <c r="M151" s="148" t="s">
        <v>1</v>
      </c>
      <c r="N151" s="149" t="s">
        <v>35</v>
      </c>
      <c r="O151" s="150">
        <v>0</v>
      </c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2" t="s">
        <v>163</v>
      </c>
      <c r="AT151" s="152" t="s">
        <v>160</v>
      </c>
      <c r="AU151" s="152" t="s">
        <v>78</v>
      </c>
      <c r="AY151" s="18" t="s">
        <v>157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8" t="s">
        <v>74</v>
      </c>
      <c r="BK151" s="153">
        <f t="shared" si="9"/>
        <v>0</v>
      </c>
      <c r="BL151" s="18" t="s">
        <v>163</v>
      </c>
      <c r="BM151" s="152" t="s">
        <v>331</v>
      </c>
    </row>
    <row r="152" spans="1:65" s="2" customFormat="1" ht="32.450000000000003" customHeight="1">
      <c r="A152" s="261"/>
      <c r="B152" s="262"/>
      <c r="C152" s="269" t="s">
        <v>234</v>
      </c>
      <c r="D152" s="269" t="s">
        <v>160</v>
      </c>
      <c r="E152" s="270" t="s">
        <v>1129</v>
      </c>
      <c r="F152" s="271" t="s">
        <v>1130</v>
      </c>
      <c r="G152" s="272" t="s">
        <v>171</v>
      </c>
      <c r="H152" s="273">
        <v>1</v>
      </c>
      <c r="I152" s="213"/>
      <c r="J152" s="305">
        <f t="shared" si="0"/>
        <v>0</v>
      </c>
      <c r="K152" s="271" t="s">
        <v>1</v>
      </c>
      <c r="L152" s="31"/>
      <c r="M152" s="148" t="s">
        <v>1</v>
      </c>
      <c r="N152" s="149" t="s">
        <v>35</v>
      </c>
      <c r="O152" s="150">
        <v>0</v>
      </c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2" t="s">
        <v>163</v>
      </c>
      <c r="AT152" s="152" t="s">
        <v>160</v>
      </c>
      <c r="AU152" s="152" t="s">
        <v>78</v>
      </c>
      <c r="AY152" s="18" t="s">
        <v>157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8" t="s">
        <v>74</v>
      </c>
      <c r="BK152" s="153">
        <f t="shared" si="9"/>
        <v>0</v>
      </c>
      <c r="BL152" s="18" t="s">
        <v>163</v>
      </c>
      <c r="BM152" s="152" t="s">
        <v>341</v>
      </c>
    </row>
    <row r="153" spans="1:65" s="2" customFormat="1" ht="14.45" customHeight="1">
      <c r="A153" s="261"/>
      <c r="B153" s="262"/>
      <c r="C153" s="269" t="s">
        <v>8</v>
      </c>
      <c r="D153" s="269" t="s">
        <v>160</v>
      </c>
      <c r="E153" s="270" t="s">
        <v>1131</v>
      </c>
      <c r="F153" s="271" t="s">
        <v>1110</v>
      </c>
      <c r="G153" s="272" t="s">
        <v>171</v>
      </c>
      <c r="H153" s="273">
        <v>2</v>
      </c>
      <c r="I153" s="213"/>
      <c r="J153" s="305">
        <f t="shared" si="0"/>
        <v>0</v>
      </c>
      <c r="K153" s="271" t="s">
        <v>1</v>
      </c>
      <c r="L153" s="31"/>
      <c r="M153" s="148" t="s">
        <v>1</v>
      </c>
      <c r="N153" s="149" t="s">
        <v>35</v>
      </c>
      <c r="O153" s="150">
        <v>0</v>
      </c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2" t="s">
        <v>163</v>
      </c>
      <c r="AT153" s="152" t="s">
        <v>160</v>
      </c>
      <c r="AU153" s="152" t="s">
        <v>78</v>
      </c>
      <c r="AY153" s="18" t="s">
        <v>157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8" t="s">
        <v>74</v>
      </c>
      <c r="BK153" s="153">
        <f t="shared" si="9"/>
        <v>0</v>
      </c>
      <c r="BL153" s="18" t="s">
        <v>163</v>
      </c>
      <c r="BM153" s="152" t="s">
        <v>352</v>
      </c>
    </row>
    <row r="154" spans="1:65" s="2" customFormat="1" ht="21.6" customHeight="1">
      <c r="A154" s="261"/>
      <c r="B154" s="262"/>
      <c r="C154" s="269" t="s">
        <v>244</v>
      </c>
      <c r="D154" s="269" t="s">
        <v>160</v>
      </c>
      <c r="E154" s="270" t="s">
        <v>1132</v>
      </c>
      <c r="F154" s="271" t="s">
        <v>1133</v>
      </c>
      <c r="G154" s="272" t="s">
        <v>171</v>
      </c>
      <c r="H154" s="273">
        <v>4</v>
      </c>
      <c r="I154" s="213"/>
      <c r="J154" s="305">
        <f t="shared" si="0"/>
        <v>0</v>
      </c>
      <c r="K154" s="271" t="s">
        <v>1</v>
      </c>
      <c r="L154" s="31"/>
      <c r="M154" s="148" t="s">
        <v>1</v>
      </c>
      <c r="N154" s="149" t="s">
        <v>35</v>
      </c>
      <c r="O154" s="150">
        <v>0</v>
      </c>
      <c r="P154" s="150">
        <f t="shared" si="1"/>
        <v>0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2" t="s">
        <v>163</v>
      </c>
      <c r="AT154" s="152" t="s">
        <v>160</v>
      </c>
      <c r="AU154" s="152" t="s">
        <v>78</v>
      </c>
      <c r="AY154" s="18" t="s">
        <v>157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8" t="s">
        <v>74</v>
      </c>
      <c r="BK154" s="153">
        <f t="shared" si="9"/>
        <v>0</v>
      </c>
      <c r="BL154" s="18" t="s">
        <v>163</v>
      </c>
      <c r="BM154" s="152" t="s">
        <v>362</v>
      </c>
    </row>
    <row r="155" spans="1:65" s="12" customFormat="1" ht="22.9" customHeight="1">
      <c r="A155" s="264"/>
      <c r="B155" s="265"/>
      <c r="C155" s="264"/>
      <c r="D155" s="266" t="s">
        <v>69</v>
      </c>
      <c r="E155" s="268" t="s">
        <v>1134</v>
      </c>
      <c r="F155" s="268" t="s">
        <v>1135</v>
      </c>
      <c r="G155" s="264"/>
      <c r="H155" s="264"/>
      <c r="I155" s="307"/>
      <c r="J155" s="304">
        <f>BK155</f>
        <v>0</v>
      </c>
      <c r="K155" s="264"/>
      <c r="L155" s="134"/>
      <c r="M155" s="138"/>
      <c r="N155" s="139"/>
      <c r="O155" s="139"/>
      <c r="P155" s="140">
        <f>SUM(P156:P167)</f>
        <v>0</v>
      </c>
      <c r="Q155" s="139"/>
      <c r="R155" s="140">
        <f>SUM(R156:R167)</f>
        <v>0</v>
      </c>
      <c r="S155" s="139"/>
      <c r="T155" s="141">
        <f>SUM(T156:T167)</f>
        <v>0</v>
      </c>
      <c r="AR155" s="135" t="s">
        <v>74</v>
      </c>
      <c r="AT155" s="142" t="s">
        <v>69</v>
      </c>
      <c r="AU155" s="142" t="s">
        <v>74</v>
      </c>
      <c r="AY155" s="135" t="s">
        <v>157</v>
      </c>
      <c r="BK155" s="143">
        <f>SUM(BK156:BK167)</f>
        <v>0</v>
      </c>
    </row>
    <row r="156" spans="1:65" s="2" customFormat="1" ht="64.900000000000006" customHeight="1">
      <c r="A156" s="261"/>
      <c r="B156" s="262"/>
      <c r="C156" s="269" t="s">
        <v>251</v>
      </c>
      <c r="D156" s="269" t="s">
        <v>160</v>
      </c>
      <c r="E156" s="270" t="s">
        <v>1136</v>
      </c>
      <c r="F156" s="271" t="s">
        <v>1137</v>
      </c>
      <c r="G156" s="272" t="s">
        <v>171</v>
      </c>
      <c r="H156" s="273">
        <v>1</v>
      </c>
      <c r="I156" s="213"/>
      <c r="J156" s="305">
        <f t="shared" ref="J156:J167" si="10">ROUND(I156*H156,2)</f>
        <v>0</v>
      </c>
      <c r="K156" s="271" t="s">
        <v>1</v>
      </c>
      <c r="L156" s="31"/>
      <c r="M156" s="148" t="s">
        <v>1</v>
      </c>
      <c r="N156" s="149" t="s">
        <v>35</v>
      </c>
      <c r="O156" s="150">
        <v>0</v>
      </c>
      <c r="P156" s="150">
        <f t="shared" ref="P156:P167" si="11">O156*H156</f>
        <v>0</v>
      </c>
      <c r="Q156" s="150">
        <v>0</v>
      </c>
      <c r="R156" s="150">
        <f t="shared" ref="R156:R167" si="12">Q156*H156</f>
        <v>0</v>
      </c>
      <c r="S156" s="150">
        <v>0</v>
      </c>
      <c r="T156" s="151">
        <f t="shared" ref="T156:T167" si="13"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2" t="s">
        <v>163</v>
      </c>
      <c r="AT156" s="152" t="s">
        <v>160</v>
      </c>
      <c r="AU156" s="152" t="s">
        <v>78</v>
      </c>
      <c r="AY156" s="18" t="s">
        <v>157</v>
      </c>
      <c r="BE156" s="153">
        <f t="shared" ref="BE156:BE167" si="14">IF(N156="základní",J156,0)</f>
        <v>0</v>
      </c>
      <c r="BF156" s="153">
        <f t="shared" ref="BF156:BF167" si="15">IF(N156="snížená",J156,0)</f>
        <v>0</v>
      </c>
      <c r="BG156" s="153">
        <f t="shared" ref="BG156:BG167" si="16">IF(N156="zákl. přenesená",J156,0)</f>
        <v>0</v>
      </c>
      <c r="BH156" s="153">
        <f t="shared" ref="BH156:BH167" si="17">IF(N156="sníž. přenesená",J156,0)</f>
        <v>0</v>
      </c>
      <c r="BI156" s="153">
        <f t="shared" ref="BI156:BI167" si="18">IF(N156="nulová",J156,0)</f>
        <v>0</v>
      </c>
      <c r="BJ156" s="18" t="s">
        <v>74</v>
      </c>
      <c r="BK156" s="153">
        <f t="shared" ref="BK156:BK167" si="19">ROUND(I156*H156,2)</f>
        <v>0</v>
      </c>
      <c r="BL156" s="18" t="s">
        <v>163</v>
      </c>
      <c r="BM156" s="152" t="s">
        <v>371</v>
      </c>
    </row>
    <row r="157" spans="1:65" s="2" customFormat="1" ht="14.45" customHeight="1">
      <c r="A157" s="261"/>
      <c r="B157" s="262"/>
      <c r="C157" s="269" t="s">
        <v>262</v>
      </c>
      <c r="D157" s="269" t="s">
        <v>160</v>
      </c>
      <c r="E157" s="270" t="s">
        <v>1138</v>
      </c>
      <c r="F157" s="271" t="s">
        <v>1139</v>
      </c>
      <c r="G157" s="272" t="s">
        <v>171</v>
      </c>
      <c r="H157" s="273">
        <v>1</v>
      </c>
      <c r="I157" s="213"/>
      <c r="J157" s="305">
        <f t="shared" si="10"/>
        <v>0</v>
      </c>
      <c r="K157" s="271" t="s">
        <v>1</v>
      </c>
      <c r="L157" s="31"/>
      <c r="M157" s="148" t="s">
        <v>1</v>
      </c>
      <c r="N157" s="149" t="s">
        <v>35</v>
      </c>
      <c r="O157" s="150">
        <v>0</v>
      </c>
      <c r="P157" s="150">
        <f t="shared" si="11"/>
        <v>0</v>
      </c>
      <c r="Q157" s="150">
        <v>0</v>
      </c>
      <c r="R157" s="150">
        <f t="shared" si="12"/>
        <v>0</v>
      </c>
      <c r="S157" s="150">
        <v>0</v>
      </c>
      <c r="T157" s="151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2" t="s">
        <v>163</v>
      </c>
      <c r="AT157" s="152" t="s">
        <v>160</v>
      </c>
      <c r="AU157" s="152" t="s">
        <v>78</v>
      </c>
      <c r="AY157" s="18" t="s">
        <v>157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8" t="s">
        <v>74</v>
      </c>
      <c r="BK157" s="153">
        <f t="shared" si="19"/>
        <v>0</v>
      </c>
      <c r="BL157" s="18" t="s">
        <v>163</v>
      </c>
      <c r="BM157" s="152" t="s">
        <v>380</v>
      </c>
    </row>
    <row r="158" spans="1:65" s="2" customFormat="1" ht="21.6" customHeight="1">
      <c r="A158" s="261"/>
      <c r="B158" s="262"/>
      <c r="C158" s="269" t="s">
        <v>267</v>
      </c>
      <c r="D158" s="269" t="s">
        <v>160</v>
      </c>
      <c r="E158" s="270" t="s">
        <v>1140</v>
      </c>
      <c r="F158" s="271" t="s">
        <v>1141</v>
      </c>
      <c r="G158" s="272" t="s">
        <v>171</v>
      </c>
      <c r="H158" s="273">
        <v>1</v>
      </c>
      <c r="I158" s="213"/>
      <c r="J158" s="305">
        <f t="shared" si="10"/>
        <v>0</v>
      </c>
      <c r="K158" s="271" t="s">
        <v>1</v>
      </c>
      <c r="L158" s="31"/>
      <c r="M158" s="148" t="s">
        <v>1</v>
      </c>
      <c r="N158" s="149" t="s">
        <v>35</v>
      </c>
      <c r="O158" s="150">
        <v>0</v>
      </c>
      <c r="P158" s="150">
        <f t="shared" si="11"/>
        <v>0</v>
      </c>
      <c r="Q158" s="150">
        <v>0</v>
      </c>
      <c r="R158" s="150">
        <f t="shared" si="12"/>
        <v>0</v>
      </c>
      <c r="S158" s="150">
        <v>0</v>
      </c>
      <c r="T158" s="151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2" t="s">
        <v>163</v>
      </c>
      <c r="AT158" s="152" t="s">
        <v>160</v>
      </c>
      <c r="AU158" s="152" t="s">
        <v>78</v>
      </c>
      <c r="AY158" s="18" t="s">
        <v>157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8" t="s">
        <v>74</v>
      </c>
      <c r="BK158" s="153">
        <f t="shared" si="19"/>
        <v>0</v>
      </c>
      <c r="BL158" s="18" t="s">
        <v>163</v>
      </c>
      <c r="BM158" s="152" t="s">
        <v>392</v>
      </c>
    </row>
    <row r="159" spans="1:65" s="2" customFormat="1" ht="21.6" customHeight="1">
      <c r="A159" s="261"/>
      <c r="B159" s="262"/>
      <c r="C159" s="269" t="s">
        <v>271</v>
      </c>
      <c r="D159" s="269" t="s">
        <v>160</v>
      </c>
      <c r="E159" s="270" t="s">
        <v>1142</v>
      </c>
      <c r="F159" s="271" t="s">
        <v>1143</v>
      </c>
      <c r="G159" s="272" t="s">
        <v>171</v>
      </c>
      <c r="H159" s="273">
        <v>1</v>
      </c>
      <c r="I159" s="213"/>
      <c r="J159" s="305">
        <f t="shared" si="10"/>
        <v>0</v>
      </c>
      <c r="K159" s="271" t="s">
        <v>1</v>
      </c>
      <c r="L159" s="31"/>
      <c r="M159" s="148" t="s">
        <v>1</v>
      </c>
      <c r="N159" s="149" t="s">
        <v>35</v>
      </c>
      <c r="O159" s="150">
        <v>0</v>
      </c>
      <c r="P159" s="150">
        <f t="shared" si="11"/>
        <v>0</v>
      </c>
      <c r="Q159" s="150">
        <v>0</v>
      </c>
      <c r="R159" s="150">
        <f t="shared" si="12"/>
        <v>0</v>
      </c>
      <c r="S159" s="150">
        <v>0</v>
      </c>
      <c r="T159" s="151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2" t="s">
        <v>163</v>
      </c>
      <c r="AT159" s="152" t="s">
        <v>160</v>
      </c>
      <c r="AU159" s="152" t="s">
        <v>78</v>
      </c>
      <c r="AY159" s="18" t="s">
        <v>157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8" t="s">
        <v>74</v>
      </c>
      <c r="BK159" s="153">
        <f t="shared" si="19"/>
        <v>0</v>
      </c>
      <c r="BL159" s="18" t="s">
        <v>163</v>
      </c>
      <c r="BM159" s="152" t="s">
        <v>404</v>
      </c>
    </row>
    <row r="160" spans="1:65" s="2" customFormat="1" ht="21.6" customHeight="1">
      <c r="A160" s="261"/>
      <c r="B160" s="262"/>
      <c r="C160" s="269" t="s">
        <v>7</v>
      </c>
      <c r="D160" s="269" t="s">
        <v>160</v>
      </c>
      <c r="E160" s="270" t="s">
        <v>1144</v>
      </c>
      <c r="F160" s="271" t="s">
        <v>1145</v>
      </c>
      <c r="G160" s="272" t="s">
        <v>171</v>
      </c>
      <c r="H160" s="273">
        <v>1</v>
      </c>
      <c r="I160" s="213"/>
      <c r="J160" s="305">
        <f t="shared" si="10"/>
        <v>0</v>
      </c>
      <c r="K160" s="271" t="s">
        <v>1</v>
      </c>
      <c r="L160" s="31"/>
      <c r="M160" s="148" t="s">
        <v>1</v>
      </c>
      <c r="N160" s="149" t="s">
        <v>35</v>
      </c>
      <c r="O160" s="150">
        <v>0</v>
      </c>
      <c r="P160" s="150">
        <f t="shared" si="11"/>
        <v>0</v>
      </c>
      <c r="Q160" s="150">
        <v>0</v>
      </c>
      <c r="R160" s="150">
        <f t="shared" si="12"/>
        <v>0</v>
      </c>
      <c r="S160" s="150">
        <v>0</v>
      </c>
      <c r="T160" s="151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2" t="s">
        <v>163</v>
      </c>
      <c r="AT160" s="152" t="s">
        <v>160</v>
      </c>
      <c r="AU160" s="152" t="s">
        <v>78</v>
      </c>
      <c r="AY160" s="18" t="s">
        <v>157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8" t="s">
        <v>74</v>
      </c>
      <c r="BK160" s="153">
        <f t="shared" si="19"/>
        <v>0</v>
      </c>
      <c r="BL160" s="18" t="s">
        <v>163</v>
      </c>
      <c r="BM160" s="152" t="s">
        <v>416</v>
      </c>
    </row>
    <row r="161" spans="1:65" s="2" customFormat="1" ht="32.450000000000003" customHeight="1">
      <c r="A161" s="261"/>
      <c r="B161" s="262"/>
      <c r="C161" s="269" t="s">
        <v>281</v>
      </c>
      <c r="D161" s="269" t="s">
        <v>160</v>
      </c>
      <c r="E161" s="270" t="s">
        <v>1146</v>
      </c>
      <c r="F161" s="271" t="s">
        <v>1147</v>
      </c>
      <c r="G161" s="272" t="s">
        <v>171</v>
      </c>
      <c r="H161" s="273">
        <v>1</v>
      </c>
      <c r="I161" s="213"/>
      <c r="J161" s="305">
        <f t="shared" si="10"/>
        <v>0</v>
      </c>
      <c r="K161" s="271" t="s">
        <v>1</v>
      </c>
      <c r="L161" s="31"/>
      <c r="M161" s="148" t="s">
        <v>1</v>
      </c>
      <c r="N161" s="149" t="s">
        <v>35</v>
      </c>
      <c r="O161" s="150">
        <v>0</v>
      </c>
      <c r="P161" s="150">
        <f t="shared" si="11"/>
        <v>0</v>
      </c>
      <c r="Q161" s="150">
        <v>0</v>
      </c>
      <c r="R161" s="150">
        <f t="shared" si="12"/>
        <v>0</v>
      </c>
      <c r="S161" s="150">
        <v>0</v>
      </c>
      <c r="T161" s="151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2" t="s">
        <v>163</v>
      </c>
      <c r="AT161" s="152" t="s">
        <v>160</v>
      </c>
      <c r="AU161" s="152" t="s">
        <v>78</v>
      </c>
      <c r="AY161" s="18" t="s">
        <v>157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8" t="s">
        <v>74</v>
      </c>
      <c r="BK161" s="153">
        <f t="shared" si="19"/>
        <v>0</v>
      </c>
      <c r="BL161" s="18" t="s">
        <v>163</v>
      </c>
      <c r="BM161" s="152" t="s">
        <v>427</v>
      </c>
    </row>
    <row r="162" spans="1:65" s="2" customFormat="1" ht="43.15" customHeight="1">
      <c r="A162" s="261"/>
      <c r="B162" s="262"/>
      <c r="C162" s="269" t="s">
        <v>285</v>
      </c>
      <c r="D162" s="269" t="s">
        <v>160</v>
      </c>
      <c r="E162" s="270" t="s">
        <v>1148</v>
      </c>
      <c r="F162" s="271" t="s">
        <v>1149</v>
      </c>
      <c r="G162" s="272" t="s">
        <v>171</v>
      </c>
      <c r="H162" s="273">
        <v>1</v>
      </c>
      <c r="I162" s="213"/>
      <c r="J162" s="305">
        <f t="shared" si="10"/>
        <v>0</v>
      </c>
      <c r="K162" s="271" t="s">
        <v>1</v>
      </c>
      <c r="L162" s="31"/>
      <c r="M162" s="148" t="s">
        <v>1</v>
      </c>
      <c r="N162" s="149" t="s">
        <v>35</v>
      </c>
      <c r="O162" s="150">
        <v>0</v>
      </c>
      <c r="P162" s="150">
        <f t="shared" si="11"/>
        <v>0</v>
      </c>
      <c r="Q162" s="150">
        <v>0</v>
      </c>
      <c r="R162" s="150">
        <f t="shared" si="12"/>
        <v>0</v>
      </c>
      <c r="S162" s="150">
        <v>0</v>
      </c>
      <c r="T162" s="151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2" t="s">
        <v>163</v>
      </c>
      <c r="AT162" s="152" t="s">
        <v>160</v>
      </c>
      <c r="AU162" s="152" t="s">
        <v>78</v>
      </c>
      <c r="AY162" s="18" t="s">
        <v>157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8" t="s">
        <v>74</v>
      </c>
      <c r="BK162" s="153">
        <f t="shared" si="19"/>
        <v>0</v>
      </c>
      <c r="BL162" s="18" t="s">
        <v>163</v>
      </c>
      <c r="BM162" s="152" t="s">
        <v>436</v>
      </c>
    </row>
    <row r="163" spans="1:65" s="2" customFormat="1" ht="32.450000000000003" customHeight="1">
      <c r="A163" s="261"/>
      <c r="B163" s="262"/>
      <c r="C163" s="269" t="s">
        <v>290</v>
      </c>
      <c r="D163" s="269" t="s">
        <v>160</v>
      </c>
      <c r="E163" s="270" t="s">
        <v>1150</v>
      </c>
      <c r="F163" s="271" t="s">
        <v>1151</v>
      </c>
      <c r="G163" s="272" t="s">
        <v>171</v>
      </c>
      <c r="H163" s="273">
        <v>2</v>
      </c>
      <c r="I163" s="213"/>
      <c r="J163" s="305">
        <f t="shared" si="10"/>
        <v>0</v>
      </c>
      <c r="K163" s="271" t="s">
        <v>1</v>
      </c>
      <c r="L163" s="31"/>
      <c r="M163" s="148" t="s">
        <v>1</v>
      </c>
      <c r="N163" s="149" t="s">
        <v>35</v>
      </c>
      <c r="O163" s="150">
        <v>0</v>
      </c>
      <c r="P163" s="150">
        <f t="shared" si="11"/>
        <v>0</v>
      </c>
      <c r="Q163" s="150">
        <v>0</v>
      </c>
      <c r="R163" s="150">
        <f t="shared" si="12"/>
        <v>0</v>
      </c>
      <c r="S163" s="150">
        <v>0</v>
      </c>
      <c r="T163" s="151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2" t="s">
        <v>163</v>
      </c>
      <c r="AT163" s="152" t="s">
        <v>160</v>
      </c>
      <c r="AU163" s="152" t="s">
        <v>78</v>
      </c>
      <c r="AY163" s="18" t="s">
        <v>157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8" t="s">
        <v>74</v>
      </c>
      <c r="BK163" s="153">
        <f t="shared" si="19"/>
        <v>0</v>
      </c>
      <c r="BL163" s="18" t="s">
        <v>163</v>
      </c>
      <c r="BM163" s="152" t="s">
        <v>445</v>
      </c>
    </row>
    <row r="164" spans="1:65" s="2" customFormat="1" ht="43.15" customHeight="1">
      <c r="A164" s="261"/>
      <c r="B164" s="262"/>
      <c r="C164" s="269" t="s">
        <v>294</v>
      </c>
      <c r="D164" s="269" t="s">
        <v>160</v>
      </c>
      <c r="E164" s="270" t="s">
        <v>1152</v>
      </c>
      <c r="F164" s="271" t="s">
        <v>1153</v>
      </c>
      <c r="G164" s="272" t="s">
        <v>171</v>
      </c>
      <c r="H164" s="273">
        <v>2.5</v>
      </c>
      <c r="I164" s="213"/>
      <c r="J164" s="305">
        <f t="shared" si="10"/>
        <v>0</v>
      </c>
      <c r="K164" s="271" t="s">
        <v>1</v>
      </c>
      <c r="L164" s="31"/>
      <c r="M164" s="148" t="s">
        <v>1</v>
      </c>
      <c r="N164" s="149" t="s">
        <v>35</v>
      </c>
      <c r="O164" s="150">
        <v>0</v>
      </c>
      <c r="P164" s="150">
        <f t="shared" si="11"/>
        <v>0</v>
      </c>
      <c r="Q164" s="150">
        <v>0</v>
      </c>
      <c r="R164" s="150">
        <f t="shared" si="12"/>
        <v>0</v>
      </c>
      <c r="S164" s="150">
        <v>0</v>
      </c>
      <c r="T164" s="151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2" t="s">
        <v>163</v>
      </c>
      <c r="AT164" s="152" t="s">
        <v>160</v>
      </c>
      <c r="AU164" s="152" t="s">
        <v>78</v>
      </c>
      <c r="AY164" s="18" t="s">
        <v>157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8" t="s">
        <v>74</v>
      </c>
      <c r="BK164" s="153">
        <f t="shared" si="19"/>
        <v>0</v>
      </c>
      <c r="BL164" s="18" t="s">
        <v>163</v>
      </c>
      <c r="BM164" s="152" t="s">
        <v>459</v>
      </c>
    </row>
    <row r="165" spans="1:65" s="2" customFormat="1" ht="14.45" customHeight="1">
      <c r="A165" s="261"/>
      <c r="B165" s="262"/>
      <c r="C165" s="269" t="s">
        <v>301</v>
      </c>
      <c r="D165" s="269" t="s">
        <v>160</v>
      </c>
      <c r="E165" s="270" t="s">
        <v>1154</v>
      </c>
      <c r="F165" s="271" t="s">
        <v>1155</v>
      </c>
      <c r="G165" s="272" t="s">
        <v>171</v>
      </c>
      <c r="H165" s="273">
        <v>1</v>
      </c>
      <c r="I165" s="213"/>
      <c r="J165" s="305">
        <f t="shared" si="10"/>
        <v>0</v>
      </c>
      <c r="K165" s="271" t="s">
        <v>1</v>
      </c>
      <c r="L165" s="31"/>
      <c r="M165" s="148" t="s">
        <v>1</v>
      </c>
      <c r="N165" s="149" t="s">
        <v>35</v>
      </c>
      <c r="O165" s="150">
        <v>0</v>
      </c>
      <c r="P165" s="150">
        <f t="shared" si="11"/>
        <v>0</v>
      </c>
      <c r="Q165" s="150">
        <v>0</v>
      </c>
      <c r="R165" s="150">
        <f t="shared" si="12"/>
        <v>0</v>
      </c>
      <c r="S165" s="150">
        <v>0</v>
      </c>
      <c r="T165" s="151">
        <f t="shared" si="1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2" t="s">
        <v>163</v>
      </c>
      <c r="AT165" s="152" t="s">
        <v>160</v>
      </c>
      <c r="AU165" s="152" t="s">
        <v>78</v>
      </c>
      <c r="AY165" s="18" t="s">
        <v>157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8" t="s">
        <v>74</v>
      </c>
      <c r="BK165" s="153">
        <f t="shared" si="19"/>
        <v>0</v>
      </c>
      <c r="BL165" s="18" t="s">
        <v>163</v>
      </c>
      <c r="BM165" s="152" t="s">
        <v>472</v>
      </c>
    </row>
    <row r="166" spans="1:65" s="2" customFormat="1" ht="14.45" customHeight="1">
      <c r="A166" s="261"/>
      <c r="B166" s="262"/>
      <c r="C166" s="269" t="s">
        <v>305</v>
      </c>
      <c r="D166" s="269" t="s">
        <v>160</v>
      </c>
      <c r="E166" s="270" t="s">
        <v>1156</v>
      </c>
      <c r="F166" s="271" t="s">
        <v>1157</v>
      </c>
      <c r="G166" s="272" t="s">
        <v>171</v>
      </c>
      <c r="H166" s="273">
        <v>1</v>
      </c>
      <c r="I166" s="213"/>
      <c r="J166" s="305">
        <f t="shared" si="10"/>
        <v>0</v>
      </c>
      <c r="K166" s="271" t="s">
        <v>1</v>
      </c>
      <c r="L166" s="31"/>
      <c r="M166" s="148" t="s">
        <v>1</v>
      </c>
      <c r="N166" s="149" t="s">
        <v>35</v>
      </c>
      <c r="O166" s="150">
        <v>0</v>
      </c>
      <c r="P166" s="150">
        <f t="shared" si="11"/>
        <v>0</v>
      </c>
      <c r="Q166" s="150">
        <v>0</v>
      </c>
      <c r="R166" s="150">
        <f t="shared" si="12"/>
        <v>0</v>
      </c>
      <c r="S166" s="150">
        <v>0</v>
      </c>
      <c r="T166" s="151">
        <f t="shared" si="1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2" t="s">
        <v>163</v>
      </c>
      <c r="AT166" s="152" t="s">
        <v>160</v>
      </c>
      <c r="AU166" s="152" t="s">
        <v>78</v>
      </c>
      <c r="AY166" s="18" t="s">
        <v>157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8" t="s">
        <v>74</v>
      </c>
      <c r="BK166" s="153">
        <f t="shared" si="19"/>
        <v>0</v>
      </c>
      <c r="BL166" s="18" t="s">
        <v>163</v>
      </c>
      <c r="BM166" s="152" t="s">
        <v>483</v>
      </c>
    </row>
    <row r="167" spans="1:65" s="2" customFormat="1" ht="14.45" customHeight="1">
      <c r="A167" s="261"/>
      <c r="B167" s="262"/>
      <c r="C167" s="269" t="s">
        <v>310</v>
      </c>
      <c r="D167" s="269" t="s">
        <v>160</v>
      </c>
      <c r="E167" s="270" t="s">
        <v>1158</v>
      </c>
      <c r="F167" s="271" t="s">
        <v>1159</v>
      </c>
      <c r="G167" s="272" t="s">
        <v>171</v>
      </c>
      <c r="H167" s="273">
        <v>1</v>
      </c>
      <c r="I167" s="213"/>
      <c r="J167" s="305">
        <f t="shared" si="10"/>
        <v>0</v>
      </c>
      <c r="K167" s="271" t="s">
        <v>1</v>
      </c>
      <c r="L167" s="31"/>
      <c r="M167" s="148" t="s">
        <v>1</v>
      </c>
      <c r="N167" s="149" t="s">
        <v>35</v>
      </c>
      <c r="O167" s="150">
        <v>0</v>
      </c>
      <c r="P167" s="150">
        <f t="shared" si="11"/>
        <v>0</v>
      </c>
      <c r="Q167" s="150">
        <v>0</v>
      </c>
      <c r="R167" s="150">
        <f t="shared" si="12"/>
        <v>0</v>
      </c>
      <c r="S167" s="150">
        <v>0</v>
      </c>
      <c r="T167" s="151">
        <f t="shared" si="1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2" t="s">
        <v>163</v>
      </c>
      <c r="AT167" s="152" t="s">
        <v>160</v>
      </c>
      <c r="AU167" s="152" t="s">
        <v>78</v>
      </c>
      <c r="AY167" s="18" t="s">
        <v>157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8" t="s">
        <v>74</v>
      </c>
      <c r="BK167" s="153">
        <f t="shared" si="19"/>
        <v>0</v>
      </c>
      <c r="BL167" s="18" t="s">
        <v>163</v>
      </c>
      <c r="BM167" s="152" t="s">
        <v>494</v>
      </c>
    </row>
    <row r="168" spans="1:65" s="12" customFormat="1" ht="22.9" customHeight="1">
      <c r="A168" s="264"/>
      <c r="B168" s="265"/>
      <c r="C168" s="264"/>
      <c r="D168" s="266" t="s">
        <v>69</v>
      </c>
      <c r="E168" s="268" t="s">
        <v>1160</v>
      </c>
      <c r="F168" s="268" t="s">
        <v>1135</v>
      </c>
      <c r="G168" s="264"/>
      <c r="H168" s="264"/>
      <c r="I168" s="307"/>
      <c r="J168" s="304">
        <f>BK168</f>
        <v>0</v>
      </c>
      <c r="K168" s="264"/>
      <c r="L168" s="134"/>
      <c r="M168" s="138"/>
      <c r="N168" s="139"/>
      <c r="O168" s="139"/>
      <c r="P168" s="140">
        <f>SUM(P169:P180)</f>
        <v>0</v>
      </c>
      <c r="Q168" s="139"/>
      <c r="R168" s="140">
        <f>SUM(R169:R180)</f>
        <v>0</v>
      </c>
      <c r="S168" s="139"/>
      <c r="T168" s="141">
        <f>SUM(T169:T180)</f>
        <v>0</v>
      </c>
      <c r="AR168" s="135" t="s">
        <v>74</v>
      </c>
      <c r="AT168" s="142" t="s">
        <v>69</v>
      </c>
      <c r="AU168" s="142" t="s">
        <v>74</v>
      </c>
      <c r="AY168" s="135" t="s">
        <v>157</v>
      </c>
      <c r="BK168" s="143">
        <f>SUM(BK169:BK180)</f>
        <v>0</v>
      </c>
    </row>
    <row r="169" spans="1:65" s="2" customFormat="1" ht="64.900000000000006" customHeight="1">
      <c r="A169" s="261"/>
      <c r="B169" s="262"/>
      <c r="C169" s="269" t="s">
        <v>314</v>
      </c>
      <c r="D169" s="269" t="s">
        <v>160</v>
      </c>
      <c r="E169" s="270" t="s">
        <v>1161</v>
      </c>
      <c r="F169" s="271" t="s">
        <v>1137</v>
      </c>
      <c r="G169" s="272" t="s">
        <v>171</v>
      </c>
      <c r="H169" s="273">
        <v>1</v>
      </c>
      <c r="I169" s="213"/>
      <c r="J169" s="305">
        <f t="shared" ref="J169:J180" si="20">ROUND(I169*H169,2)</f>
        <v>0</v>
      </c>
      <c r="K169" s="271" t="s">
        <v>1</v>
      </c>
      <c r="L169" s="31"/>
      <c r="M169" s="148" t="s">
        <v>1</v>
      </c>
      <c r="N169" s="149" t="s">
        <v>35</v>
      </c>
      <c r="O169" s="150">
        <v>0</v>
      </c>
      <c r="P169" s="150">
        <f t="shared" ref="P169:P180" si="21">O169*H169</f>
        <v>0</v>
      </c>
      <c r="Q169" s="150">
        <v>0</v>
      </c>
      <c r="R169" s="150">
        <f t="shared" ref="R169:R180" si="22">Q169*H169</f>
        <v>0</v>
      </c>
      <c r="S169" s="150">
        <v>0</v>
      </c>
      <c r="T169" s="151">
        <f t="shared" ref="T169:T180" si="23"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2" t="s">
        <v>163</v>
      </c>
      <c r="AT169" s="152" t="s">
        <v>160</v>
      </c>
      <c r="AU169" s="152" t="s">
        <v>78</v>
      </c>
      <c r="AY169" s="18" t="s">
        <v>157</v>
      </c>
      <c r="BE169" s="153">
        <f t="shared" ref="BE169:BE180" si="24">IF(N169="základní",J169,0)</f>
        <v>0</v>
      </c>
      <c r="BF169" s="153">
        <f t="shared" ref="BF169:BF180" si="25">IF(N169="snížená",J169,0)</f>
        <v>0</v>
      </c>
      <c r="BG169" s="153">
        <f t="shared" ref="BG169:BG180" si="26">IF(N169="zákl. přenesená",J169,0)</f>
        <v>0</v>
      </c>
      <c r="BH169" s="153">
        <f t="shared" ref="BH169:BH180" si="27">IF(N169="sníž. přenesená",J169,0)</f>
        <v>0</v>
      </c>
      <c r="BI169" s="153">
        <f t="shared" ref="BI169:BI180" si="28">IF(N169="nulová",J169,0)</f>
        <v>0</v>
      </c>
      <c r="BJ169" s="18" t="s">
        <v>74</v>
      </c>
      <c r="BK169" s="153">
        <f t="shared" ref="BK169:BK180" si="29">ROUND(I169*H169,2)</f>
        <v>0</v>
      </c>
      <c r="BL169" s="18" t="s">
        <v>163</v>
      </c>
      <c r="BM169" s="152" t="s">
        <v>504</v>
      </c>
    </row>
    <row r="170" spans="1:65" s="2" customFormat="1" ht="14.45" customHeight="1">
      <c r="A170" s="261"/>
      <c r="B170" s="262"/>
      <c r="C170" s="269" t="s">
        <v>319</v>
      </c>
      <c r="D170" s="269" t="s">
        <v>160</v>
      </c>
      <c r="E170" s="270" t="s">
        <v>1162</v>
      </c>
      <c r="F170" s="271" t="s">
        <v>1139</v>
      </c>
      <c r="G170" s="272" t="s">
        <v>171</v>
      </c>
      <c r="H170" s="273">
        <v>1</v>
      </c>
      <c r="I170" s="213"/>
      <c r="J170" s="305">
        <f t="shared" si="20"/>
        <v>0</v>
      </c>
      <c r="K170" s="271" t="s">
        <v>1</v>
      </c>
      <c r="L170" s="31"/>
      <c r="M170" s="148" t="s">
        <v>1</v>
      </c>
      <c r="N170" s="149" t="s">
        <v>35</v>
      </c>
      <c r="O170" s="150">
        <v>0</v>
      </c>
      <c r="P170" s="150">
        <f t="shared" si="21"/>
        <v>0</v>
      </c>
      <c r="Q170" s="150">
        <v>0</v>
      </c>
      <c r="R170" s="150">
        <f t="shared" si="22"/>
        <v>0</v>
      </c>
      <c r="S170" s="150">
        <v>0</v>
      </c>
      <c r="T170" s="151">
        <f t="shared" si="2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2" t="s">
        <v>163</v>
      </c>
      <c r="AT170" s="152" t="s">
        <v>160</v>
      </c>
      <c r="AU170" s="152" t="s">
        <v>78</v>
      </c>
      <c r="AY170" s="18" t="s">
        <v>157</v>
      </c>
      <c r="BE170" s="153">
        <f t="shared" si="24"/>
        <v>0</v>
      </c>
      <c r="BF170" s="153">
        <f t="shared" si="25"/>
        <v>0</v>
      </c>
      <c r="BG170" s="153">
        <f t="shared" si="26"/>
        <v>0</v>
      </c>
      <c r="BH170" s="153">
        <f t="shared" si="27"/>
        <v>0</v>
      </c>
      <c r="BI170" s="153">
        <f t="shared" si="28"/>
        <v>0</v>
      </c>
      <c r="BJ170" s="18" t="s">
        <v>74</v>
      </c>
      <c r="BK170" s="153">
        <f t="shared" si="29"/>
        <v>0</v>
      </c>
      <c r="BL170" s="18" t="s">
        <v>163</v>
      </c>
      <c r="BM170" s="152" t="s">
        <v>517</v>
      </c>
    </row>
    <row r="171" spans="1:65" s="2" customFormat="1" ht="21.6" customHeight="1">
      <c r="A171" s="261"/>
      <c r="B171" s="262"/>
      <c r="C171" s="269" t="s">
        <v>325</v>
      </c>
      <c r="D171" s="269" t="s">
        <v>160</v>
      </c>
      <c r="E171" s="270" t="s">
        <v>1163</v>
      </c>
      <c r="F171" s="271" t="s">
        <v>1141</v>
      </c>
      <c r="G171" s="272" t="s">
        <v>171</v>
      </c>
      <c r="H171" s="273">
        <v>1</v>
      </c>
      <c r="I171" s="213"/>
      <c r="J171" s="305">
        <f t="shared" si="20"/>
        <v>0</v>
      </c>
      <c r="K171" s="271" t="s">
        <v>1</v>
      </c>
      <c r="L171" s="31"/>
      <c r="M171" s="148" t="s">
        <v>1</v>
      </c>
      <c r="N171" s="149" t="s">
        <v>35</v>
      </c>
      <c r="O171" s="150">
        <v>0</v>
      </c>
      <c r="P171" s="150">
        <f t="shared" si="21"/>
        <v>0</v>
      </c>
      <c r="Q171" s="150">
        <v>0</v>
      </c>
      <c r="R171" s="150">
        <f t="shared" si="22"/>
        <v>0</v>
      </c>
      <c r="S171" s="150">
        <v>0</v>
      </c>
      <c r="T171" s="151">
        <f t="shared" si="2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2" t="s">
        <v>163</v>
      </c>
      <c r="AT171" s="152" t="s">
        <v>160</v>
      </c>
      <c r="AU171" s="152" t="s">
        <v>78</v>
      </c>
      <c r="AY171" s="18" t="s">
        <v>157</v>
      </c>
      <c r="BE171" s="153">
        <f t="shared" si="24"/>
        <v>0</v>
      </c>
      <c r="BF171" s="153">
        <f t="shared" si="25"/>
        <v>0</v>
      </c>
      <c r="BG171" s="153">
        <f t="shared" si="26"/>
        <v>0</v>
      </c>
      <c r="BH171" s="153">
        <f t="shared" si="27"/>
        <v>0</v>
      </c>
      <c r="BI171" s="153">
        <f t="shared" si="28"/>
        <v>0</v>
      </c>
      <c r="BJ171" s="18" t="s">
        <v>74</v>
      </c>
      <c r="BK171" s="153">
        <f t="shared" si="29"/>
        <v>0</v>
      </c>
      <c r="BL171" s="18" t="s">
        <v>163</v>
      </c>
      <c r="BM171" s="152" t="s">
        <v>528</v>
      </c>
    </row>
    <row r="172" spans="1:65" s="2" customFormat="1" ht="21.6" customHeight="1">
      <c r="A172" s="261"/>
      <c r="B172" s="262"/>
      <c r="C172" s="269" t="s">
        <v>331</v>
      </c>
      <c r="D172" s="269" t="s">
        <v>160</v>
      </c>
      <c r="E172" s="270" t="s">
        <v>1164</v>
      </c>
      <c r="F172" s="271" t="s">
        <v>1143</v>
      </c>
      <c r="G172" s="272" t="s">
        <v>171</v>
      </c>
      <c r="H172" s="273">
        <v>1</v>
      </c>
      <c r="I172" s="213"/>
      <c r="J172" s="305">
        <f t="shared" si="20"/>
        <v>0</v>
      </c>
      <c r="K172" s="271" t="s">
        <v>1</v>
      </c>
      <c r="L172" s="31"/>
      <c r="M172" s="148" t="s">
        <v>1</v>
      </c>
      <c r="N172" s="149" t="s">
        <v>35</v>
      </c>
      <c r="O172" s="150">
        <v>0</v>
      </c>
      <c r="P172" s="150">
        <f t="shared" si="21"/>
        <v>0</v>
      </c>
      <c r="Q172" s="150">
        <v>0</v>
      </c>
      <c r="R172" s="150">
        <f t="shared" si="22"/>
        <v>0</v>
      </c>
      <c r="S172" s="150">
        <v>0</v>
      </c>
      <c r="T172" s="151">
        <f t="shared" si="2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2" t="s">
        <v>163</v>
      </c>
      <c r="AT172" s="152" t="s">
        <v>160</v>
      </c>
      <c r="AU172" s="152" t="s">
        <v>78</v>
      </c>
      <c r="AY172" s="18" t="s">
        <v>157</v>
      </c>
      <c r="BE172" s="153">
        <f t="shared" si="24"/>
        <v>0</v>
      </c>
      <c r="BF172" s="153">
        <f t="shared" si="25"/>
        <v>0</v>
      </c>
      <c r="BG172" s="153">
        <f t="shared" si="26"/>
        <v>0</v>
      </c>
      <c r="BH172" s="153">
        <f t="shared" si="27"/>
        <v>0</v>
      </c>
      <c r="BI172" s="153">
        <f t="shared" si="28"/>
        <v>0</v>
      </c>
      <c r="BJ172" s="18" t="s">
        <v>74</v>
      </c>
      <c r="BK172" s="153">
        <f t="shared" si="29"/>
        <v>0</v>
      </c>
      <c r="BL172" s="18" t="s">
        <v>163</v>
      </c>
      <c r="BM172" s="152" t="s">
        <v>538</v>
      </c>
    </row>
    <row r="173" spans="1:65" s="2" customFormat="1" ht="21.6" customHeight="1">
      <c r="A173" s="261"/>
      <c r="B173" s="262"/>
      <c r="C173" s="269" t="s">
        <v>336</v>
      </c>
      <c r="D173" s="269" t="s">
        <v>160</v>
      </c>
      <c r="E173" s="270" t="s">
        <v>1165</v>
      </c>
      <c r="F173" s="271" t="s">
        <v>1145</v>
      </c>
      <c r="G173" s="272" t="s">
        <v>171</v>
      </c>
      <c r="H173" s="273">
        <v>1</v>
      </c>
      <c r="I173" s="213"/>
      <c r="J173" s="305">
        <f t="shared" si="20"/>
        <v>0</v>
      </c>
      <c r="K173" s="271" t="s">
        <v>1</v>
      </c>
      <c r="L173" s="31"/>
      <c r="M173" s="148" t="s">
        <v>1</v>
      </c>
      <c r="N173" s="149" t="s">
        <v>35</v>
      </c>
      <c r="O173" s="150">
        <v>0</v>
      </c>
      <c r="P173" s="150">
        <f t="shared" si="21"/>
        <v>0</v>
      </c>
      <c r="Q173" s="150">
        <v>0</v>
      </c>
      <c r="R173" s="150">
        <f t="shared" si="22"/>
        <v>0</v>
      </c>
      <c r="S173" s="150">
        <v>0</v>
      </c>
      <c r="T173" s="151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2" t="s">
        <v>163</v>
      </c>
      <c r="AT173" s="152" t="s">
        <v>160</v>
      </c>
      <c r="AU173" s="152" t="s">
        <v>78</v>
      </c>
      <c r="AY173" s="18" t="s">
        <v>157</v>
      </c>
      <c r="BE173" s="153">
        <f t="shared" si="24"/>
        <v>0</v>
      </c>
      <c r="BF173" s="153">
        <f t="shared" si="25"/>
        <v>0</v>
      </c>
      <c r="BG173" s="153">
        <f t="shared" si="26"/>
        <v>0</v>
      </c>
      <c r="BH173" s="153">
        <f t="shared" si="27"/>
        <v>0</v>
      </c>
      <c r="BI173" s="153">
        <f t="shared" si="28"/>
        <v>0</v>
      </c>
      <c r="BJ173" s="18" t="s">
        <v>74</v>
      </c>
      <c r="BK173" s="153">
        <f t="shared" si="29"/>
        <v>0</v>
      </c>
      <c r="BL173" s="18" t="s">
        <v>163</v>
      </c>
      <c r="BM173" s="152" t="s">
        <v>549</v>
      </c>
    </row>
    <row r="174" spans="1:65" s="2" customFormat="1" ht="32.450000000000003" customHeight="1">
      <c r="A174" s="261"/>
      <c r="B174" s="262"/>
      <c r="C174" s="269" t="s">
        <v>341</v>
      </c>
      <c r="D174" s="269" t="s">
        <v>160</v>
      </c>
      <c r="E174" s="270" t="s">
        <v>1166</v>
      </c>
      <c r="F174" s="271" t="s">
        <v>1147</v>
      </c>
      <c r="G174" s="272" t="s">
        <v>171</v>
      </c>
      <c r="H174" s="273">
        <v>1</v>
      </c>
      <c r="I174" s="213"/>
      <c r="J174" s="305">
        <f t="shared" si="20"/>
        <v>0</v>
      </c>
      <c r="K174" s="271" t="s">
        <v>1</v>
      </c>
      <c r="L174" s="31"/>
      <c r="M174" s="148" t="s">
        <v>1</v>
      </c>
      <c r="N174" s="149" t="s">
        <v>35</v>
      </c>
      <c r="O174" s="150">
        <v>0</v>
      </c>
      <c r="P174" s="150">
        <f t="shared" si="21"/>
        <v>0</v>
      </c>
      <c r="Q174" s="150">
        <v>0</v>
      </c>
      <c r="R174" s="150">
        <f t="shared" si="22"/>
        <v>0</v>
      </c>
      <c r="S174" s="150">
        <v>0</v>
      </c>
      <c r="T174" s="151">
        <f t="shared" si="2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2" t="s">
        <v>163</v>
      </c>
      <c r="AT174" s="152" t="s">
        <v>160</v>
      </c>
      <c r="AU174" s="152" t="s">
        <v>78</v>
      </c>
      <c r="AY174" s="18" t="s">
        <v>157</v>
      </c>
      <c r="BE174" s="153">
        <f t="shared" si="24"/>
        <v>0</v>
      </c>
      <c r="BF174" s="153">
        <f t="shared" si="25"/>
        <v>0</v>
      </c>
      <c r="BG174" s="153">
        <f t="shared" si="26"/>
        <v>0</v>
      </c>
      <c r="BH174" s="153">
        <f t="shared" si="27"/>
        <v>0</v>
      </c>
      <c r="BI174" s="153">
        <f t="shared" si="28"/>
        <v>0</v>
      </c>
      <c r="BJ174" s="18" t="s">
        <v>74</v>
      </c>
      <c r="BK174" s="153">
        <f t="shared" si="29"/>
        <v>0</v>
      </c>
      <c r="BL174" s="18" t="s">
        <v>163</v>
      </c>
      <c r="BM174" s="152" t="s">
        <v>557</v>
      </c>
    </row>
    <row r="175" spans="1:65" s="2" customFormat="1" ht="43.15" customHeight="1">
      <c r="A175" s="261"/>
      <c r="B175" s="262"/>
      <c r="C175" s="269" t="s">
        <v>347</v>
      </c>
      <c r="D175" s="269" t="s">
        <v>160</v>
      </c>
      <c r="E175" s="270" t="s">
        <v>1167</v>
      </c>
      <c r="F175" s="271" t="s">
        <v>1149</v>
      </c>
      <c r="G175" s="272" t="s">
        <v>171</v>
      </c>
      <c r="H175" s="273">
        <v>1</v>
      </c>
      <c r="I175" s="213"/>
      <c r="J175" s="305">
        <f t="shared" si="20"/>
        <v>0</v>
      </c>
      <c r="K175" s="271" t="s">
        <v>1</v>
      </c>
      <c r="L175" s="31"/>
      <c r="M175" s="148" t="s">
        <v>1</v>
      </c>
      <c r="N175" s="149" t="s">
        <v>35</v>
      </c>
      <c r="O175" s="150">
        <v>0</v>
      </c>
      <c r="P175" s="150">
        <f t="shared" si="21"/>
        <v>0</v>
      </c>
      <c r="Q175" s="150">
        <v>0</v>
      </c>
      <c r="R175" s="150">
        <f t="shared" si="22"/>
        <v>0</v>
      </c>
      <c r="S175" s="150">
        <v>0</v>
      </c>
      <c r="T175" s="151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2" t="s">
        <v>163</v>
      </c>
      <c r="AT175" s="152" t="s">
        <v>160</v>
      </c>
      <c r="AU175" s="152" t="s">
        <v>78</v>
      </c>
      <c r="AY175" s="18" t="s">
        <v>157</v>
      </c>
      <c r="BE175" s="153">
        <f t="shared" si="24"/>
        <v>0</v>
      </c>
      <c r="BF175" s="153">
        <f t="shared" si="25"/>
        <v>0</v>
      </c>
      <c r="BG175" s="153">
        <f t="shared" si="26"/>
        <v>0</v>
      </c>
      <c r="BH175" s="153">
        <f t="shared" si="27"/>
        <v>0</v>
      </c>
      <c r="BI175" s="153">
        <f t="shared" si="28"/>
        <v>0</v>
      </c>
      <c r="BJ175" s="18" t="s">
        <v>74</v>
      </c>
      <c r="BK175" s="153">
        <f t="shared" si="29"/>
        <v>0</v>
      </c>
      <c r="BL175" s="18" t="s">
        <v>163</v>
      </c>
      <c r="BM175" s="152" t="s">
        <v>565</v>
      </c>
    </row>
    <row r="176" spans="1:65" s="2" customFormat="1" ht="32.450000000000003" customHeight="1">
      <c r="A176" s="261"/>
      <c r="B176" s="262"/>
      <c r="C176" s="269" t="s">
        <v>352</v>
      </c>
      <c r="D176" s="269" t="s">
        <v>160</v>
      </c>
      <c r="E176" s="270" t="s">
        <v>1168</v>
      </c>
      <c r="F176" s="271" t="s">
        <v>1151</v>
      </c>
      <c r="G176" s="272" t="s">
        <v>171</v>
      </c>
      <c r="H176" s="273">
        <v>2</v>
      </c>
      <c r="I176" s="213"/>
      <c r="J176" s="305">
        <f t="shared" si="20"/>
        <v>0</v>
      </c>
      <c r="K176" s="271" t="s">
        <v>1</v>
      </c>
      <c r="L176" s="31"/>
      <c r="M176" s="148" t="s">
        <v>1</v>
      </c>
      <c r="N176" s="149" t="s">
        <v>35</v>
      </c>
      <c r="O176" s="150">
        <v>0</v>
      </c>
      <c r="P176" s="150">
        <f t="shared" si="21"/>
        <v>0</v>
      </c>
      <c r="Q176" s="150">
        <v>0</v>
      </c>
      <c r="R176" s="150">
        <f t="shared" si="22"/>
        <v>0</v>
      </c>
      <c r="S176" s="150">
        <v>0</v>
      </c>
      <c r="T176" s="151">
        <f t="shared" si="2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2" t="s">
        <v>163</v>
      </c>
      <c r="AT176" s="152" t="s">
        <v>160</v>
      </c>
      <c r="AU176" s="152" t="s">
        <v>78</v>
      </c>
      <c r="AY176" s="18" t="s">
        <v>157</v>
      </c>
      <c r="BE176" s="153">
        <f t="shared" si="24"/>
        <v>0</v>
      </c>
      <c r="BF176" s="153">
        <f t="shared" si="25"/>
        <v>0</v>
      </c>
      <c r="BG176" s="153">
        <f t="shared" si="26"/>
        <v>0</v>
      </c>
      <c r="BH176" s="153">
        <f t="shared" si="27"/>
        <v>0</v>
      </c>
      <c r="BI176" s="153">
        <f t="shared" si="28"/>
        <v>0</v>
      </c>
      <c r="BJ176" s="18" t="s">
        <v>74</v>
      </c>
      <c r="BK176" s="153">
        <f t="shared" si="29"/>
        <v>0</v>
      </c>
      <c r="BL176" s="18" t="s">
        <v>163</v>
      </c>
      <c r="BM176" s="152" t="s">
        <v>576</v>
      </c>
    </row>
    <row r="177" spans="1:65" s="2" customFormat="1" ht="43.15" customHeight="1">
      <c r="A177" s="261"/>
      <c r="B177" s="262"/>
      <c r="C177" s="269" t="s">
        <v>357</v>
      </c>
      <c r="D177" s="269" t="s">
        <v>160</v>
      </c>
      <c r="E177" s="270" t="s">
        <v>1169</v>
      </c>
      <c r="F177" s="271" t="s">
        <v>1153</v>
      </c>
      <c r="G177" s="272" t="s">
        <v>171</v>
      </c>
      <c r="H177" s="273">
        <v>2.5</v>
      </c>
      <c r="I177" s="213"/>
      <c r="J177" s="305">
        <f t="shared" si="20"/>
        <v>0</v>
      </c>
      <c r="K177" s="271" t="s">
        <v>1</v>
      </c>
      <c r="L177" s="31"/>
      <c r="M177" s="148" t="s">
        <v>1</v>
      </c>
      <c r="N177" s="149" t="s">
        <v>35</v>
      </c>
      <c r="O177" s="150">
        <v>0</v>
      </c>
      <c r="P177" s="150">
        <f t="shared" si="21"/>
        <v>0</v>
      </c>
      <c r="Q177" s="150">
        <v>0</v>
      </c>
      <c r="R177" s="150">
        <f t="shared" si="22"/>
        <v>0</v>
      </c>
      <c r="S177" s="150">
        <v>0</v>
      </c>
      <c r="T177" s="151">
        <f t="shared" si="2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2" t="s">
        <v>163</v>
      </c>
      <c r="AT177" s="152" t="s">
        <v>160</v>
      </c>
      <c r="AU177" s="152" t="s">
        <v>78</v>
      </c>
      <c r="AY177" s="18" t="s">
        <v>157</v>
      </c>
      <c r="BE177" s="153">
        <f t="shared" si="24"/>
        <v>0</v>
      </c>
      <c r="BF177" s="153">
        <f t="shared" si="25"/>
        <v>0</v>
      </c>
      <c r="BG177" s="153">
        <f t="shared" si="26"/>
        <v>0</v>
      </c>
      <c r="BH177" s="153">
        <f t="shared" si="27"/>
        <v>0</v>
      </c>
      <c r="BI177" s="153">
        <f t="shared" si="28"/>
        <v>0</v>
      </c>
      <c r="BJ177" s="18" t="s">
        <v>74</v>
      </c>
      <c r="BK177" s="153">
        <f t="shared" si="29"/>
        <v>0</v>
      </c>
      <c r="BL177" s="18" t="s">
        <v>163</v>
      </c>
      <c r="BM177" s="152" t="s">
        <v>585</v>
      </c>
    </row>
    <row r="178" spans="1:65" s="2" customFormat="1" ht="14.45" customHeight="1">
      <c r="A178" s="261"/>
      <c r="B178" s="262"/>
      <c r="C178" s="269" t="s">
        <v>362</v>
      </c>
      <c r="D178" s="269" t="s">
        <v>160</v>
      </c>
      <c r="E178" s="270" t="s">
        <v>1170</v>
      </c>
      <c r="F178" s="271" t="s">
        <v>1155</v>
      </c>
      <c r="G178" s="272" t="s">
        <v>171</v>
      </c>
      <c r="H178" s="273">
        <v>1</v>
      </c>
      <c r="I178" s="213"/>
      <c r="J178" s="305">
        <f t="shared" si="20"/>
        <v>0</v>
      </c>
      <c r="K178" s="271" t="s">
        <v>1</v>
      </c>
      <c r="L178" s="31"/>
      <c r="M178" s="148" t="s">
        <v>1</v>
      </c>
      <c r="N178" s="149" t="s">
        <v>35</v>
      </c>
      <c r="O178" s="150">
        <v>0</v>
      </c>
      <c r="P178" s="150">
        <f t="shared" si="21"/>
        <v>0</v>
      </c>
      <c r="Q178" s="150">
        <v>0</v>
      </c>
      <c r="R178" s="150">
        <f t="shared" si="22"/>
        <v>0</v>
      </c>
      <c r="S178" s="150">
        <v>0</v>
      </c>
      <c r="T178" s="151">
        <f t="shared" si="2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2" t="s">
        <v>163</v>
      </c>
      <c r="AT178" s="152" t="s">
        <v>160</v>
      </c>
      <c r="AU178" s="152" t="s">
        <v>78</v>
      </c>
      <c r="AY178" s="18" t="s">
        <v>157</v>
      </c>
      <c r="BE178" s="153">
        <f t="shared" si="24"/>
        <v>0</v>
      </c>
      <c r="BF178" s="153">
        <f t="shared" si="25"/>
        <v>0</v>
      </c>
      <c r="BG178" s="153">
        <f t="shared" si="26"/>
        <v>0</v>
      </c>
      <c r="BH178" s="153">
        <f t="shared" si="27"/>
        <v>0</v>
      </c>
      <c r="BI178" s="153">
        <f t="shared" si="28"/>
        <v>0</v>
      </c>
      <c r="BJ178" s="18" t="s">
        <v>74</v>
      </c>
      <c r="BK178" s="153">
        <f t="shared" si="29"/>
        <v>0</v>
      </c>
      <c r="BL178" s="18" t="s">
        <v>163</v>
      </c>
      <c r="BM178" s="152" t="s">
        <v>595</v>
      </c>
    </row>
    <row r="179" spans="1:65" s="2" customFormat="1" ht="14.45" customHeight="1">
      <c r="A179" s="261"/>
      <c r="B179" s="262"/>
      <c r="C179" s="269" t="s">
        <v>367</v>
      </c>
      <c r="D179" s="269" t="s">
        <v>160</v>
      </c>
      <c r="E179" s="270" t="s">
        <v>1171</v>
      </c>
      <c r="F179" s="271" t="s">
        <v>1157</v>
      </c>
      <c r="G179" s="272" t="s">
        <v>171</v>
      </c>
      <c r="H179" s="273">
        <v>1</v>
      </c>
      <c r="I179" s="213"/>
      <c r="J179" s="305">
        <f t="shared" si="20"/>
        <v>0</v>
      </c>
      <c r="K179" s="271" t="s">
        <v>1</v>
      </c>
      <c r="L179" s="31"/>
      <c r="M179" s="148" t="s">
        <v>1</v>
      </c>
      <c r="N179" s="149" t="s">
        <v>35</v>
      </c>
      <c r="O179" s="150">
        <v>0</v>
      </c>
      <c r="P179" s="150">
        <f t="shared" si="21"/>
        <v>0</v>
      </c>
      <c r="Q179" s="150">
        <v>0</v>
      </c>
      <c r="R179" s="150">
        <f t="shared" si="22"/>
        <v>0</v>
      </c>
      <c r="S179" s="150">
        <v>0</v>
      </c>
      <c r="T179" s="151">
        <f t="shared" si="2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2" t="s">
        <v>163</v>
      </c>
      <c r="AT179" s="152" t="s">
        <v>160</v>
      </c>
      <c r="AU179" s="152" t="s">
        <v>78</v>
      </c>
      <c r="AY179" s="18" t="s">
        <v>157</v>
      </c>
      <c r="BE179" s="153">
        <f t="shared" si="24"/>
        <v>0</v>
      </c>
      <c r="BF179" s="153">
        <f t="shared" si="25"/>
        <v>0</v>
      </c>
      <c r="BG179" s="153">
        <f t="shared" si="26"/>
        <v>0</v>
      </c>
      <c r="BH179" s="153">
        <f t="shared" si="27"/>
        <v>0</v>
      </c>
      <c r="BI179" s="153">
        <f t="shared" si="28"/>
        <v>0</v>
      </c>
      <c r="BJ179" s="18" t="s">
        <v>74</v>
      </c>
      <c r="BK179" s="153">
        <f t="shared" si="29"/>
        <v>0</v>
      </c>
      <c r="BL179" s="18" t="s">
        <v>163</v>
      </c>
      <c r="BM179" s="152" t="s">
        <v>605</v>
      </c>
    </row>
    <row r="180" spans="1:65" s="2" customFormat="1" ht="14.45" customHeight="1">
      <c r="A180" s="261"/>
      <c r="B180" s="262"/>
      <c r="C180" s="269" t="s">
        <v>371</v>
      </c>
      <c r="D180" s="269" t="s">
        <v>160</v>
      </c>
      <c r="E180" s="270" t="s">
        <v>1172</v>
      </c>
      <c r="F180" s="271" t="s">
        <v>1159</v>
      </c>
      <c r="G180" s="272" t="s">
        <v>171</v>
      </c>
      <c r="H180" s="273">
        <v>1</v>
      </c>
      <c r="I180" s="213"/>
      <c r="J180" s="305">
        <f t="shared" si="20"/>
        <v>0</v>
      </c>
      <c r="K180" s="271" t="s">
        <v>1</v>
      </c>
      <c r="L180" s="31"/>
      <c r="M180" s="148" t="s">
        <v>1</v>
      </c>
      <c r="N180" s="149" t="s">
        <v>35</v>
      </c>
      <c r="O180" s="150">
        <v>0</v>
      </c>
      <c r="P180" s="150">
        <f t="shared" si="21"/>
        <v>0</v>
      </c>
      <c r="Q180" s="150">
        <v>0</v>
      </c>
      <c r="R180" s="150">
        <f t="shared" si="22"/>
        <v>0</v>
      </c>
      <c r="S180" s="150">
        <v>0</v>
      </c>
      <c r="T180" s="151">
        <f t="shared" si="2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2" t="s">
        <v>163</v>
      </c>
      <c r="AT180" s="152" t="s">
        <v>160</v>
      </c>
      <c r="AU180" s="152" t="s">
        <v>78</v>
      </c>
      <c r="AY180" s="18" t="s">
        <v>157</v>
      </c>
      <c r="BE180" s="153">
        <f t="shared" si="24"/>
        <v>0</v>
      </c>
      <c r="BF180" s="153">
        <f t="shared" si="25"/>
        <v>0</v>
      </c>
      <c r="BG180" s="153">
        <f t="shared" si="26"/>
        <v>0</v>
      </c>
      <c r="BH180" s="153">
        <f t="shared" si="27"/>
        <v>0</v>
      </c>
      <c r="BI180" s="153">
        <f t="shared" si="28"/>
        <v>0</v>
      </c>
      <c r="BJ180" s="18" t="s">
        <v>74</v>
      </c>
      <c r="BK180" s="153">
        <f t="shared" si="29"/>
        <v>0</v>
      </c>
      <c r="BL180" s="18" t="s">
        <v>163</v>
      </c>
      <c r="BM180" s="152" t="s">
        <v>616</v>
      </c>
    </row>
    <row r="181" spans="1:65" s="12" customFormat="1" ht="25.9" customHeight="1">
      <c r="A181" s="264"/>
      <c r="B181" s="265"/>
      <c r="C181" s="264"/>
      <c r="D181" s="266" t="s">
        <v>69</v>
      </c>
      <c r="E181" s="267" t="s">
        <v>1173</v>
      </c>
      <c r="F181" s="267" t="s">
        <v>1174</v>
      </c>
      <c r="G181" s="264"/>
      <c r="H181" s="264"/>
      <c r="I181" s="307"/>
      <c r="J181" s="303">
        <f>BK181</f>
        <v>0</v>
      </c>
      <c r="K181" s="264"/>
      <c r="L181" s="134"/>
      <c r="M181" s="138"/>
      <c r="N181" s="139"/>
      <c r="O181" s="139"/>
      <c r="P181" s="140">
        <f>P182</f>
        <v>0</v>
      </c>
      <c r="Q181" s="139"/>
      <c r="R181" s="140">
        <f>R182</f>
        <v>0</v>
      </c>
      <c r="S181" s="139"/>
      <c r="T181" s="141">
        <f>T182</f>
        <v>0</v>
      </c>
      <c r="AR181" s="135" t="s">
        <v>74</v>
      </c>
      <c r="AT181" s="142" t="s">
        <v>69</v>
      </c>
      <c r="AU181" s="142" t="s">
        <v>70</v>
      </c>
      <c r="AY181" s="135" t="s">
        <v>157</v>
      </c>
      <c r="BK181" s="143">
        <f>BK182</f>
        <v>0</v>
      </c>
    </row>
    <row r="182" spans="1:65" s="12" customFormat="1" ht="22.9" customHeight="1">
      <c r="A182" s="264"/>
      <c r="B182" s="265"/>
      <c r="C182" s="264"/>
      <c r="D182" s="266" t="s">
        <v>69</v>
      </c>
      <c r="E182" s="268" t="s">
        <v>1175</v>
      </c>
      <c r="F182" s="268" t="s">
        <v>1176</v>
      </c>
      <c r="G182" s="264"/>
      <c r="H182" s="264"/>
      <c r="I182" s="307"/>
      <c r="J182" s="304">
        <f>BK182</f>
        <v>0</v>
      </c>
      <c r="K182" s="264"/>
      <c r="L182" s="134"/>
      <c r="M182" s="138"/>
      <c r="N182" s="139"/>
      <c r="O182" s="139"/>
      <c r="P182" s="140">
        <f>SUM(P183:P192)</f>
        <v>0</v>
      </c>
      <c r="Q182" s="139"/>
      <c r="R182" s="140">
        <f>SUM(R183:R192)</f>
        <v>0</v>
      </c>
      <c r="S182" s="139"/>
      <c r="T182" s="141">
        <f>SUM(T183:T192)</f>
        <v>0</v>
      </c>
      <c r="AR182" s="135" t="s">
        <v>74</v>
      </c>
      <c r="AT182" s="142" t="s">
        <v>69</v>
      </c>
      <c r="AU182" s="142" t="s">
        <v>74</v>
      </c>
      <c r="AY182" s="135" t="s">
        <v>157</v>
      </c>
      <c r="BK182" s="143">
        <f>SUM(BK183:BK192)</f>
        <v>0</v>
      </c>
    </row>
    <row r="183" spans="1:65" s="2" customFormat="1" ht="32.450000000000003" customHeight="1">
      <c r="A183" s="261"/>
      <c r="B183" s="262"/>
      <c r="C183" s="269" t="s">
        <v>376</v>
      </c>
      <c r="D183" s="269" t="s">
        <v>160</v>
      </c>
      <c r="E183" s="270" t="s">
        <v>1177</v>
      </c>
      <c r="F183" s="271" t="s">
        <v>1178</v>
      </c>
      <c r="G183" s="272" t="s">
        <v>171</v>
      </c>
      <c r="H183" s="273">
        <v>2.27</v>
      </c>
      <c r="I183" s="213"/>
      <c r="J183" s="305">
        <f t="shared" ref="J183:J192" si="30">ROUND(I183*H183,2)</f>
        <v>0</v>
      </c>
      <c r="K183" s="271" t="s">
        <v>1</v>
      </c>
      <c r="L183" s="31"/>
      <c r="M183" s="148" t="s">
        <v>1</v>
      </c>
      <c r="N183" s="149" t="s">
        <v>35</v>
      </c>
      <c r="O183" s="150">
        <v>0</v>
      </c>
      <c r="P183" s="150">
        <f t="shared" ref="P183:P192" si="31">O183*H183</f>
        <v>0</v>
      </c>
      <c r="Q183" s="150">
        <v>0</v>
      </c>
      <c r="R183" s="150">
        <f t="shared" ref="R183:R192" si="32">Q183*H183</f>
        <v>0</v>
      </c>
      <c r="S183" s="150">
        <v>0</v>
      </c>
      <c r="T183" s="151">
        <f t="shared" ref="T183:T192" si="33"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2" t="s">
        <v>163</v>
      </c>
      <c r="AT183" s="152" t="s">
        <v>160</v>
      </c>
      <c r="AU183" s="152" t="s">
        <v>78</v>
      </c>
      <c r="AY183" s="18" t="s">
        <v>157</v>
      </c>
      <c r="BE183" s="153">
        <f t="shared" ref="BE183:BE192" si="34">IF(N183="základní",J183,0)</f>
        <v>0</v>
      </c>
      <c r="BF183" s="153">
        <f t="shared" ref="BF183:BF192" si="35">IF(N183="snížená",J183,0)</f>
        <v>0</v>
      </c>
      <c r="BG183" s="153">
        <f t="shared" ref="BG183:BG192" si="36">IF(N183="zákl. přenesená",J183,0)</f>
        <v>0</v>
      </c>
      <c r="BH183" s="153">
        <f t="shared" ref="BH183:BH192" si="37">IF(N183="sníž. přenesená",J183,0)</f>
        <v>0</v>
      </c>
      <c r="BI183" s="153">
        <f t="shared" ref="BI183:BI192" si="38">IF(N183="nulová",J183,0)</f>
        <v>0</v>
      </c>
      <c r="BJ183" s="18" t="s">
        <v>74</v>
      </c>
      <c r="BK183" s="153">
        <f t="shared" ref="BK183:BK192" si="39">ROUND(I183*H183,2)</f>
        <v>0</v>
      </c>
      <c r="BL183" s="18" t="s">
        <v>163</v>
      </c>
      <c r="BM183" s="152" t="s">
        <v>653</v>
      </c>
    </row>
    <row r="184" spans="1:65" s="2" customFormat="1" ht="14.45" customHeight="1">
      <c r="A184" s="261"/>
      <c r="B184" s="262"/>
      <c r="C184" s="269" t="s">
        <v>380</v>
      </c>
      <c r="D184" s="269" t="s">
        <v>160</v>
      </c>
      <c r="E184" s="270" t="s">
        <v>1179</v>
      </c>
      <c r="F184" s="271" t="s">
        <v>1180</v>
      </c>
      <c r="G184" s="272" t="s">
        <v>171</v>
      </c>
      <c r="H184" s="273">
        <v>1</v>
      </c>
      <c r="I184" s="213"/>
      <c r="J184" s="305">
        <f t="shared" si="30"/>
        <v>0</v>
      </c>
      <c r="K184" s="271" t="s">
        <v>1</v>
      </c>
      <c r="L184" s="31"/>
      <c r="M184" s="148" t="s">
        <v>1</v>
      </c>
      <c r="N184" s="149" t="s">
        <v>35</v>
      </c>
      <c r="O184" s="150">
        <v>0</v>
      </c>
      <c r="P184" s="150">
        <f t="shared" si="31"/>
        <v>0</v>
      </c>
      <c r="Q184" s="150">
        <v>0</v>
      </c>
      <c r="R184" s="150">
        <f t="shared" si="32"/>
        <v>0</v>
      </c>
      <c r="S184" s="150">
        <v>0</v>
      </c>
      <c r="T184" s="151">
        <f t="shared" si="3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2" t="s">
        <v>163</v>
      </c>
      <c r="AT184" s="152" t="s">
        <v>160</v>
      </c>
      <c r="AU184" s="152" t="s">
        <v>78</v>
      </c>
      <c r="AY184" s="18" t="s">
        <v>157</v>
      </c>
      <c r="BE184" s="153">
        <f t="shared" si="34"/>
        <v>0</v>
      </c>
      <c r="BF184" s="153">
        <f t="shared" si="35"/>
        <v>0</v>
      </c>
      <c r="BG184" s="153">
        <f t="shared" si="36"/>
        <v>0</v>
      </c>
      <c r="BH184" s="153">
        <f t="shared" si="37"/>
        <v>0</v>
      </c>
      <c r="BI184" s="153">
        <f t="shared" si="38"/>
        <v>0</v>
      </c>
      <c r="BJ184" s="18" t="s">
        <v>74</v>
      </c>
      <c r="BK184" s="153">
        <f t="shared" si="39"/>
        <v>0</v>
      </c>
      <c r="BL184" s="18" t="s">
        <v>163</v>
      </c>
      <c r="BM184" s="152" t="s">
        <v>664</v>
      </c>
    </row>
    <row r="185" spans="1:65" s="2" customFormat="1" ht="14.45" customHeight="1">
      <c r="A185" s="261"/>
      <c r="B185" s="262"/>
      <c r="C185" s="269" t="s">
        <v>385</v>
      </c>
      <c r="D185" s="269" t="s">
        <v>160</v>
      </c>
      <c r="E185" s="270" t="s">
        <v>1181</v>
      </c>
      <c r="F185" s="271" t="s">
        <v>1182</v>
      </c>
      <c r="G185" s="272" t="s">
        <v>171</v>
      </c>
      <c r="H185" s="273">
        <v>1</v>
      </c>
      <c r="I185" s="213"/>
      <c r="J185" s="305">
        <f t="shared" si="30"/>
        <v>0</v>
      </c>
      <c r="K185" s="271" t="s">
        <v>1</v>
      </c>
      <c r="L185" s="31"/>
      <c r="M185" s="148" t="s">
        <v>1</v>
      </c>
      <c r="N185" s="149" t="s">
        <v>35</v>
      </c>
      <c r="O185" s="150">
        <v>0</v>
      </c>
      <c r="P185" s="150">
        <f t="shared" si="31"/>
        <v>0</v>
      </c>
      <c r="Q185" s="150">
        <v>0</v>
      </c>
      <c r="R185" s="150">
        <f t="shared" si="32"/>
        <v>0</v>
      </c>
      <c r="S185" s="150">
        <v>0</v>
      </c>
      <c r="T185" s="151">
        <f t="shared" si="3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2" t="s">
        <v>163</v>
      </c>
      <c r="AT185" s="152" t="s">
        <v>160</v>
      </c>
      <c r="AU185" s="152" t="s">
        <v>78</v>
      </c>
      <c r="AY185" s="18" t="s">
        <v>157</v>
      </c>
      <c r="BE185" s="153">
        <f t="shared" si="34"/>
        <v>0</v>
      </c>
      <c r="BF185" s="153">
        <f t="shared" si="35"/>
        <v>0</v>
      </c>
      <c r="BG185" s="153">
        <f t="shared" si="36"/>
        <v>0</v>
      </c>
      <c r="BH185" s="153">
        <f t="shared" si="37"/>
        <v>0</v>
      </c>
      <c r="BI185" s="153">
        <f t="shared" si="38"/>
        <v>0</v>
      </c>
      <c r="BJ185" s="18" t="s">
        <v>74</v>
      </c>
      <c r="BK185" s="153">
        <f t="shared" si="39"/>
        <v>0</v>
      </c>
      <c r="BL185" s="18" t="s">
        <v>163</v>
      </c>
      <c r="BM185" s="152" t="s">
        <v>672</v>
      </c>
    </row>
    <row r="186" spans="1:65" s="2" customFormat="1" ht="21.6" customHeight="1">
      <c r="A186" s="261"/>
      <c r="B186" s="262"/>
      <c r="C186" s="269" t="s">
        <v>392</v>
      </c>
      <c r="D186" s="269" t="s">
        <v>160</v>
      </c>
      <c r="E186" s="270" t="s">
        <v>1183</v>
      </c>
      <c r="F186" s="271" t="s">
        <v>1104</v>
      </c>
      <c r="G186" s="272" t="s">
        <v>171</v>
      </c>
      <c r="H186" s="273">
        <v>1</v>
      </c>
      <c r="I186" s="213"/>
      <c r="J186" s="305">
        <f t="shared" si="30"/>
        <v>0</v>
      </c>
      <c r="K186" s="271" t="s">
        <v>1</v>
      </c>
      <c r="L186" s="31"/>
      <c r="M186" s="148" t="s">
        <v>1</v>
      </c>
      <c r="N186" s="149" t="s">
        <v>35</v>
      </c>
      <c r="O186" s="150">
        <v>0</v>
      </c>
      <c r="P186" s="150">
        <f t="shared" si="31"/>
        <v>0</v>
      </c>
      <c r="Q186" s="150">
        <v>0</v>
      </c>
      <c r="R186" s="150">
        <f t="shared" si="32"/>
        <v>0</v>
      </c>
      <c r="S186" s="150">
        <v>0</v>
      </c>
      <c r="T186" s="151">
        <f t="shared" si="3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2" t="s">
        <v>163</v>
      </c>
      <c r="AT186" s="152" t="s">
        <v>160</v>
      </c>
      <c r="AU186" s="152" t="s">
        <v>78</v>
      </c>
      <c r="AY186" s="18" t="s">
        <v>157</v>
      </c>
      <c r="BE186" s="153">
        <f t="shared" si="34"/>
        <v>0</v>
      </c>
      <c r="BF186" s="153">
        <f t="shared" si="35"/>
        <v>0</v>
      </c>
      <c r="BG186" s="153">
        <f t="shared" si="36"/>
        <v>0</v>
      </c>
      <c r="BH186" s="153">
        <f t="shared" si="37"/>
        <v>0</v>
      </c>
      <c r="BI186" s="153">
        <f t="shared" si="38"/>
        <v>0</v>
      </c>
      <c r="BJ186" s="18" t="s">
        <v>74</v>
      </c>
      <c r="BK186" s="153">
        <f t="shared" si="39"/>
        <v>0</v>
      </c>
      <c r="BL186" s="18" t="s">
        <v>163</v>
      </c>
      <c r="BM186" s="152" t="s">
        <v>682</v>
      </c>
    </row>
    <row r="187" spans="1:65" s="2" customFormat="1" ht="21.6" customHeight="1">
      <c r="A187" s="261"/>
      <c r="B187" s="262"/>
      <c r="C187" s="269" t="s">
        <v>397</v>
      </c>
      <c r="D187" s="269" t="s">
        <v>160</v>
      </c>
      <c r="E187" s="270" t="s">
        <v>1184</v>
      </c>
      <c r="F187" s="271" t="s">
        <v>1185</v>
      </c>
      <c r="G187" s="272" t="s">
        <v>171</v>
      </c>
      <c r="H187" s="273">
        <v>1</v>
      </c>
      <c r="I187" s="213"/>
      <c r="J187" s="305">
        <f t="shared" si="30"/>
        <v>0</v>
      </c>
      <c r="K187" s="271" t="s">
        <v>1</v>
      </c>
      <c r="L187" s="31"/>
      <c r="M187" s="148" t="s">
        <v>1</v>
      </c>
      <c r="N187" s="149" t="s">
        <v>35</v>
      </c>
      <c r="O187" s="150">
        <v>0</v>
      </c>
      <c r="P187" s="150">
        <f t="shared" si="31"/>
        <v>0</v>
      </c>
      <c r="Q187" s="150">
        <v>0</v>
      </c>
      <c r="R187" s="150">
        <f t="shared" si="32"/>
        <v>0</v>
      </c>
      <c r="S187" s="150">
        <v>0</v>
      </c>
      <c r="T187" s="151">
        <f t="shared" si="3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2" t="s">
        <v>163</v>
      </c>
      <c r="AT187" s="152" t="s">
        <v>160</v>
      </c>
      <c r="AU187" s="152" t="s">
        <v>78</v>
      </c>
      <c r="AY187" s="18" t="s">
        <v>157</v>
      </c>
      <c r="BE187" s="153">
        <f t="shared" si="34"/>
        <v>0</v>
      </c>
      <c r="BF187" s="153">
        <f t="shared" si="35"/>
        <v>0</v>
      </c>
      <c r="BG187" s="153">
        <f t="shared" si="36"/>
        <v>0</v>
      </c>
      <c r="BH187" s="153">
        <f t="shared" si="37"/>
        <v>0</v>
      </c>
      <c r="BI187" s="153">
        <f t="shared" si="38"/>
        <v>0</v>
      </c>
      <c r="BJ187" s="18" t="s">
        <v>74</v>
      </c>
      <c r="BK187" s="153">
        <f t="shared" si="39"/>
        <v>0</v>
      </c>
      <c r="BL187" s="18" t="s">
        <v>163</v>
      </c>
      <c r="BM187" s="152" t="s">
        <v>695</v>
      </c>
    </row>
    <row r="188" spans="1:65" s="2" customFormat="1" ht="32.450000000000003" customHeight="1">
      <c r="A188" s="261"/>
      <c r="B188" s="262"/>
      <c r="C188" s="269" t="s">
        <v>404</v>
      </c>
      <c r="D188" s="269" t="s">
        <v>160</v>
      </c>
      <c r="E188" s="270" t="s">
        <v>1186</v>
      </c>
      <c r="F188" s="271" t="s">
        <v>1187</v>
      </c>
      <c r="G188" s="272" t="s">
        <v>171</v>
      </c>
      <c r="H188" s="273">
        <v>1</v>
      </c>
      <c r="I188" s="213"/>
      <c r="J188" s="305">
        <f t="shared" si="30"/>
        <v>0</v>
      </c>
      <c r="K188" s="271" t="s">
        <v>1</v>
      </c>
      <c r="L188" s="31"/>
      <c r="M188" s="148" t="s">
        <v>1</v>
      </c>
      <c r="N188" s="149" t="s">
        <v>35</v>
      </c>
      <c r="O188" s="150">
        <v>0</v>
      </c>
      <c r="P188" s="150">
        <f t="shared" si="31"/>
        <v>0</v>
      </c>
      <c r="Q188" s="150">
        <v>0</v>
      </c>
      <c r="R188" s="150">
        <f t="shared" si="32"/>
        <v>0</v>
      </c>
      <c r="S188" s="150">
        <v>0</v>
      </c>
      <c r="T188" s="151">
        <f t="shared" si="3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2" t="s">
        <v>163</v>
      </c>
      <c r="AT188" s="152" t="s">
        <v>160</v>
      </c>
      <c r="AU188" s="152" t="s">
        <v>78</v>
      </c>
      <c r="AY188" s="18" t="s">
        <v>157</v>
      </c>
      <c r="BE188" s="153">
        <f t="shared" si="34"/>
        <v>0</v>
      </c>
      <c r="BF188" s="153">
        <f t="shared" si="35"/>
        <v>0</v>
      </c>
      <c r="BG188" s="153">
        <f t="shared" si="36"/>
        <v>0</v>
      </c>
      <c r="BH188" s="153">
        <f t="shared" si="37"/>
        <v>0</v>
      </c>
      <c r="BI188" s="153">
        <f t="shared" si="38"/>
        <v>0</v>
      </c>
      <c r="BJ188" s="18" t="s">
        <v>74</v>
      </c>
      <c r="BK188" s="153">
        <f t="shared" si="39"/>
        <v>0</v>
      </c>
      <c r="BL188" s="18" t="s">
        <v>163</v>
      </c>
      <c r="BM188" s="152" t="s">
        <v>706</v>
      </c>
    </row>
    <row r="189" spans="1:65" s="2" customFormat="1" ht="21.6" customHeight="1">
      <c r="A189" s="261"/>
      <c r="B189" s="262"/>
      <c r="C189" s="269" t="s">
        <v>411</v>
      </c>
      <c r="D189" s="269" t="s">
        <v>160</v>
      </c>
      <c r="E189" s="270" t="s">
        <v>1188</v>
      </c>
      <c r="F189" s="271" t="s">
        <v>1189</v>
      </c>
      <c r="G189" s="272" t="s">
        <v>171</v>
      </c>
      <c r="H189" s="273">
        <v>1</v>
      </c>
      <c r="I189" s="213"/>
      <c r="J189" s="305">
        <f t="shared" si="30"/>
        <v>0</v>
      </c>
      <c r="K189" s="271" t="s">
        <v>1</v>
      </c>
      <c r="L189" s="31"/>
      <c r="M189" s="148" t="s">
        <v>1</v>
      </c>
      <c r="N189" s="149" t="s">
        <v>35</v>
      </c>
      <c r="O189" s="150">
        <v>0</v>
      </c>
      <c r="P189" s="150">
        <f t="shared" si="31"/>
        <v>0</v>
      </c>
      <c r="Q189" s="150">
        <v>0</v>
      </c>
      <c r="R189" s="150">
        <f t="shared" si="32"/>
        <v>0</v>
      </c>
      <c r="S189" s="150">
        <v>0</v>
      </c>
      <c r="T189" s="151">
        <f t="shared" si="3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2" t="s">
        <v>163</v>
      </c>
      <c r="AT189" s="152" t="s">
        <v>160</v>
      </c>
      <c r="AU189" s="152" t="s">
        <v>78</v>
      </c>
      <c r="AY189" s="18" t="s">
        <v>157</v>
      </c>
      <c r="BE189" s="153">
        <f t="shared" si="34"/>
        <v>0</v>
      </c>
      <c r="BF189" s="153">
        <f t="shared" si="35"/>
        <v>0</v>
      </c>
      <c r="BG189" s="153">
        <f t="shared" si="36"/>
        <v>0</v>
      </c>
      <c r="BH189" s="153">
        <f t="shared" si="37"/>
        <v>0</v>
      </c>
      <c r="BI189" s="153">
        <f t="shared" si="38"/>
        <v>0</v>
      </c>
      <c r="BJ189" s="18" t="s">
        <v>74</v>
      </c>
      <c r="BK189" s="153">
        <f t="shared" si="39"/>
        <v>0</v>
      </c>
      <c r="BL189" s="18" t="s">
        <v>163</v>
      </c>
      <c r="BM189" s="152" t="s">
        <v>715</v>
      </c>
    </row>
    <row r="190" spans="1:65" s="2" customFormat="1" ht="21.6" customHeight="1">
      <c r="A190" s="261"/>
      <c r="B190" s="262"/>
      <c r="C190" s="269" t="s">
        <v>416</v>
      </c>
      <c r="D190" s="269" t="s">
        <v>160</v>
      </c>
      <c r="E190" s="270" t="s">
        <v>1190</v>
      </c>
      <c r="F190" s="271" t="s">
        <v>1191</v>
      </c>
      <c r="G190" s="272" t="s">
        <v>171</v>
      </c>
      <c r="H190" s="273">
        <v>1</v>
      </c>
      <c r="I190" s="213"/>
      <c r="J190" s="305">
        <f t="shared" si="30"/>
        <v>0</v>
      </c>
      <c r="K190" s="271" t="s">
        <v>1</v>
      </c>
      <c r="L190" s="31"/>
      <c r="M190" s="148" t="s">
        <v>1</v>
      </c>
      <c r="N190" s="149" t="s">
        <v>35</v>
      </c>
      <c r="O190" s="150">
        <v>0</v>
      </c>
      <c r="P190" s="150">
        <f t="shared" si="31"/>
        <v>0</v>
      </c>
      <c r="Q190" s="150">
        <v>0</v>
      </c>
      <c r="R190" s="150">
        <f t="shared" si="32"/>
        <v>0</v>
      </c>
      <c r="S190" s="150">
        <v>0</v>
      </c>
      <c r="T190" s="151">
        <f t="shared" si="3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2" t="s">
        <v>163</v>
      </c>
      <c r="AT190" s="152" t="s">
        <v>160</v>
      </c>
      <c r="AU190" s="152" t="s">
        <v>78</v>
      </c>
      <c r="AY190" s="18" t="s">
        <v>157</v>
      </c>
      <c r="BE190" s="153">
        <f t="shared" si="34"/>
        <v>0</v>
      </c>
      <c r="BF190" s="153">
        <f t="shared" si="35"/>
        <v>0</v>
      </c>
      <c r="BG190" s="153">
        <f t="shared" si="36"/>
        <v>0</v>
      </c>
      <c r="BH190" s="153">
        <f t="shared" si="37"/>
        <v>0</v>
      </c>
      <c r="BI190" s="153">
        <f t="shared" si="38"/>
        <v>0</v>
      </c>
      <c r="BJ190" s="18" t="s">
        <v>74</v>
      </c>
      <c r="BK190" s="153">
        <f t="shared" si="39"/>
        <v>0</v>
      </c>
      <c r="BL190" s="18" t="s">
        <v>163</v>
      </c>
      <c r="BM190" s="152" t="s">
        <v>724</v>
      </c>
    </row>
    <row r="191" spans="1:65" s="2" customFormat="1" ht="14.45" customHeight="1">
      <c r="A191" s="261"/>
      <c r="B191" s="262"/>
      <c r="C191" s="269" t="s">
        <v>420</v>
      </c>
      <c r="D191" s="269" t="s">
        <v>160</v>
      </c>
      <c r="E191" s="270" t="s">
        <v>1192</v>
      </c>
      <c r="F191" s="271" t="s">
        <v>1110</v>
      </c>
      <c r="G191" s="272" t="s">
        <v>171</v>
      </c>
      <c r="H191" s="273">
        <v>2</v>
      </c>
      <c r="I191" s="213"/>
      <c r="J191" s="305">
        <f t="shared" si="30"/>
        <v>0</v>
      </c>
      <c r="K191" s="271" t="s">
        <v>1</v>
      </c>
      <c r="L191" s="31"/>
      <c r="M191" s="148" t="s">
        <v>1</v>
      </c>
      <c r="N191" s="149" t="s">
        <v>35</v>
      </c>
      <c r="O191" s="150">
        <v>0</v>
      </c>
      <c r="P191" s="150">
        <f t="shared" si="31"/>
        <v>0</v>
      </c>
      <c r="Q191" s="150">
        <v>0</v>
      </c>
      <c r="R191" s="150">
        <f t="shared" si="32"/>
        <v>0</v>
      </c>
      <c r="S191" s="150">
        <v>0</v>
      </c>
      <c r="T191" s="151">
        <f t="shared" si="3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2" t="s">
        <v>163</v>
      </c>
      <c r="AT191" s="152" t="s">
        <v>160</v>
      </c>
      <c r="AU191" s="152" t="s">
        <v>78</v>
      </c>
      <c r="AY191" s="18" t="s">
        <v>157</v>
      </c>
      <c r="BE191" s="153">
        <f t="shared" si="34"/>
        <v>0</v>
      </c>
      <c r="BF191" s="153">
        <f t="shared" si="35"/>
        <v>0</v>
      </c>
      <c r="BG191" s="153">
        <f t="shared" si="36"/>
        <v>0</v>
      </c>
      <c r="BH191" s="153">
        <f t="shared" si="37"/>
        <v>0</v>
      </c>
      <c r="BI191" s="153">
        <f t="shared" si="38"/>
        <v>0</v>
      </c>
      <c r="BJ191" s="18" t="s">
        <v>74</v>
      </c>
      <c r="BK191" s="153">
        <f t="shared" si="39"/>
        <v>0</v>
      </c>
      <c r="BL191" s="18" t="s">
        <v>163</v>
      </c>
      <c r="BM191" s="152" t="s">
        <v>732</v>
      </c>
    </row>
    <row r="192" spans="1:65" s="2" customFormat="1" ht="21.6" customHeight="1">
      <c r="A192" s="261"/>
      <c r="B192" s="262"/>
      <c r="C192" s="269" t="s">
        <v>427</v>
      </c>
      <c r="D192" s="269" t="s">
        <v>160</v>
      </c>
      <c r="E192" s="270" t="s">
        <v>1193</v>
      </c>
      <c r="F192" s="271" t="s">
        <v>1194</v>
      </c>
      <c r="G192" s="272" t="s">
        <v>171</v>
      </c>
      <c r="H192" s="273">
        <v>4</v>
      </c>
      <c r="I192" s="213"/>
      <c r="J192" s="305">
        <f t="shared" si="30"/>
        <v>0</v>
      </c>
      <c r="K192" s="271" t="s">
        <v>1</v>
      </c>
      <c r="L192" s="31"/>
      <c r="M192" s="148" t="s">
        <v>1</v>
      </c>
      <c r="N192" s="149" t="s">
        <v>35</v>
      </c>
      <c r="O192" s="150">
        <v>0</v>
      </c>
      <c r="P192" s="150">
        <f t="shared" si="31"/>
        <v>0</v>
      </c>
      <c r="Q192" s="150">
        <v>0</v>
      </c>
      <c r="R192" s="150">
        <f t="shared" si="32"/>
        <v>0</v>
      </c>
      <c r="S192" s="150">
        <v>0</v>
      </c>
      <c r="T192" s="151">
        <f t="shared" si="3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2" t="s">
        <v>163</v>
      </c>
      <c r="AT192" s="152" t="s">
        <v>160</v>
      </c>
      <c r="AU192" s="152" t="s">
        <v>78</v>
      </c>
      <c r="AY192" s="18" t="s">
        <v>157</v>
      </c>
      <c r="BE192" s="153">
        <f t="shared" si="34"/>
        <v>0</v>
      </c>
      <c r="BF192" s="153">
        <f t="shared" si="35"/>
        <v>0</v>
      </c>
      <c r="BG192" s="153">
        <f t="shared" si="36"/>
        <v>0</v>
      </c>
      <c r="BH192" s="153">
        <f t="shared" si="37"/>
        <v>0</v>
      </c>
      <c r="BI192" s="153">
        <f t="shared" si="38"/>
        <v>0</v>
      </c>
      <c r="BJ192" s="18" t="s">
        <v>74</v>
      </c>
      <c r="BK192" s="153">
        <f t="shared" si="39"/>
        <v>0</v>
      </c>
      <c r="BL192" s="18" t="s">
        <v>163</v>
      </c>
      <c r="BM192" s="152" t="s">
        <v>740</v>
      </c>
    </row>
    <row r="193" spans="1:65" s="12" customFormat="1" ht="25.9" customHeight="1">
      <c r="A193" s="264"/>
      <c r="B193" s="265"/>
      <c r="C193" s="264"/>
      <c r="D193" s="266" t="s">
        <v>69</v>
      </c>
      <c r="E193" s="267" t="s">
        <v>1195</v>
      </c>
      <c r="F193" s="267" t="s">
        <v>1196</v>
      </c>
      <c r="G193" s="264"/>
      <c r="H193" s="264"/>
      <c r="I193" s="307"/>
      <c r="J193" s="303">
        <f>BK193</f>
        <v>0</v>
      </c>
      <c r="K193" s="264"/>
      <c r="L193" s="134"/>
      <c r="M193" s="138"/>
      <c r="N193" s="139"/>
      <c r="O193" s="139"/>
      <c r="P193" s="140">
        <f>P194</f>
        <v>0</v>
      </c>
      <c r="Q193" s="139"/>
      <c r="R193" s="140">
        <f>R194</f>
        <v>0</v>
      </c>
      <c r="S193" s="139"/>
      <c r="T193" s="141">
        <f>T194</f>
        <v>0</v>
      </c>
      <c r="AR193" s="135" t="s">
        <v>163</v>
      </c>
      <c r="AT193" s="142" t="s">
        <v>69</v>
      </c>
      <c r="AU193" s="142" t="s">
        <v>70</v>
      </c>
      <c r="AY193" s="135" t="s">
        <v>157</v>
      </c>
      <c r="BK193" s="143">
        <f>BK194</f>
        <v>0</v>
      </c>
    </row>
    <row r="194" spans="1:65" s="12" customFormat="1" ht="22.9" customHeight="1">
      <c r="A194" s="264"/>
      <c r="B194" s="265"/>
      <c r="C194" s="264"/>
      <c r="D194" s="266" t="s">
        <v>69</v>
      </c>
      <c r="E194" s="268" t="s">
        <v>1197</v>
      </c>
      <c r="F194" s="268" t="s">
        <v>1196</v>
      </c>
      <c r="G194" s="264"/>
      <c r="H194" s="264"/>
      <c r="I194" s="307"/>
      <c r="J194" s="304">
        <f>BK194</f>
        <v>0</v>
      </c>
      <c r="K194" s="264"/>
      <c r="L194" s="134"/>
      <c r="M194" s="138"/>
      <c r="N194" s="139"/>
      <c r="O194" s="139"/>
      <c r="P194" s="140">
        <f>SUM(P195:P202)</f>
        <v>0</v>
      </c>
      <c r="Q194" s="139"/>
      <c r="R194" s="140">
        <f>SUM(R195:R202)</f>
        <v>0</v>
      </c>
      <c r="S194" s="139"/>
      <c r="T194" s="141">
        <f>SUM(T195:T202)</f>
        <v>0</v>
      </c>
      <c r="AR194" s="135" t="s">
        <v>74</v>
      </c>
      <c r="AT194" s="142" t="s">
        <v>69</v>
      </c>
      <c r="AU194" s="142" t="s">
        <v>74</v>
      </c>
      <c r="AY194" s="135" t="s">
        <v>157</v>
      </c>
      <c r="BK194" s="143">
        <f>SUM(BK195:BK202)</f>
        <v>0</v>
      </c>
    </row>
    <row r="195" spans="1:65" s="2" customFormat="1" ht="14.45" customHeight="1">
      <c r="A195" s="261"/>
      <c r="B195" s="262"/>
      <c r="C195" s="269" t="s">
        <v>431</v>
      </c>
      <c r="D195" s="269" t="s">
        <v>160</v>
      </c>
      <c r="E195" s="270" t="s">
        <v>1198</v>
      </c>
      <c r="F195" s="271" t="s">
        <v>1199</v>
      </c>
      <c r="G195" s="272" t="s">
        <v>927</v>
      </c>
      <c r="H195" s="273">
        <v>1</v>
      </c>
      <c r="I195" s="213"/>
      <c r="J195" s="305">
        <f t="shared" ref="J195:J202" si="40">ROUND(I195*H195,2)</f>
        <v>0</v>
      </c>
      <c r="K195" s="271" t="s">
        <v>1</v>
      </c>
      <c r="L195" s="31"/>
      <c r="M195" s="148" t="s">
        <v>1</v>
      </c>
      <c r="N195" s="149" t="s">
        <v>35</v>
      </c>
      <c r="O195" s="150">
        <v>0</v>
      </c>
      <c r="P195" s="150">
        <f t="shared" ref="P195:P202" si="41">O195*H195</f>
        <v>0</v>
      </c>
      <c r="Q195" s="150">
        <v>0</v>
      </c>
      <c r="R195" s="150">
        <f t="shared" ref="R195:R202" si="42">Q195*H195</f>
        <v>0</v>
      </c>
      <c r="S195" s="150">
        <v>0</v>
      </c>
      <c r="T195" s="151">
        <f t="shared" ref="T195:T202" si="43"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2" t="s">
        <v>163</v>
      </c>
      <c r="AT195" s="152" t="s">
        <v>160</v>
      </c>
      <c r="AU195" s="152" t="s">
        <v>78</v>
      </c>
      <c r="AY195" s="18" t="s">
        <v>157</v>
      </c>
      <c r="BE195" s="153">
        <f t="shared" ref="BE195:BE202" si="44">IF(N195="základní",J195,0)</f>
        <v>0</v>
      </c>
      <c r="BF195" s="153">
        <f t="shared" ref="BF195:BF202" si="45">IF(N195="snížená",J195,0)</f>
        <v>0</v>
      </c>
      <c r="BG195" s="153">
        <f t="shared" ref="BG195:BG202" si="46">IF(N195="zákl. přenesená",J195,0)</f>
        <v>0</v>
      </c>
      <c r="BH195" s="153">
        <f t="shared" ref="BH195:BH202" si="47">IF(N195="sníž. přenesená",J195,0)</f>
        <v>0</v>
      </c>
      <c r="BI195" s="153">
        <f t="shared" ref="BI195:BI202" si="48">IF(N195="nulová",J195,0)</f>
        <v>0</v>
      </c>
      <c r="BJ195" s="18" t="s">
        <v>74</v>
      </c>
      <c r="BK195" s="153">
        <f t="shared" ref="BK195:BK202" si="49">ROUND(I195*H195,2)</f>
        <v>0</v>
      </c>
      <c r="BL195" s="18" t="s">
        <v>163</v>
      </c>
      <c r="BM195" s="152" t="s">
        <v>1200</v>
      </c>
    </row>
    <row r="196" spans="1:65" s="2" customFormat="1" ht="14.45" customHeight="1">
      <c r="A196" s="261"/>
      <c r="B196" s="262"/>
      <c r="C196" s="269" t="s">
        <v>436</v>
      </c>
      <c r="D196" s="269" t="s">
        <v>160</v>
      </c>
      <c r="E196" s="270" t="s">
        <v>1201</v>
      </c>
      <c r="F196" s="271" t="s">
        <v>1202</v>
      </c>
      <c r="G196" s="272" t="s">
        <v>927</v>
      </c>
      <c r="H196" s="273">
        <v>1</v>
      </c>
      <c r="I196" s="213"/>
      <c r="J196" s="305">
        <f t="shared" si="40"/>
        <v>0</v>
      </c>
      <c r="K196" s="271" t="s">
        <v>1</v>
      </c>
      <c r="L196" s="31"/>
      <c r="M196" s="148" t="s">
        <v>1</v>
      </c>
      <c r="N196" s="149" t="s">
        <v>35</v>
      </c>
      <c r="O196" s="150">
        <v>0</v>
      </c>
      <c r="P196" s="150">
        <f t="shared" si="41"/>
        <v>0</v>
      </c>
      <c r="Q196" s="150">
        <v>0</v>
      </c>
      <c r="R196" s="150">
        <f t="shared" si="42"/>
        <v>0</v>
      </c>
      <c r="S196" s="150">
        <v>0</v>
      </c>
      <c r="T196" s="151">
        <f t="shared" si="4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2" t="s">
        <v>163</v>
      </c>
      <c r="AT196" s="152" t="s">
        <v>160</v>
      </c>
      <c r="AU196" s="152" t="s">
        <v>78</v>
      </c>
      <c r="AY196" s="18" t="s">
        <v>157</v>
      </c>
      <c r="BE196" s="153">
        <f t="shared" si="44"/>
        <v>0</v>
      </c>
      <c r="BF196" s="153">
        <f t="shared" si="45"/>
        <v>0</v>
      </c>
      <c r="BG196" s="153">
        <f t="shared" si="46"/>
        <v>0</v>
      </c>
      <c r="BH196" s="153">
        <f t="shared" si="47"/>
        <v>0</v>
      </c>
      <c r="BI196" s="153">
        <f t="shared" si="48"/>
        <v>0</v>
      </c>
      <c r="BJ196" s="18" t="s">
        <v>74</v>
      </c>
      <c r="BK196" s="153">
        <f t="shared" si="49"/>
        <v>0</v>
      </c>
      <c r="BL196" s="18" t="s">
        <v>163</v>
      </c>
      <c r="BM196" s="152" t="s">
        <v>1203</v>
      </c>
    </row>
    <row r="197" spans="1:65" s="2" customFormat="1" ht="21.6" customHeight="1">
      <c r="A197" s="261"/>
      <c r="B197" s="262"/>
      <c r="C197" s="269" t="s">
        <v>440</v>
      </c>
      <c r="D197" s="269" t="s">
        <v>160</v>
      </c>
      <c r="E197" s="270" t="s">
        <v>1204</v>
      </c>
      <c r="F197" s="271" t="s">
        <v>1205</v>
      </c>
      <c r="G197" s="272" t="s">
        <v>927</v>
      </c>
      <c r="H197" s="273">
        <v>1</v>
      </c>
      <c r="I197" s="213"/>
      <c r="J197" s="305">
        <f t="shared" si="40"/>
        <v>0</v>
      </c>
      <c r="K197" s="271" t="s">
        <v>1</v>
      </c>
      <c r="L197" s="31"/>
      <c r="M197" s="148" t="s">
        <v>1</v>
      </c>
      <c r="N197" s="149" t="s">
        <v>35</v>
      </c>
      <c r="O197" s="150">
        <v>0</v>
      </c>
      <c r="P197" s="150">
        <f t="shared" si="41"/>
        <v>0</v>
      </c>
      <c r="Q197" s="150">
        <v>0</v>
      </c>
      <c r="R197" s="150">
        <f t="shared" si="42"/>
        <v>0</v>
      </c>
      <c r="S197" s="150">
        <v>0</v>
      </c>
      <c r="T197" s="151">
        <f t="shared" si="4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52" t="s">
        <v>163</v>
      </c>
      <c r="AT197" s="152" t="s">
        <v>160</v>
      </c>
      <c r="AU197" s="152" t="s">
        <v>78</v>
      </c>
      <c r="AY197" s="18" t="s">
        <v>157</v>
      </c>
      <c r="BE197" s="153">
        <f t="shared" si="44"/>
        <v>0</v>
      </c>
      <c r="BF197" s="153">
        <f t="shared" si="45"/>
        <v>0</v>
      </c>
      <c r="BG197" s="153">
        <f t="shared" si="46"/>
        <v>0</v>
      </c>
      <c r="BH197" s="153">
        <f t="shared" si="47"/>
        <v>0</v>
      </c>
      <c r="BI197" s="153">
        <f t="shared" si="48"/>
        <v>0</v>
      </c>
      <c r="BJ197" s="18" t="s">
        <v>74</v>
      </c>
      <c r="BK197" s="153">
        <f t="shared" si="49"/>
        <v>0</v>
      </c>
      <c r="BL197" s="18" t="s">
        <v>163</v>
      </c>
      <c r="BM197" s="152" t="s">
        <v>1206</v>
      </c>
    </row>
    <row r="198" spans="1:65" s="2" customFormat="1" ht="14.45" customHeight="1">
      <c r="A198" s="261"/>
      <c r="B198" s="262"/>
      <c r="C198" s="269" t="s">
        <v>445</v>
      </c>
      <c r="D198" s="269" t="s">
        <v>160</v>
      </c>
      <c r="E198" s="270" t="s">
        <v>1207</v>
      </c>
      <c r="F198" s="271" t="s">
        <v>1208</v>
      </c>
      <c r="G198" s="272" t="s">
        <v>927</v>
      </c>
      <c r="H198" s="273">
        <v>1</v>
      </c>
      <c r="I198" s="213"/>
      <c r="J198" s="305">
        <f t="shared" si="40"/>
        <v>0</v>
      </c>
      <c r="K198" s="271" t="s">
        <v>1</v>
      </c>
      <c r="L198" s="31"/>
      <c r="M198" s="148" t="s">
        <v>1</v>
      </c>
      <c r="N198" s="149" t="s">
        <v>35</v>
      </c>
      <c r="O198" s="150">
        <v>0</v>
      </c>
      <c r="P198" s="150">
        <f t="shared" si="41"/>
        <v>0</v>
      </c>
      <c r="Q198" s="150">
        <v>0</v>
      </c>
      <c r="R198" s="150">
        <f t="shared" si="42"/>
        <v>0</v>
      </c>
      <c r="S198" s="150">
        <v>0</v>
      </c>
      <c r="T198" s="151">
        <f t="shared" si="43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2" t="s">
        <v>163</v>
      </c>
      <c r="AT198" s="152" t="s">
        <v>160</v>
      </c>
      <c r="AU198" s="152" t="s">
        <v>78</v>
      </c>
      <c r="AY198" s="18" t="s">
        <v>157</v>
      </c>
      <c r="BE198" s="153">
        <f t="shared" si="44"/>
        <v>0</v>
      </c>
      <c r="BF198" s="153">
        <f t="shared" si="45"/>
        <v>0</v>
      </c>
      <c r="BG198" s="153">
        <f t="shared" si="46"/>
        <v>0</v>
      </c>
      <c r="BH198" s="153">
        <f t="shared" si="47"/>
        <v>0</v>
      </c>
      <c r="BI198" s="153">
        <f t="shared" si="48"/>
        <v>0</v>
      </c>
      <c r="BJ198" s="18" t="s">
        <v>74</v>
      </c>
      <c r="BK198" s="153">
        <f t="shared" si="49"/>
        <v>0</v>
      </c>
      <c r="BL198" s="18" t="s">
        <v>163</v>
      </c>
      <c r="BM198" s="152" t="s">
        <v>1209</v>
      </c>
    </row>
    <row r="199" spans="1:65" s="2" customFormat="1" ht="21.6" customHeight="1">
      <c r="A199" s="261"/>
      <c r="B199" s="262"/>
      <c r="C199" s="269" t="s">
        <v>451</v>
      </c>
      <c r="D199" s="269" t="s">
        <v>160</v>
      </c>
      <c r="E199" s="270" t="s">
        <v>1210</v>
      </c>
      <c r="F199" s="271" t="s">
        <v>1211</v>
      </c>
      <c r="G199" s="272" t="s">
        <v>927</v>
      </c>
      <c r="H199" s="273">
        <v>1</v>
      </c>
      <c r="I199" s="213"/>
      <c r="J199" s="305">
        <f t="shared" si="40"/>
        <v>0</v>
      </c>
      <c r="K199" s="271" t="s">
        <v>1</v>
      </c>
      <c r="L199" s="31"/>
      <c r="M199" s="148" t="s">
        <v>1</v>
      </c>
      <c r="N199" s="149" t="s">
        <v>35</v>
      </c>
      <c r="O199" s="150">
        <v>0</v>
      </c>
      <c r="P199" s="150">
        <f t="shared" si="41"/>
        <v>0</v>
      </c>
      <c r="Q199" s="150">
        <v>0</v>
      </c>
      <c r="R199" s="150">
        <f t="shared" si="42"/>
        <v>0</v>
      </c>
      <c r="S199" s="150">
        <v>0</v>
      </c>
      <c r="T199" s="151">
        <f t="shared" si="43"/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2" t="s">
        <v>163</v>
      </c>
      <c r="AT199" s="152" t="s">
        <v>160</v>
      </c>
      <c r="AU199" s="152" t="s">
        <v>78</v>
      </c>
      <c r="AY199" s="18" t="s">
        <v>157</v>
      </c>
      <c r="BE199" s="153">
        <f t="shared" si="44"/>
        <v>0</v>
      </c>
      <c r="BF199" s="153">
        <f t="shared" si="45"/>
        <v>0</v>
      </c>
      <c r="BG199" s="153">
        <f t="shared" si="46"/>
        <v>0</v>
      </c>
      <c r="BH199" s="153">
        <f t="shared" si="47"/>
        <v>0</v>
      </c>
      <c r="BI199" s="153">
        <f t="shared" si="48"/>
        <v>0</v>
      </c>
      <c r="BJ199" s="18" t="s">
        <v>74</v>
      </c>
      <c r="BK199" s="153">
        <f t="shared" si="49"/>
        <v>0</v>
      </c>
      <c r="BL199" s="18" t="s">
        <v>163</v>
      </c>
      <c r="BM199" s="152" t="s">
        <v>1212</v>
      </c>
    </row>
    <row r="200" spans="1:65" s="2" customFormat="1" ht="21.6" customHeight="1">
      <c r="A200" s="261"/>
      <c r="B200" s="262"/>
      <c r="C200" s="269" t="s">
        <v>459</v>
      </c>
      <c r="D200" s="269" t="s">
        <v>160</v>
      </c>
      <c r="E200" s="270" t="s">
        <v>1213</v>
      </c>
      <c r="F200" s="271" t="s">
        <v>1214</v>
      </c>
      <c r="G200" s="272" t="s">
        <v>927</v>
      </c>
      <c r="H200" s="273">
        <v>1</v>
      </c>
      <c r="I200" s="213"/>
      <c r="J200" s="305">
        <f t="shared" si="40"/>
        <v>0</v>
      </c>
      <c r="K200" s="271" t="s">
        <v>1</v>
      </c>
      <c r="L200" s="31"/>
      <c r="M200" s="148" t="s">
        <v>1</v>
      </c>
      <c r="N200" s="149" t="s">
        <v>35</v>
      </c>
      <c r="O200" s="150">
        <v>0</v>
      </c>
      <c r="P200" s="150">
        <f t="shared" si="41"/>
        <v>0</v>
      </c>
      <c r="Q200" s="150">
        <v>0</v>
      </c>
      <c r="R200" s="150">
        <f t="shared" si="42"/>
        <v>0</v>
      </c>
      <c r="S200" s="150">
        <v>0</v>
      </c>
      <c r="T200" s="151">
        <f t="shared" si="43"/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2" t="s">
        <v>163</v>
      </c>
      <c r="AT200" s="152" t="s">
        <v>160</v>
      </c>
      <c r="AU200" s="152" t="s">
        <v>78</v>
      </c>
      <c r="AY200" s="18" t="s">
        <v>157</v>
      </c>
      <c r="BE200" s="153">
        <f t="shared" si="44"/>
        <v>0</v>
      </c>
      <c r="BF200" s="153">
        <f t="shared" si="45"/>
        <v>0</v>
      </c>
      <c r="BG200" s="153">
        <f t="shared" si="46"/>
        <v>0</v>
      </c>
      <c r="BH200" s="153">
        <f t="shared" si="47"/>
        <v>0</v>
      </c>
      <c r="BI200" s="153">
        <f t="shared" si="48"/>
        <v>0</v>
      </c>
      <c r="BJ200" s="18" t="s">
        <v>74</v>
      </c>
      <c r="BK200" s="153">
        <f t="shared" si="49"/>
        <v>0</v>
      </c>
      <c r="BL200" s="18" t="s">
        <v>163</v>
      </c>
      <c r="BM200" s="152" t="s">
        <v>1215</v>
      </c>
    </row>
    <row r="201" spans="1:65" s="2" customFormat="1" ht="14.45" customHeight="1">
      <c r="A201" s="261"/>
      <c r="B201" s="262"/>
      <c r="C201" s="269" t="s">
        <v>466</v>
      </c>
      <c r="D201" s="269" t="s">
        <v>160</v>
      </c>
      <c r="E201" s="270" t="s">
        <v>1216</v>
      </c>
      <c r="F201" s="271" t="s">
        <v>1217</v>
      </c>
      <c r="G201" s="272" t="s">
        <v>927</v>
      </c>
      <c r="H201" s="273">
        <v>1</v>
      </c>
      <c r="I201" s="213"/>
      <c r="J201" s="305">
        <f t="shared" si="40"/>
        <v>0</v>
      </c>
      <c r="K201" s="271" t="s">
        <v>1</v>
      </c>
      <c r="L201" s="31"/>
      <c r="M201" s="148" t="s">
        <v>1</v>
      </c>
      <c r="N201" s="149" t="s">
        <v>35</v>
      </c>
      <c r="O201" s="150">
        <v>0</v>
      </c>
      <c r="P201" s="150">
        <f t="shared" si="41"/>
        <v>0</v>
      </c>
      <c r="Q201" s="150">
        <v>0</v>
      </c>
      <c r="R201" s="150">
        <f t="shared" si="42"/>
        <v>0</v>
      </c>
      <c r="S201" s="150">
        <v>0</v>
      </c>
      <c r="T201" s="151">
        <f t="shared" si="43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2" t="s">
        <v>163</v>
      </c>
      <c r="AT201" s="152" t="s">
        <v>160</v>
      </c>
      <c r="AU201" s="152" t="s">
        <v>78</v>
      </c>
      <c r="AY201" s="18" t="s">
        <v>157</v>
      </c>
      <c r="BE201" s="153">
        <f t="shared" si="44"/>
        <v>0</v>
      </c>
      <c r="BF201" s="153">
        <f t="shared" si="45"/>
        <v>0</v>
      </c>
      <c r="BG201" s="153">
        <f t="shared" si="46"/>
        <v>0</v>
      </c>
      <c r="BH201" s="153">
        <f t="shared" si="47"/>
        <v>0</v>
      </c>
      <c r="BI201" s="153">
        <f t="shared" si="48"/>
        <v>0</v>
      </c>
      <c r="BJ201" s="18" t="s">
        <v>74</v>
      </c>
      <c r="BK201" s="153">
        <f t="shared" si="49"/>
        <v>0</v>
      </c>
      <c r="BL201" s="18" t="s">
        <v>163</v>
      </c>
      <c r="BM201" s="152" t="s">
        <v>1218</v>
      </c>
    </row>
    <row r="202" spans="1:65" s="2" customFormat="1" ht="14.45" customHeight="1">
      <c r="A202" s="261"/>
      <c r="B202" s="262"/>
      <c r="C202" s="269" t="s">
        <v>472</v>
      </c>
      <c r="D202" s="269" t="s">
        <v>160</v>
      </c>
      <c r="E202" s="270" t="s">
        <v>1219</v>
      </c>
      <c r="F202" s="271" t="s">
        <v>1220</v>
      </c>
      <c r="G202" s="272" t="s">
        <v>927</v>
      </c>
      <c r="H202" s="273">
        <v>1</v>
      </c>
      <c r="I202" s="213"/>
      <c r="J202" s="305">
        <f t="shared" si="40"/>
        <v>0</v>
      </c>
      <c r="K202" s="271" t="s">
        <v>1</v>
      </c>
      <c r="L202" s="31"/>
      <c r="M202" s="180" t="s">
        <v>1</v>
      </c>
      <c r="N202" s="181" t="s">
        <v>35</v>
      </c>
      <c r="O202" s="182">
        <v>0</v>
      </c>
      <c r="P202" s="182">
        <f t="shared" si="41"/>
        <v>0</v>
      </c>
      <c r="Q202" s="182">
        <v>0</v>
      </c>
      <c r="R202" s="182">
        <f t="shared" si="42"/>
        <v>0</v>
      </c>
      <c r="S202" s="182">
        <v>0</v>
      </c>
      <c r="T202" s="183">
        <f t="shared" si="43"/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2" t="s">
        <v>163</v>
      </c>
      <c r="AT202" s="152" t="s">
        <v>160</v>
      </c>
      <c r="AU202" s="152" t="s">
        <v>78</v>
      </c>
      <c r="AY202" s="18" t="s">
        <v>157</v>
      </c>
      <c r="BE202" s="153">
        <f t="shared" si="44"/>
        <v>0</v>
      </c>
      <c r="BF202" s="153">
        <f t="shared" si="45"/>
        <v>0</v>
      </c>
      <c r="BG202" s="153">
        <f t="shared" si="46"/>
        <v>0</v>
      </c>
      <c r="BH202" s="153">
        <f t="shared" si="47"/>
        <v>0</v>
      </c>
      <c r="BI202" s="153">
        <f t="shared" si="48"/>
        <v>0</v>
      </c>
      <c r="BJ202" s="18" t="s">
        <v>74</v>
      </c>
      <c r="BK202" s="153">
        <f t="shared" si="49"/>
        <v>0</v>
      </c>
      <c r="BL202" s="18" t="s">
        <v>163</v>
      </c>
      <c r="BM202" s="152" t="s">
        <v>1221</v>
      </c>
    </row>
    <row r="203" spans="1:65" s="2" customFormat="1" ht="6.95" customHeight="1">
      <c r="A203" s="30"/>
      <c r="B203" s="45"/>
      <c r="C203" s="46"/>
      <c r="D203" s="46"/>
      <c r="E203" s="46"/>
      <c r="F203" s="46"/>
      <c r="G203" s="46"/>
      <c r="H203" s="46"/>
      <c r="I203" s="46"/>
      <c r="J203" s="46"/>
      <c r="K203" s="46"/>
      <c r="L203" s="31"/>
      <c r="M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</row>
  </sheetData>
  <sheetProtection password="EDFD" sheet="1" objects="1" scenarios="1"/>
  <autoFilter ref="C133:K202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6"/>
  <sheetViews>
    <sheetView workbookViewId="0">
      <selection activeCell="G13" sqref="G13"/>
    </sheetView>
  </sheetViews>
  <sheetFormatPr defaultRowHeight="15"/>
  <cols>
    <col min="1" max="1" width="33.6640625" style="193" bestFit="1" customWidth="1"/>
    <col min="2" max="2" width="74" style="193" bestFit="1" customWidth="1"/>
    <col min="3" max="3" width="9.33203125" style="186"/>
    <col min="4" max="4" width="0" style="186" hidden="1" customWidth="1"/>
    <col min="5" max="16384" width="9.33203125" style="186"/>
  </cols>
  <sheetData>
    <row r="1" spans="1:3">
      <c r="A1" s="184" t="s">
        <v>1376</v>
      </c>
      <c r="B1" s="184" t="s">
        <v>1377</v>
      </c>
      <c r="C1" s="185"/>
    </row>
    <row r="2" spans="1:3">
      <c r="A2" s="184" t="s">
        <v>1378</v>
      </c>
      <c r="B2" s="187" t="s">
        <v>1379</v>
      </c>
      <c r="C2" s="185"/>
    </row>
    <row r="3" spans="1:3" ht="26.25">
      <c r="A3" s="184" t="s">
        <v>1380</v>
      </c>
      <c r="B3" s="188" t="s">
        <v>1381</v>
      </c>
      <c r="C3" s="185"/>
    </row>
    <row r="4" spans="1:3" ht="26.25">
      <c r="A4" s="184" t="s">
        <v>1382</v>
      </c>
      <c r="B4" s="188" t="s">
        <v>1383</v>
      </c>
      <c r="C4" s="185"/>
    </row>
    <row r="5" spans="1:3">
      <c r="A5" s="184" t="s">
        <v>1384</v>
      </c>
      <c r="B5" s="189" t="s">
        <v>1385</v>
      </c>
      <c r="C5" s="185"/>
    </row>
    <row r="6" spans="1:3">
      <c r="A6" s="184" t="s">
        <v>1386</v>
      </c>
      <c r="B6" s="189" t="s">
        <v>1387</v>
      </c>
      <c r="C6" s="185"/>
    </row>
    <row r="7" spans="1:3">
      <c r="A7" s="184" t="s">
        <v>1388</v>
      </c>
      <c r="B7" s="189" t="s">
        <v>1389</v>
      </c>
      <c r="C7" s="185"/>
    </row>
    <row r="8" spans="1:3">
      <c r="A8" s="184" t="s">
        <v>1390</v>
      </c>
      <c r="B8" s="189" t="s">
        <v>1</v>
      </c>
      <c r="C8" s="185"/>
    </row>
    <row r="9" spans="1:3">
      <c r="A9" s="184" t="s">
        <v>1391</v>
      </c>
      <c r="B9" s="189" t="s">
        <v>1392</v>
      </c>
      <c r="C9" s="185"/>
    </row>
    <row r="10" spans="1:3">
      <c r="A10" s="184" t="s">
        <v>1393</v>
      </c>
      <c r="B10" s="189" t="s">
        <v>1394</v>
      </c>
      <c r="C10" s="185"/>
    </row>
    <row r="11" spans="1:3">
      <c r="A11" s="184" t="s">
        <v>1395</v>
      </c>
      <c r="B11" s="189" t="s">
        <v>1396</v>
      </c>
      <c r="C11" s="185"/>
    </row>
    <row r="12" spans="1:3">
      <c r="A12" s="184" t="s">
        <v>44</v>
      </c>
      <c r="B12" s="189" t="s">
        <v>1392</v>
      </c>
      <c r="C12" s="185"/>
    </row>
    <row r="13" spans="1:3">
      <c r="A13" s="184" t="s">
        <v>1397</v>
      </c>
      <c r="B13" s="189" t="s">
        <v>1</v>
      </c>
      <c r="C13" s="185"/>
    </row>
    <row r="14" spans="1:3">
      <c r="A14" s="184" t="s">
        <v>159</v>
      </c>
      <c r="B14" s="189" t="s">
        <v>1398</v>
      </c>
      <c r="C14" s="185"/>
    </row>
    <row r="15" spans="1:3">
      <c r="A15" s="184" t="s">
        <v>1</v>
      </c>
      <c r="B15" s="190" t="s">
        <v>1</v>
      </c>
      <c r="C15" s="185"/>
    </row>
    <row r="16" spans="1:3">
      <c r="A16" s="184" t="s">
        <v>1399</v>
      </c>
      <c r="B16" s="191" t="s">
        <v>1400</v>
      </c>
      <c r="C16" s="185"/>
    </row>
    <row r="17" spans="1:3">
      <c r="A17" s="184" t="s">
        <v>1401</v>
      </c>
      <c r="B17" s="191" t="s">
        <v>1402</v>
      </c>
      <c r="C17" s="185"/>
    </row>
    <row r="18" spans="1:3">
      <c r="A18" s="184" t="s">
        <v>1403</v>
      </c>
      <c r="B18" s="191" t="s">
        <v>1404</v>
      </c>
      <c r="C18" s="185"/>
    </row>
    <row r="19" spans="1:3">
      <c r="A19" s="184" t="s">
        <v>1405</v>
      </c>
      <c r="B19" s="191" t="s">
        <v>1406</v>
      </c>
      <c r="C19" s="185"/>
    </row>
    <row r="20" spans="1:3">
      <c r="A20" s="184" t="s">
        <v>1407</v>
      </c>
      <c r="B20" s="191" t="s">
        <v>1408</v>
      </c>
      <c r="C20" s="185"/>
    </row>
    <row r="21" spans="1:3">
      <c r="A21" s="184" t="s">
        <v>1409</v>
      </c>
      <c r="B21" s="191" t="s">
        <v>1408</v>
      </c>
      <c r="C21" s="185"/>
    </row>
    <row r="22" spans="1:3">
      <c r="A22" s="184" t="s">
        <v>1410</v>
      </c>
      <c r="B22" s="191" t="s">
        <v>1408</v>
      </c>
      <c r="C22" s="185"/>
    </row>
    <row r="23" spans="1:3">
      <c r="A23" s="184" t="s">
        <v>1411</v>
      </c>
      <c r="B23" s="191" t="s">
        <v>1408</v>
      </c>
      <c r="C23" s="185"/>
    </row>
    <row r="24" spans="1:3">
      <c r="A24" s="184" t="s">
        <v>1412</v>
      </c>
      <c r="B24" s="191" t="s">
        <v>1408</v>
      </c>
      <c r="C24" s="185"/>
    </row>
    <row r="25" spans="1:3">
      <c r="A25" s="184" t="s">
        <v>1413</v>
      </c>
      <c r="B25" s="191" t="s">
        <v>1408</v>
      </c>
      <c r="C25" s="185"/>
    </row>
    <row r="26" spans="1:3">
      <c r="A26" s="184" t="s">
        <v>1414</v>
      </c>
      <c r="B26" s="191" t="s">
        <v>1415</v>
      </c>
      <c r="C26" s="185"/>
    </row>
    <row r="27" spans="1:3">
      <c r="A27" s="184" t="s">
        <v>1416</v>
      </c>
      <c r="B27" s="191" t="s">
        <v>1408</v>
      </c>
      <c r="C27" s="185"/>
    </row>
    <row r="28" spans="1:3">
      <c r="A28" s="184" t="s">
        <v>1417</v>
      </c>
      <c r="B28" s="191" t="s">
        <v>1408</v>
      </c>
      <c r="C28" s="185"/>
    </row>
    <row r="29" spans="1:3">
      <c r="A29" s="184" t="s">
        <v>1418</v>
      </c>
      <c r="B29" s="191" t="s">
        <v>1408</v>
      </c>
      <c r="C29" s="185"/>
    </row>
    <row r="30" spans="1:3">
      <c r="A30" s="184" t="s">
        <v>1419</v>
      </c>
      <c r="B30" s="191" t="s">
        <v>1408</v>
      </c>
      <c r="C30" s="185"/>
    </row>
    <row r="31" spans="1:3" ht="24.75">
      <c r="A31" s="192" t="s">
        <v>1420</v>
      </c>
      <c r="B31" s="191" t="s">
        <v>7</v>
      </c>
      <c r="C31" s="185"/>
    </row>
    <row r="32" spans="1:3">
      <c r="A32" s="184" t="s">
        <v>1421</v>
      </c>
      <c r="B32" s="191" t="s">
        <v>8</v>
      </c>
      <c r="C32" s="185"/>
    </row>
    <row r="33" spans="1:2">
      <c r="A33" s="193" t="s">
        <v>1422</v>
      </c>
      <c r="B33" s="194">
        <v>5</v>
      </c>
    </row>
    <row r="34" spans="1:2">
      <c r="A34" s="193" t="s">
        <v>1423</v>
      </c>
      <c r="B34" s="194">
        <v>10</v>
      </c>
    </row>
    <row r="35" spans="1:2">
      <c r="A35" s="193" t="s">
        <v>1424</v>
      </c>
      <c r="B35" s="194">
        <v>2</v>
      </c>
    </row>
    <row r="36" spans="1:2">
      <c r="A36" s="193" t="s">
        <v>1425</v>
      </c>
      <c r="B36" s="194">
        <v>1</v>
      </c>
    </row>
  </sheetData>
  <sheetProtection password="BAAB" sheet="1" objects="1" scenarios="1" formatColumns="0" formatRows="0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A2" sqref="A2"/>
    </sheetView>
  </sheetViews>
  <sheetFormatPr defaultRowHeight="15"/>
  <cols>
    <col min="1" max="1" width="45.83203125" style="193" bestFit="1" customWidth="1"/>
    <col min="2" max="2" width="13.1640625" style="196" bestFit="1" customWidth="1"/>
    <col min="3" max="3" width="17.33203125" style="196" customWidth="1"/>
    <col min="4" max="5" width="9.33203125" style="186"/>
    <col min="6" max="6" width="5.33203125" style="186" hidden="1" customWidth="1"/>
    <col min="7" max="16384" width="9.33203125" style="186"/>
  </cols>
  <sheetData>
    <row r="1" spans="1:6">
      <c r="A1" s="184" t="s">
        <v>1376</v>
      </c>
      <c r="B1" s="195" t="s">
        <v>1426</v>
      </c>
      <c r="C1" s="195" t="s">
        <v>1427</v>
      </c>
      <c r="D1" s="185"/>
      <c r="F1" s="196">
        <f>SUM('01.6-EL-Rozpočet'!F16,'01.6-EL-Rozpočet'!F19,'01.6-EL-Rozpočet'!F22,'01.6-EL-Rozpočet'!F25,'01.6-EL-Rozpočet'!F28,'01.6-EL-Rozpočet'!F49,'01.6-EL-Rozpočet'!F53,'01.6-EL-Rozpočet'!F59,'01.6-EL-Rozpočet'!F63,'01.6-EL-Rozpočet'!F65,'01.6-EL-Rozpočet'!F68,'01.6-EL-Rozpočet'!F70,'01.6-EL-Rozpočet'!F72,'01.6-EL-Rozpočet'!F74,'01.6-EL-Rozpočet'!F77,'01.6-EL-Rozpočet'!F81,'01.6-EL-Rozpočet'!F84,'01.6-EL-Rozpočet'!F101,'01.6-EL-Rozpočet'!F106,'01.6-EL-Rozpočet'!F110,'01.6-EL-Rozpočet'!F112,'01.6-EL-Rozpočet'!F117,'01.6-EL-Rozpočet'!F121,'01.6-EL-Rozpočet'!F125,'01.6-EL-Rozpočet'!F127,'01.6-EL-Rozpočet'!F130,'01.6-EL-Rozpočet'!F132,'01.6-EL-Rozpočet'!F135,'01.6-EL-Rozpočet'!F139)+SUM('01.6-EL-Rozpočet'!F141,'01.6-EL-Rozpočet'!F144,'01.6-EL-Rozpočet'!F152,'01.6-EL-Rozpočet'!F164,'01.6-EL-Rozpočet'!F166,'01.6-EL-Rozpočet'!F168,'01.6-EL-Rozpočet'!F183,'01.6-EL-Rozpočet'!F191)</f>
        <v>0</v>
      </c>
    </row>
    <row r="2" spans="1:6">
      <c r="A2" s="189" t="s">
        <v>1428</v>
      </c>
      <c r="B2" s="197"/>
      <c r="C2" s="197"/>
      <c r="D2" s="185"/>
      <c r="F2" s="196">
        <f>SUM('01.6-EL-Rozpočet'!H16,'01.6-EL-Rozpočet'!H19,'01.6-EL-Rozpočet'!H22,'01.6-EL-Rozpočet'!H25,'01.6-EL-Rozpočet'!H28,'01.6-EL-Rozpočet'!H49,'01.6-EL-Rozpočet'!H53,'01.6-EL-Rozpočet'!H59,'01.6-EL-Rozpočet'!H63,'01.6-EL-Rozpočet'!H65,'01.6-EL-Rozpočet'!H68,'01.6-EL-Rozpočet'!H70,'01.6-EL-Rozpočet'!H72,'01.6-EL-Rozpočet'!H74,'01.6-EL-Rozpočet'!H77,'01.6-EL-Rozpočet'!H81,'01.6-EL-Rozpočet'!H84,'01.6-EL-Rozpočet'!H101,'01.6-EL-Rozpočet'!H106,'01.6-EL-Rozpočet'!H110,'01.6-EL-Rozpočet'!H112,'01.6-EL-Rozpočet'!H117,'01.6-EL-Rozpočet'!H121,'01.6-EL-Rozpočet'!H125,'01.6-EL-Rozpočet'!H127,'01.6-EL-Rozpočet'!H130,'01.6-EL-Rozpočet'!H132,'01.6-EL-Rozpočet'!H135,'01.6-EL-Rozpočet'!H139)+SUM('01.6-EL-Rozpočet'!H141,'01.6-EL-Rozpočet'!H144,'01.6-EL-Rozpočet'!H152,'01.6-EL-Rozpočet'!H164,'01.6-EL-Rozpočet'!H166,'01.6-EL-Rozpočet'!H168,'01.6-EL-Rozpočet'!H183,'01.6-EL-Rozpočet'!H191)</f>
        <v>0</v>
      </c>
    </row>
    <row r="3" spans="1:6">
      <c r="A3" s="190" t="s">
        <v>1429</v>
      </c>
      <c r="B3" s="198">
        <f>('01.6-EL-Rozpočet'!F14)</f>
        <v>0</v>
      </c>
      <c r="C3" s="198"/>
      <c r="D3" s="185"/>
    </row>
    <row r="4" spans="1:6">
      <c r="A4" s="190" t="s">
        <v>1430</v>
      </c>
      <c r="B4" s="198">
        <f>B3 * '01.6-EL-Parametry'!B16 / 100</f>
        <v>0</v>
      </c>
      <c r="C4" s="198">
        <f>B3 * '01.6-EL-Parametry'!B17 / 100</f>
        <v>0</v>
      </c>
      <c r="D4" s="185"/>
    </row>
    <row r="5" spans="1:6">
      <c r="A5" s="190" t="s">
        <v>1431</v>
      </c>
      <c r="B5" s="198"/>
      <c r="C5" s="198">
        <f>('01.6-EL-Rozpočet'!F208) + 0</f>
        <v>0</v>
      </c>
      <c r="D5" s="185"/>
    </row>
    <row r="6" spans="1:6">
      <c r="A6" s="190" t="s">
        <v>1432</v>
      </c>
      <c r="B6" s="198"/>
      <c r="C6" s="198">
        <f>('01.6-EL-Rozpočet'!H14) + ('01.6-EL-Rozpočet'!H208) + 0</f>
        <v>0</v>
      </c>
      <c r="D6" s="185"/>
    </row>
    <row r="7" spans="1:6">
      <c r="A7" s="199" t="s">
        <v>1433</v>
      </c>
      <c r="B7" s="200">
        <f>B3 + B4</f>
        <v>0</v>
      </c>
      <c r="C7" s="200">
        <f>C3 + C4 + C5 + C6</f>
        <v>0</v>
      </c>
      <c r="D7" s="185"/>
    </row>
    <row r="8" spans="1:6">
      <c r="A8" s="190" t="s">
        <v>1434</v>
      </c>
      <c r="B8" s="198"/>
      <c r="C8" s="198">
        <f>(C5 + C6) * '01.6-EL-Parametry'!B18 / 100</f>
        <v>0</v>
      </c>
      <c r="D8" s="185"/>
    </row>
    <row r="9" spans="1:6">
      <c r="A9" s="190" t="s">
        <v>1435</v>
      </c>
      <c r="B9" s="198"/>
      <c r="C9" s="198">
        <f>0 + 0</f>
        <v>0</v>
      </c>
      <c r="D9" s="185"/>
    </row>
    <row r="10" spans="1:6">
      <c r="A10" s="190" t="s">
        <v>1436</v>
      </c>
      <c r="B10" s="198"/>
      <c r="C10" s="198">
        <f>('01.6-EL-Rozpočet'!F240) + ('01.6-EL-Rozpočet'!H240)</f>
        <v>0</v>
      </c>
      <c r="D10" s="185"/>
    </row>
    <row r="11" spans="1:6">
      <c r="A11" s="190" t="s">
        <v>1437</v>
      </c>
      <c r="B11" s="198"/>
      <c r="C11" s="198">
        <f>(C9 + C10) * '01.6-EL-Parametry'!B19 / 100</f>
        <v>0</v>
      </c>
      <c r="D11" s="185"/>
    </row>
    <row r="12" spans="1:6">
      <c r="A12" s="199" t="s">
        <v>1438</v>
      </c>
      <c r="B12" s="200">
        <f>B7</f>
        <v>0</v>
      </c>
      <c r="C12" s="200">
        <f>C7 + C8 + C9 + C10 + C11</f>
        <v>0</v>
      </c>
      <c r="D12" s="185"/>
    </row>
    <row r="13" spans="1:6">
      <c r="A13" s="190" t="s">
        <v>1439</v>
      </c>
      <c r="B13" s="198"/>
      <c r="C13" s="198">
        <f>(B12 + C12) * '01.6-EL-Parametry'!B21 / 100</f>
        <v>0</v>
      </c>
      <c r="D13" s="185"/>
    </row>
    <row r="14" spans="1:6">
      <c r="A14" s="190" t="s">
        <v>1440</v>
      </c>
      <c r="B14" s="198"/>
      <c r="C14" s="198">
        <f>(B7 + C7) * '01.6-EL-Parametry'!B22 / 100</f>
        <v>0</v>
      </c>
      <c r="D14" s="185"/>
    </row>
    <row r="15" spans="1:6">
      <c r="A15" s="189" t="s">
        <v>1441</v>
      </c>
      <c r="B15" s="197"/>
      <c r="C15" s="197">
        <f>B12 + C12 + C13 + C14</f>
        <v>0</v>
      </c>
      <c r="D15" s="185"/>
    </row>
    <row r="16" spans="1:6">
      <c r="A16" s="190" t="s">
        <v>1</v>
      </c>
      <c r="B16" s="198"/>
      <c r="C16" s="198"/>
      <c r="D16" s="185"/>
    </row>
    <row r="17" spans="1:4">
      <c r="A17" s="189" t="s">
        <v>1442</v>
      </c>
      <c r="B17" s="197"/>
      <c r="C17" s="197"/>
      <c r="D17" s="185"/>
    </row>
    <row r="18" spans="1:4">
      <c r="A18" s="190" t="s">
        <v>1443</v>
      </c>
      <c r="B18" s="198"/>
      <c r="C18" s="198">
        <f>(B12 + C12) * '01.6-EL-Parametry'!B20 / 100</f>
        <v>0</v>
      </c>
      <c r="D18" s="185"/>
    </row>
    <row r="19" spans="1:4">
      <c r="A19" s="190" t="s">
        <v>1444</v>
      </c>
      <c r="B19" s="198"/>
      <c r="C19" s="198">
        <f>C12 * '01.6-EL-Parametry'!B23 / 100</f>
        <v>0</v>
      </c>
      <c r="D19" s="185"/>
    </row>
    <row r="20" spans="1:4">
      <c r="A20" s="190" t="s">
        <v>1445</v>
      </c>
      <c r="B20" s="198"/>
      <c r="C20" s="198">
        <f>C12 * '01.6-EL-Parametry'!B24 / 100</f>
        <v>0</v>
      </c>
      <c r="D20" s="185"/>
    </row>
    <row r="21" spans="1:4">
      <c r="A21" s="189" t="s">
        <v>1446</v>
      </c>
      <c r="B21" s="197"/>
      <c r="C21" s="197">
        <f>C19 + C20 + C18</f>
        <v>0</v>
      </c>
      <c r="D21" s="185"/>
    </row>
    <row r="22" spans="1:4">
      <c r="A22" s="190" t="s">
        <v>1447</v>
      </c>
      <c r="B22" s="198"/>
      <c r="C22" s="198">
        <f>'01.6-EL-Parametry'!B25 * '01.6-EL-Parametry'!B28 * (C15 * '01.6-EL-Parametry'!B27)^'01.6-EL-Parametry'!B26</f>
        <v>0</v>
      </c>
      <c r="D22" s="185"/>
    </row>
    <row r="23" spans="1:4">
      <c r="A23" s="190" t="s">
        <v>1</v>
      </c>
      <c r="B23" s="198"/>
      <c r="C23" s="198"/>
      <c r="D23" s="185"/>
    </row>
    <row r="24" spans="1:4">
      <c r="A24" s="187" t="s">
        <v>1448</v>
      </c>
      <c r="B24" s="201"/>
      <c r="C24" s="201">
        <f>C15 + C21 + C22</f>
        <v>0</v>
      </c>
      <c r="D24" s="185"/>
    </row>
    <row r="25" spans="1:4">
      <c r="A25" s="190" t="s">
        <v>1449</v>
      </c>
      <c r="B25" s="198">
        <f>(SUM('01.6-EL-Rozpočet'!F9:F13)+SUM('01.6-EL-Rozpočet'!F16:F30,'01.6-EL-Rozpočet'!F32:F145,'01.6-EL-Rozpočet'!F147:F159,'01.6-EL-Rozpočet'!F161:F175,'01.6-EL-Rozpočet'!F177:F184,'01.6-EL-Rozpočet'!F186:F205,'01.6-EL-Rozpočet'!F207)+SUM('01.6-EL-Rozpočet'!F210:F239)) + (SUM('01.6-EL-Rozpočet'!H9:H13)+SUM('01.6-EL-Rozpočet'!H16:H30,'01.6-EL-Rozpočet'!H32:H145,'01.6-EL-Rozpočet'!H147:H159,'01.6-EL-Rozpočet'!H161:H175,'01.6-EL-Rozpočet'!H177:H184,'01.6-EL-Rozpočet'!H186:H205)+SUM('01.6-EL-Rozpočet'!H210:H239)) + B4 + C4 + C8 + C11 + C13 + C14 + C21 + C22</f>
        <v>0</v>
      </c>
      <c r="C25" s="198">
        <f>B25 * '01.6-EL-Parametry'!B31 / 100</f>
        <v>0</v>
      </c>
      <c r="D25" s="185"/>
    </row>
    <row r="26" spans="1:4">
      <c r="A26" s="190" t="s">
        <v>1450</v>
      </c>
      <c r="B26" s="198">
        <f>(F1+SUM('01.6-EL-Rozpočet'!F194,'01.6-EL-Rozpočet'!F201,'01.6-EL-Rozpočet'!F203)+SUM('01.6-EL-Rozpočet'!F210,'01.6-EL-Rozpočet'!F212,'01.6-EL-Rozpočet'!F216,'01.6-EL-Rozpočet'!F220,'01.6-EL-Rozpočet'!F225,'01.6-EL-Rozpočet'!F228,'01.6-EL-Rozpočet'!F231,'01.6-EL-Rozpočet'!F233,'01.6-EL-Rozpočet'!F236,'01.6-EL-Rozpočet'!F238)) + (F2+SUM('01.6-EL-Rozpočet'!H194,'01.6-EL-Rozpočet'!H201,'01.6-EL-Rozpočet'!H203)+SUM('01.6-EL-Rozpočet'!H210,'01.6-EL-Rozpočet'!H212,'01.6-EL-Rozpočet'!H216,'01.6-EL-Rozpočet'!H220,'01.6-EL-Rozpočet'!H225,'01.6-EL-Rozpočet'!H228,'01.6-EL-Rozpočet'!H231,'01.6-EL-Rozpočet'!H233,'01.6-EL-Rozpočet'!H236,'01.6-EL-Rozpočet'!H238))</f>
        <v>0</v>
      </c>
      <c r="C26" s="198">
        <f>B26 * '01.6-EL-Parametry'!B32 / 100</f>
        <v>0</v>
      </c>
      <c r="D26" s="185"/>
    </row>
    <row r="27" spans="1:4">
      <c r="A27" s="187" t="s">
        <v>1451</v>
      </c>
      <c r="B27" s="201"/>
      <c r="C27" s="201">
        <f>C24 + C25 + C26</f>
        <v>0</v>
      </c>
      <c r="D27" s="185"/>
    </row>
    <row r="28" spans="1:4">
      <c r="A28" s="190" t="s">
        <v>1</v>
      </c>
      <c r="B28" s="198"/>
      <c r="C28" s="198"/>
      <c r="D28" s="185"/>
    </row>
    <row r="29" spans="1:4">
      <c r="A29" s="189" t="s">
        <v>1452</v>
      </c>
      <c r="B29" s="202" t="s">
        <v>1453</v>
      </c>
      <c r="C29" s="202" t="s">
        <v>1073</v>
      </c>
      <c r="D29" s="185"/>
    </row>
    <row r="30" spans="1:4">
      <c r="A30" s="190" t="s">
        <v>1454</v>
      </c>
      <c r="B30" s="198">
        <f>('01.6-EL-Rozpočet'!F14)</f>
        <v>0</v>
      </c>
      <c r="C30" s="198">
        <f>('01.6-EL-Rozpočet'!H14)</f>
        <v>0</v>
      </c>
      <c r="D30" s="185"/>
    </row>
    <row r="31" spans="1:4">
      <c r="A31" s="190" t="s">
        <v>1455</v>
      </c>
      <c r="B31" s="198">
        <f>('01.6-EL-Rozpočet'!F208)</f>
        <v>0</v>
      </c>
      <c r="C31" s="198">
        <f>('01.6-EL-Rozpočet'!H208)</f>
        <v>0</v>
      </c>
      <c r="D31" s="185"/>
    </row>
    <row r="32" spans="1:4">
      <c r="A32" s="190" t="s">
        <v>1436</v>
      </c>
      <c r="B32" s="198">
        <f>('01.6-EL-Rozpočet'!F240)</f>
        <v>0</v>
      </c>
      <c r="C32" s="198">
        <f>('01.6-EL-Rozpočet'!H240)</f>
        <v>0</v>
      </c>
      <c r="D32" s="185"/>
    </row>
  </sheetData>
  <sheetProtection password="BAAB" sheet="1" objects="1" scenarios="1" formatColumns="0" formatRows="0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40"/>
  <sheetViews>
    <sheetView workbookViewId="0">
      <pane ySplit="1" topLeftCell="A2" activePane="bottomLeft" state="frozen"/>
      <selection activeCell="G13" sqref="G13"/>
      <selection pane="bottomLeft" activeCell="A2" sqref="A2"/>
    </sheetView>
  </sheetViews>
  <sheetFormatPr defaultRowHeight="15"/>
  <cols>
    <col min="1" max="1" width="7.1640625" style="193" bestFit="1" customWidth="1"/>
    <col min="2" max="2" width="67.83203125" style="193" customWidth="1"/>
    <col min="3" max="3" width="4.6640625" style="193" bestFit="1" customWidth="1"/>
    <col min="4" max="4" width="7.5" style="196" bestFit="1" customWidth="1"/>
    <col min="5" max="5" width="10.33203125" style="196" bestFit="1" customWidth="1"/>
    <col min="6" max="6" width="15.6640625" style="196" bestFit="1" customWidth="1"/>
    <col min="7" max="7" width="9.1640625" style="196" bestFit="1" customWidth="1"/>
    <col min="8" max="8" width="14.6640625" style="196" bestFit="1" customWidth="1"/>
    <col min="9" max="9" width="13.33203125" style="196" bestFit="1" customWidth="1"/>
    <col min="10" max="11" width="9.33203125" style="186"/>
    <col min="12" max="12" width="12.83203125" style="186" hidden="1" customWidth="1"/>
    <col min="13" max="16384" width="9.33203125" style="186"/>
  </cols>
  <sheetData>
    <row r="1" spans="1:12">
      <c r="A1" s="184" t="s">
        <v>1456</v>
      </c>
      <c r="B1" s="184" t="s">
        <v>1376</v>
      </c>
      <c r="C1" s="184" t="s">
        <v>1457</v>
      </c>
      <c r="D1" s="195" t="s">
        <v>1458</v>
      </c>
      <c r="E1" s="195" t="s">
        <v>1453</v>
      </c>
      <c r="F1" s="195" t="s">
        <v>1459</v>
      </c>
      <c r="G1" s="195" t="s">
        <v>1073</v>
      </c>
      <c r="H1" s="195" t="s">
        <v>1460</v>
      </c>
      <c r="I1" s="195" t="s">
        <v>1461</v>
      </c>
      <c r="J1" s="185"/>
      <c r="K1" s="185"/>
      <c r="L1" s="186">
        <f>'01.6-EL-Parametry'!B34/100*F17+'01.6-EL-Parametry'!B34/100*F18+'01.6-EL-Parametry'!B34/100*F20+'01.6-EL-Parametry'!B34/100*F21+'01.6-EL-Parametry'!B34/100*F23+'01.6-EL-Parametry'!B34/100*F24+'01.6-EL-Parametry'!B34/100*F26+'01.6-EL-Parametry'!B34/100*F27+'01.6-EL-Parametry'!B33/100*F29+'01.6-EL-Parametry'!B33/100*F30+'01.6-EL-Parametry'!B34/100*F32+'01.6-EL-Parametry'!B34/100*F33+'01.6-EL-Parametry'!B34/100*F34+'01.6-EL-Parametry'!B34/100*F35+'01.6-EL-Parametry'!B34/100*F36+'01.6-EL-Parametry'!B34/100*F37+'01.6-EL-Parametry'!B34/100*F38+'01.6-EL-Parametry'!B34/100*F39+'01.6-EL-Parametry'!B34/100*F40+'01.6-EL-Parametry'!B34/100*F41+'01.6-EL-Parametry'!B34/100*F42+'01.6-EL-Parametry'!B34/100*F43+'01.6-EL-Parametry'!B34/100*F44</f>
        <v>0</v>
      </c>
    </row>
    <row r="2" spans="1:12" ht="26.25">
      <c r="A2" s="203" t="s">
        <v>1</v>
      </c>
      <c r="B2" s="204" t="s">
        <v>1462</v>
      </c>
      <c r="C2" s="203" t="s">
        <v>1</v>
      </c>
      <c r="D2" s="205"/>
      <c r="E2" s="205"/>
      <c r="F2" s="205"/>
      <c r="G2" s="205"/>
      <c r="H2" s="205"/>
      <c r="I2" s="205"/>
      <c r="J2" s="185"/>
      <c r="K2" s="185"/>
      <c r="L2" s="186">
        <f>L1+'01.6-EL-Parametry'!B34/100*F45+'01.6-EL-Parametry'!B34/100*F46+'01.6-EL-Parametry'!B34/100*F47+'01.6-EL-Parametry'!B34/100*F48+'01.6-EL-Parametry'!B33/100*F50+'01.6-EL-Parametry'!B33/100*F51+'01.6-EL-Parametry'!B33/100*F52+'01.6-EL-Parametry'!B34/100*F54+'01.6-EL-Parametry'!B34/100*F55+'01.6-EL-Parametry'!B34/100*F56+'01.6-EL-Parametry'!B34/100*F57+'01.6-EL-Parametry'!B33/100*F58+'01.6-EL-Parametry'!B34/100*F60+'01.6-EL-Parametry'!B34/100*F61+'01.6-EL-Parametry'!B34/100*F62+'01.6-EL-Parametry'!B34/100*F64+'01.6-EL-Parametry'!B34/100*F66+'01.6-EL-Parametry'!B34/100*F67+'01.6-EL-Parametry'!B34/100*F69+'01.6-EL-Parametry'!B34/100*F71+'01.6-EL-Parametry'!B34/100*F73+'01.6-EL-Parametry'!B34/100*F75+'01.6-EL-Parametry'!B34/100*F76</f>
        <v>0</v>
      </c>
    </row>
    <row r="3" spans="1:12" ht="39">
      <c r="A3" s="203" t="s">
        <v>1</v>
      </c>
      <c r="B3" s="204" t="s">
        <v>1463</v>
      </c>
      <c r="C3" s="203" t="s">
        <v>1</v>
      </c>
      <c r="D3" s="205"/>
      <c r="E3" s="205"/>
      <c r="F3" s="205"/>
      <c r="G3" s="205"/>
      <c r="H3" s="205"/>
      <c r="I3" s="205"/>
      <c r="J3" s="185"/>
      <c r="K3" s="185"/>
      <c r="L3" s="186">
        <f>L2+'01.6-EL-Parametry'!B34/100*F78+'01.6-EL-Parametry'!B34/100*F79+'01.6-EL-Parametry'!B34/100*F80+'01.6-EL-Parametry'!B34/100*F82+'01.6-EL-Parametry'!B34/100*F83+'01.6-EL-Parametry'!B33/100*F85+'01.6-EL-Parametry'!B34/100*F86+'01.6-EL-Parametry'!B34/100*F87+'01.6-EL-Parametry'!B34/100*F88+'01.6-EL-Parametry'!B34/100*F89+'01.6-EL-Parametry'!B34/100*F90+'01.6-EL-Parametry'!B34/100*F91+'01.6-EL-Parametry'!B34/100*F92+'01.6-EL-Parametry'!B34/100*F93+'01.6-EL-Parametry'!B34/100*F94+'01.6-EL-Parametry'!B34/100*F95+'01.6-EL-Parametry'!B34/100*F96+'01.6-EL-Parametry'!B34/100*F97+'01.6-EL-Parametry'!B34/100*F98+'01.6-EL-Parametry'!B34/100*F99+'01.6-EL-Parametry'!B34/100*F100+'01.6-EL-Parametry'!B34/100*F102+'01.6-EL-Parametry'!B34/100*F103</f>
        <v>0</v>
      </c>
    </row>
    <row r="4" spans="1:12" ht="26.25">
      <c r="A4" s="203" t="s">
        <v>1</v>
      </c>
      <c r="B4" s="204" t="s">
        <v>1464</v>
      </c>
      <c r="C4" s="203" t="s">
        <v>1</v>
      </c>
      <c r="D4" s="205"/>
      <c r="E4" s="205"/>
      <c r="F4" s="205"/>
      <c r="G4" s="205"/>
      <c r="H4" s="205"/>
      <c r="I4" s="205"/>
      <c r="J4" s="185"/>
      <c r="K4" s="185"/>
      <c r="L4" s="186">
        <f>L3+'01.6-EL-Parametry'!B34/100*F104+'01.6-EL-Parametry'!B34/100*F105+'01.6-EL-Parametry'!B34/100*F107+'01.6-EL-Parametry'!B34/100*F108+'01.6-EL-Parametry'!B34/100*F109+'01.6-EL-Parametry'!B34/100*F111+'01.6-EL-Parametry'!B34/100*F113+'01.6-EL-Parametry'!B34/100*F114+'01.6-EL-Parametry'!B34/100*F115+'01.6-EL-Parametry'!B34/100*F116+'01.6-EL-Parametry'!B34/100*F118+'01.6-EL-Parametry'!B34/100*F119+'01.6-EL-Parametry'!B34/100*F120+'01.6-EL-Parametry'!B34/100*F122+'01.6-EL-Parametry'!B34/100*F123+'01.6-EL-Parametry'!B34/100*F124+'01.6-EL-Parametry'!B34/100*F126+'01.6-EL-Parametry'!B34/100*F128+'01.6-EL-Parametry'!B34/100*F129+'01.6-EL-Parametry'!B34/100*F131+'01.6-EL-Parametry'!B34/100*F133+'01.6-EL-Parametry'!B34/100*F134</f>
        <v>0</v>
      </c>
    </row>
    <row r="5" spans="1:12" ht="51.75">
      <c r="A5" s="203" t="s">
        <v>1</v>
      </c>
      <c r="B5" s="204" t="s">
        <v>1465</v>
      </c>
      <c r="C5" s="203" t="s">
        <v>1</v>
      </c>
      <c r="D5" s="205"/>
      <c r="E5" s="205"/>
      <c r="F5" s="205"/>
      <c r="G5" s="205"/>
      <c r="H5" s="205"/>
      <c r="I5" s="205"/>
      <c r="J5" s="185"/>
      <c r="K5" s="185"/>
      <c r="L5" s="186">
        <f>L4+'01.6-EL-Parametry'!B34/100*F136+'01.6-EL-Parametry'!B34/100*F137+'01.6-EL-Parametry'!B34/100*F138+'01.6-EL-Parametry'!B34/100*F140+'01.6-EL-Parametry'!B34/100*F142+'01.6-EL-Parametry'!B34/100*F143+'01.6-EL-Parametry'!B34/100*F145+'01.6-EL-Parametry'!B33/100*F147+'01.6-EL-Parametry'!B33/100*F148+'01.6-EL-Parametry'!B33/100*F149+'01.6-EL-Parametry'!B34/100*F150+'01.6-EL-Parametry'!B34/100*F151+'01.6-EL-Parametry'!B34/100*F153+'01.6-EL-Parametry'!B34/100*F154+'01.6-EL-Parametry'!B34/100*F155+'01.6-EL-Parametry'!B34/100*F156+'01.6-EL-Parametry'!B34/100*F157+'01.6-EL-Parametry'!B34/100*F158+'01.6-EL-Parametry'!B34/100*F159+'01.6-EL-Parametry'!B35/100*F161+'01.6-EL-Parametry'!B35/100*F162+'01.6-EL-Parametry'!B35/100*F163</f>
        <v>0</v>
      </c>
    </row>
    <row r="6" spans="1:12" ht="51.75">
      <c r="A6" s="203" t="s">
        <v>1</v>
      </c>
      <c r="B6" s="204" t="s">
        <v>1466</v>
      </c>
      <c r="C6" s="203" t="s">
        <v>1</v>
      </c>
      <c r="D6" s="205"/>
      <c r="E6" s="205"/>
      <c r="F6" s="205"/>
      <c r="G6" s="205"/>
      <c r="H6" s="205"/>
      <c r="I6" s="205"/>
      <c r="J6" s="185"/>
      <c r="K6" s="185"/>
      <c r="L6" s="186">
        <f>L5+'01.6-EL-Parametry'!B34/100*F165+'01.6-EL-Parametry'!B34/100*F167+'01.6-EL-Parametry'!B34/100*F169+'01.6-EL-Parametry'!B34/100*F170+'01.6-EL-Parametry'!B34/100*F171+'01.6-EL-Parametry'!B34/100*F172+'01.6-EL-Parametry'!B34/100*F173+'01.6-EL-Parametry'!B34/100*F174+'01.6-EL-Parametry'!B34/100*F175+'01.6-EL-Parametry'!B34/100*F177+'01.6-EL-Parametry'!B34/100*F178+'01.6-EL-Parametry'!B34/100*F179+'01.6-EL-Parametry'!B34/100*F180+'01.6-EL-Parametry'!B34/100*F181+'01.6-EL-Parametry'!B34/100*F182+'01.6-EL-Parametry'!B34/100*F184+'01.6-EL-Parametry'!B34/100*F186+'01.6-EL-Parametry'!B34/100*F187+'01.6-EL-Parametry'!B34/100*F188+'01.6-EL-Parametry'!B34/100*F189+'01.6-EL-Parametry'!B34/100*F190+'01.6-EL-Parametry'!B36/100*F192</f>
        <v>0</v>
      </c>
    </row>
    <row r="7" spans="1:12" ht="90">
      <c r="A7" s="203" t="s">
        <v>1</v>
      </c>
      <c r="B7" s="206" t="s">
        <v>1467</v>
      </c>
      <c r="C7" s="203" t="s">
        <v>1</v>
      </c>
      <c r="D7" s="205"/>
      <c r="E7" s="205"/>
      <c r="F7" s="205"/>
      <c r="G7" s="205"/>
      <c r="H7" s="205"/>
      <c r="I7" s="205"/>
      <c r="J7" s="185"/>
      <c r="K7" s="185"/>
    </row>
    <row r="8" spans="1:12">
      <c r="A8" s="187" t="s">
        <v>1</v>
      </c>
      <c r="B8" s="187" t="s">
        <v>1454</v>
      </c>
      <c r="C8" s="187" t="s">
        <v>1</v>
      </c>
      <c r="D8" s="201"/>
      <c r="E8" s="201"/>
      <c r="F8" s="201"/>
      <c r="G8" s="201"/>
      <c r="H8" s="201"/>
      <c r="I8" s="201"/>
      <c r="J8" s="185"/>
      <c r="K8" s="185"/>
    </row>
    <row r="9" spans="1:12">
      <c r="A9" s="190" t="s">
        <v>74</v>
      </c>
      <c r="B9" s="190" t="s">
        <v>1468</v>
      </c>
      <c r="C9" s="190" t="s">
        <v>920</v>
      </c>
      <c r="D9" s="198">
        <v>1</v>
      </c>
      <c r="E9" s="207"/>
      <c r="F9" s="198">
        <f>D9*E9</f>
        <v>0</v>
      </c>
      <c r="G9" s="207"/>
      <c r="H9" s="198">
        <f>D9*G9</f>
        <v>0</v>
      </c>
      <c r="I9" s="198">
        <f>F9+H9</f>
        <v>0</v>
      </c>
      <c r="J9" s="185"/>
      <c r="K9" s="185"/>
    </row>
    <row r="10" spans="1:12">
      <c r="A10" s="190" t="s">
        <v>78</v>
      </c>
      <c r="B10" s="190" t="s">
        <v>1469</v>
      </c>
      <c r="C10" s="190" t="s">
        <v>920</v>
      </c>
      <c r="D10" s="198">
        <v>1</v>
      </c>
      <c r="E10" s="207"/>
      <c r="F10" s="198">
        <f>D10*E10</f>
        <v>0</v>
      </c>
      <c r="G10" s="207"/>
      <c r="H10" s="198">
        <f>D10*G10</f>
        <v>0</v>
      </c>
      <c r="I10" s="198">
        <f>F10+H10</f>
        <v>0</v>
      </c>
      <c r="J10" s="185"/>
      <c r="K10" s="185"/>
    </row>
    <row r="11" spans="1:12">
      <c r="A11" s="190" t="s">
        <v>86</v>
      </c>
      <c r="B11" s="190" t="s">
        <v>1470</v>
      </c>
      <c r="C11" s="190" t="s">
        <v>920</v>
      </c>
      <c r="D11" s="198">
        <v>1</v>
      </c>
      <c r="E11" s="207"/>
      <c r="F11" s="198">
        <f>D11*E11</f>
        <v>0</v>
      </c>
      <c r="G11" s="207"/>
      <c r="H11" s="198">
        <f>D11*G11</f>
        <v>0</v>
      </c>
      <c r="I11" s="198">
        <f>F11+H11</f>
        <v>0</v>
      </c>
      <c r="J11" s="185"/>
      <c r="K11" s="185"/>
    </row>
    <row r="12" spans="1:12">
      <c r="A12" s="190" t="s">
        <v>163</v>
      </c>
      <c r="B12" s="190" t="s">
        <v>1471</v>
      </c>
      <c r="C12" s="190" t="s">
        <v>920</v>
      </c>
      <c r="D12" s="198">
        <v>1</v>
      </c>
      <c r="E12" s="207"/>
      <c r="F12" s="198">
        <f>D12*E12</f>
        <v>0</v>
      </c>
      <c r="G12" s="207"/>
      <c r="H12" s="198">
        <f>D12*G12</f>
        <v>0</v>
      </c>
      <c r="I12" s="198">
        <f>F12+H12</f>
        <v>0</v>
      </c>
      <c r="J12" s="185"/>
      <c r="K12" s="185"/>
    </row>
    <row r="13" spans="1:12">
      <c r="A13" s="190" t="s">
        <v>181</v>
      </c>
      <c r="B13" s="190" t="s">
        <v>1472</v>
      </c>
      <c r="C13" s="190" t="s">
        <v>920</v>
      </c>
      <c r="D13" s="198">
        <v>1</v>
      </c>
      <c r="E13" s="207"/>
      <c r="F13" s="198">
        <f>D13*E13</f>
        <v>0</v>
      </c>
      <c r="G13" s="207"/>
      <c r="H13" s="198">
        <f>D13*G13</f>
        <v>0</v>
      </c>
      <c r="I13" s="198">
        <f>F13+H13</f>
        <v>0</v>
      </c>
      <c r="J13" s="185"/>
      <c r="K13" s="185"/>
    </row>
    <row r="14" spans="1:12">
      <c r="A14" s="187" t="s">
        <v>1</v>
      </c>
      <c r="B14" s="187" t="s">
        <v>1473</v>
      </c>
      <c r="C14" s="187" t="s">
        <v>1</v>
      </c>
      <c r="D14" s="201"/>
      <c r="E14" s="208"/>
      <c r="F14" s="201">
        <f>SUM(F9:F13)</f>
        <v>0</v>
      </c>
      <c r="G14" s="208"/>
      <c r="H14" s="201">
        <f>SUM(H9:H13)</f>
        <v>0</v>
      </c>
      <c r="I14" s="201">
        <f>SUM(I9:I13)</f>
        <v>0</v>
      </c>
      <c r="J14" s="185"/>
      <c r="K14" s="185"/>
    </row>
    <row r="15" spans="1:12">
      <c r="A15" s="187" t="s">
        <v>1</v>
      </c>
      <c r="B15" s="187" t="s">
        <v>1455</v>
      </c>
      <c r="C15" s="187" t="s">
        <v>1</v>
      </c>
      <c r="D15" s="201"/>
      <c r="E15" s="208"/>
      <c r="F15" s="201"/>
      <c r="G15" s="208"/>
      <c r="H15" s="201"/>
      <c r="I15" s="201"/>
      <c r="J15" s="185"/>
      <c r="K15" s="185"/>
    </row>
    <row r="16" spans="1:12">
      <c r="A16" s="203" t="s">
        <v>1</v>
      </c>
      <c r="B16" s="203" t="s">
        <v>1474</v>
      </c>
      <c r="C16" s="203" t="s">
        <v>1</v>
      </c>
      <c r="D16" s="205"/>
      <c r="E16" s="209"/>
      <c r="F16" s="205"/>
      <c r="G16" s="209"/>
      <c r="H16" s="205"/>
      <c r="I16" s="205"/>
      <c r="J16" s="185"/>
      <c r="K16" s="185"/>
    </row>
    <row r="17" spans="1:11">
      <c r="A17" s="190" t="s">
        <v>186</v>
      </c>
      <c r="B17" s="190" t="s">
        <v>1475</v>
      </c>
      <c r="C17" s="190" t="s">
        <v>796</v>
      </c>
      <c r="D17" s="198">
        <v>45</v>
      </c>
      <c r="E17" s="207"/>
      <c r="F17" s="198">
        <f>D17*E17</f>
        <v>0</v>
      </c>
      <c r="G17" s="207"/>
      <c r="H17" s="198">
        <f>D17*G17</f>
        <v>0</v>
      </c>
      <c r="I17" s="198">
        <f>F17+H17</f>
        <v>0</v>
      </c>
      <c r="J17" s="185"/>
      <c r="K17" s="185"/>
    </row>
    <row r="18" spans="1:11">
      <c r="A18" s="190" t="s">
        <v>194</v>
      </c>
      <c r="B18" s="190" t="s">
        <v>1476</v>
      </c>
      <c r="C18" s="190" t="s">
        <v>796</v>
      </c>
      <c r="D18" s="198">
        <v>22</v>
      </c>
      <c r="E18" s="207"/>
      <c r="F18" s="198">
        <f>D18*E18</f>
        <v>0</v>
      </c>
      <c r="G18" s="207"/>
      <c r="H18" s="198">
        <f>D18*G18</f>
        <v>0</v>
      </c>
      <c r="I18" s="198">
        <f>F18+H18</f>
        <v>0</v>
      </c>
      <c r="J18" s="185"/>
      <c r="K18" s="185"/>
    </row>
    <row r="19" spans="1:11">
      <c r="A19" s="203" t="s">
        <v>1</v>
      </c>
      <c r="B19" s="203" t="s">
        <v>1477</v>
      </c>
      <c r="C19" s="203" t="s">
        <v>1</v>
      </c>
      <c r="D19" s="205"/>
      <c r="E19" s="209"/>
      <c r="F19" s="205"/>
      <c r="G19" s="209"/>
      <c r="H19" s="205"/>
      <c r="I19" s="205"/>
      <c r="J19" s="185"/>
      <c r="K19" s="185"/>
    </row>
    <row r="20" spans="1:11">
      <c r="A20" s="190" t="s">
        <v>198</v>
      </c>
      <c r="B20" s="190" t="s">
        <v>1478</v>
      </c>
      <c r="C20" s="190" t="s">
        <v>796</v>
      </c>
      <c r="D20" s="198">
        <v>20</v>
      </c>
      <c r="E20" s="207"/>
      <c r="F20" s="198">
        <f>D20*E20</f>
        <v>0</v>
      </c>
      <c r="G20" s="207"/>
      <c r="H20" s="198">
        <f>D20*G20</f>
        <v>0</v>
      </c>
      <c r="I20" s="198">
        <f>F20+H20</f>
        <v>0</v>
      </c>
      <c r="J20" s="185"/>
      <c r="K20" s="185"/>
    </row>
    <row r="21" spans="1:11">
      <c r="A21" s="190" t="s">
        <v>205</v>
      </c>
      <c r="B21" s="190" t="s">
        <v>1479</v>
      </c>
      <c r="C21" s="190" t="s">
        <v>796</v>
      </c>
      <c r="D21" s="198">
        <v>18</v>
      </c>
      <c r="E21" s="207"/>
      <c r="F21" s="198">
        <f>D21*E21</f>
        <v>0</v>
      </c>
      <c r="G21" s="207"/>
      <c r="H21" s="198">
        <f>D21*G21</f>
        <v>0</v>
      </c>
      <c r="I21" s="198">
        <f>F21+H21</f>
        <v>0</v>
      </c>
      <c r="J21" s="185"/>
      <c r="K21" s="185"/>
    </row>
    <row r="22" spans="1:11">
      <c r="A22" s="203" t="s">
        <v>1</v>
      </c>
      <c r="B22" s="203" t="s">
        <v>1480</v>
      </c>
      <c r="C22" s="203" t="s">
        <v>1</v>
      </c>
      <c r="D22" s="205"/>
      <c r="E22" s="209"/>
      <c r="F22" s="205"/>
      <c r="G22" s="209"/>
      <c r="H22" s="205"/>
      <c r="I22" s="205"/>
      <c r="J22" s="185"/>
      <c r="K22" s="185"/>
    </row>
    <row r="23" spans="1:11">
      <c r="A23" s="190" t="s">
        <v>211</v>
      </c>
      <c r="B23" s="190" t="s">
        <v>1481</v>
      </c>
      <c r="C23" s="190" t="s">
        <v>219</v>
      </c>
      <c r="D23" s="198">
        <v>20</v>
      </c>
      <c r="E23" s="207"/>
      <c r="F23" s="198">
        <f>D23*E23</f>
        <v>0</v>
      </c>
      <c r="G23" s="207"/>
      <c r="H23" s="198">
        <f>D23*G23</f>
        <v>0</v>
      </c>
      <c r="I23" s="198">
        <f>F23+H23</f>
        <v>0</v>
      </c>
      <c r="J23" s="185"/>
      <c r="K23" s="185"/>
    </row>
    <row r="24" spans="1:11">
      <c r="A24" s="190" t="s">
        <v>216</v>
      </c>
      <c r="B24" s="190" t="s">
        <v>1482</v>
      </c>
      <c r="C24" s="190" t="s">
        <v>920</v>
      </c>
      <c r="D24" s="198">
        <v>16</v>
      </c>
      <c r="E24" s="207"/>
      <c r="F24" s="198">
        <f>D24*E24</f>
        <v>0</v>
      </c>
      <c r="G24" s="207"/>
      <c r="H24" s="198">
        <f>D24*G24</f>
        <v>0</v>
      </c>
      <c r="I24" s="198">
        <f>F24+H24</f>
        <v>0</v>
      </c>
      <c r="J24" s="185"/>
      <c r="K24" s="185"/>
    </row>
    <row r="25" spans="1:11">
      <c r="A25" s="203" t="s">
        <v>1</v>
      </c>
      <c r="B25" s="203" t="s">
        <v>1483</v>
      </c>
      <c r="C25" s="203" t="s">
        <v>1</v>
      </c>
      <c r="D25" s="205"/>
      <c r="E25" s="209"/>
      <c r="F25" s="205"/>
      <c r="G25" s="209"/>
      <c r="H25" s="205"/>
      <c r="I25" s="205"/>
      <c r="J25" s="185"/>
      <c r="K25" s="185"/>
    </row>
    <row r="26" spans="1:11">
      <c r="A26" s="190" t="s">
        <v>223</v>
      </c>
      <c r="B26" s="190" t="s">
        <v>1484</v>
      </c>
      <c r="C26" s="190" t="s">
        <v>579</v>
      </c>
      <c r="D26" s="198">
        <v>12</v>
      </c>
      <c r="E26" s="207"/>
      <c r="F26" s="198">
        <f>D26*E26</f>
        <v>0</v>
      </c>
      <c r="G26" s="207"/>
      <c r="H26" s="198">
        <f>D26*G26</f>
        <v>0</v>
      </c>
      <c r="I26" s="198">
        <f>F26+H26</f>
        <v>0</v>
      </c>
      <c r="J26" s="185"/>
      <c r="K26" s="185"/>
    </row>
    <row r="27" spans="1:11">
      <c r="A27" s="190" t="s">
        <v>229</v>
      </c>
      <c r="B27" s="190" t="s">
        <v>1485</v>
      </c>
      <c r="C27" s="190" t="s">
        <v>579</v>
      </c>
      <c r="D27" s="198">
        <v>16</v>
      </c>
      <c r="E27" s="207"/>
      <c r="F27" s="198">
        <f>D27*E27</f>
        <v>0</v>
      </c>
      <c r="G27" s="207"/>
      <c r="H27" s="198">
        <f>D27*G27</f>
        <v>0</v>
      </c>
      <c r="I27" s="198">
        <f>F27+H27</f>
        <v>0</v>
      </c>
      <c r="J27" s="185"/>
      <c r="K27" s="185"/>
    </row>
    <row r="28" spans="1:11">
      <c r="A28" s="203" t="s">
        <v>1</v>
      </c>
      <c r="B28" s="203" t="s">
        <v>1486</v>
      </c>
      <c r="C28" s="203" t="s">
        <v>1</v>
      </c>
      <c r="D28" s="205"/>
      <c r="E28" s="209"/>
      <c r="F28" s="205"/>
      <c r="G28" s="209"/>
      <c r="H28" s="205"/>
      <c r="I28" s="205"/>
      <c r="J28" s="185"/>
      <c r="K28" s="185"/>
    </row>
    <row r="29" spans="1:11">
      <c r="A29" s="190" t="s">
        <v>234</v>
      </c>
      <c r="B29" s="190" t="s">
        <v>1487</v>
      </c>
      <c r="C29" s="190" t="s">
        <v>920</v>
      </c>
      <c r="D29" s="198">
        <v>29</v>
      </c>
      <c r="E29" s="207"/>
      <c r="F29" s="198">
        <f>D29*E29</f>
        <v>0</v>
      </c>
      <c r="G29" s="207"/>
      <c r="H29" s="198">
        <f>D29*G29</f>
        <v>0</v>
      </c>
      <c r="I29" s="198">
        <f>F29+H29</f>
        <v>0</v>
      </c>
      <c r="J29" s="185"/>
      <c r="K29" s="185"/>
    </row>
    <row r="30" spans="1:11">
      <c r="A30" s="190" t="s">
        <v>8</v>
      </c>
      <c r="B30" s="190" t="s">
        <v>1488</v>
      </c>
      <c r="C30" s="190" t="s">
        <v>920</v>
      </c>
      <c r="D30" s="198">
        <v>10</v>
      </c>
      <c r="E30" s="207"/>
      <c r="F30" s="198">
        <f>D30*E30</f>
        <v>0</v>
      </c>
      <c r="G30" s="207"/>
      <c r="H30" s="198">
        <f>D30*G30</f>
        <v>0</v>
      </c>
      <c r="I30" s="198">
        <f>F30+H30</f>
        <v>0</v>
      </c>
      <c r="J30" s="185"/>
      <c r="K30" s="185"/>
    </row>
    <row r="31" spans="1:11">
      <c r="A31" s="203" t="s">
        <v>1</v>
      </c>
      <c r="B31" s="203" t="s">
        <v>1489</v>
      </c>
      <c r="C31" s="203" t="s">
        <v>1</v>
      </c>
      <c r="D31" s="205"/>
      <c r="E31" s="209"/>
      <c r="F31" s="205"/>
      <c r="G31" s="209"/>
      <c r="H31" s="205"/>
      <c r="I31" s="205"/>
      <c r="J31" s="185"/>
      <c r="K31" s="185"/>
    </row>
    <row r="32" spans="1:11">
      <c r="A32" s="190" t="s">
        <v>244</v>
      </c>
      <c r="B32" s="190" t="s">
        <v>1490</v>
      </c>
      <c r="C32" s="190" t="s">
        <v>219</v>
      </c>
      <c r="D32" s="198">
        <v>30</v>
      </c>
      <c r="E32" s="207"/>
      <c r="F32" s="198">
        <f t="shared" ref="F32:F48" si="0">D32*E32</f>
        <v>0</v>
      </c>
      <c r="G32" s="207"/>
      <c r="H32" s="198">
        <f t="shared" ref="H32:H48" si="1">D32*G32</f>
        <v>0</v>
      </c>
      <c r="I32" s="198">
        <f t="shared" ref="I32:I48" si="2">F32+H32</f>
        <v>0</v>
      </c>
      <c r="J32" s="185"/>
      <c r="K32" s="185"/>
    </row>
    <row r="33" spans="1:11">
      <c r="A33" s="190" t="s">
        <v>251</v>
      </c>
      <c r="B33" s="190" t="s">
        <v>1491</v>
      </c>
      <c r="C33" s="190" t="s">
        <v>219</v>
      </c>
      <c r="D33" s="198">
        <v>20</v>
      </c>
      <c r="E33" s="207"/>
      <c r="F33" s="198">
        <f t="shared" si="0"/>
        <v>0</v>
      </c>
      <c r="G33" s="207"/>
      <c r="H33" s="198">
        <f t="shared" si="1"/>
        <v>0</v>
      </c>
      <c r="I33" s="198">
        <f t="shared" si="2"/>
        <v>0</v>
      </c>
      <c r="J33" s="185"/>
      <c r="K33" s="185"/>
    </row>
    <row r="34" spans="1:11">
      <c r="A34" s="190" t="s">
        <v>262</v>
      </c>
      <c r="B34" s="190" t="s">
        <v>1492</v>
      </c>
      <c r="C34" s="190" t="s">
        <v>219</v>
      </c>
      <c r="D34" s="198">
        <v>20</v>
      </c>
      <c r="E34" s="207"/>
      <c r="F34" s="198">
        <f t="shared" si="0"/>
        <v>0</v>
      </c>
      <c r="G34" s="207"/>
      <c r="H34" s="198">
        <f t="shared" si="1"/>
        <v>0</v>
      </c>
      <c r="I34" s="198">
        <f t="shared" si="2"/>
        <v>0</v>
      </c>
      <c r="J34" s="185"/>
      <c r="K34" s="185"/>
    </row>
    <row r="35" spans="1:11">
      <c r="A35" s="190" t="s">
        <v>267</v>
      </c>
      <c r="B35" s="190" t="s">
        <v>1493</v>
      </c>
      <c r="C35" s="190" t="s">
        <v>219</v>
      </c>
      <c r="D35" s="198">
        <v>30</v>
      </c>
      <c r="E35" s="207"/>
      <c r="F35" s="198">
        <f t="shared" si="0"/>
        <v>0</v>
      </c>
      <c r="G35" s="207"/>
      <c r="H35" s="198">
        <f t="shared" si="1"/>
        <v>0</v>
      </c>
      <c r="I35" s="198">
        <f t="shared" si="2"/>
        <v>0</v>
      </c>
      <c r="J35" s="185"/>
      <c r="K35" s="185"/>
    </row>
    <row r="36" spans="1:11">
      <c r="A36" s="190" t="s">
        <v>271</v>
      </c>
      <c r="B36" s="190" t="s">
        <v>1494</v>
      </c>
      <c r="C36" s="190" t="s">
        <v>219</v>
      </c>
      <c r="D36" s="198">
        <v>30</v>
      </c>
      <c r="E36" s="207"/>
      <c r="F36" s="198">
        <f t="shared" si="0"/>
        <v>0</v>
      </c>
      <c r="G36" s="207"/>
      <c r="H36" s="198">
        <f t="shared" si="1"/>
        <v>0</v>
      </c>
      <c r="I36" s="198">
        <f t="shared" si="2"/>
        <v>0</v>
      </c>
      <c r="J36" s="185"/>
      <c r="K36" s="185"/>
    </row>
    <row r="37" spans="1:11">
      <c r="A37" s="190" t="s">
        <v>7</v>
      </c>
      <c r="B37" s="190" t="s">
        <v>1495</v>
      </c>
      <c r="C37" s="190" t="s">
        <v>219</v>
      </c>
      <c r="D37" s="198">
        <v>61</v>
      </c>
      <c r="E37" s="207"/>
      <c r="F37" s="198">
        <f t="shared" si="0"/>
        <v>0</v>
      </c>
      <c r="G37" s="207"/>
      <c r="H37" s="198">
        <f t="shared" si="1"/>
        <v>0</v>
      </c>
      <c r="I37" s="198">
        <f t="shared" si="2"/>
        <v>0</v>
      </c>
      <c r="J37" s="185"/>
      <c r="K37" s="185"/>
    </row>
    <row r="38" spans="1:11">
      <c r="A38" s="190" t="s">
        <v>281</v>
      </c>
      <c r="B38" s="190" t="s">
        <v>1496</v>
      </c>
      <c r="C38" s="190" t="s">
        <v>219</v>
      </c>
      <c r="D38" s="198">
        <v>30</v>
      </c>
      <c r="E38" s="207"/>
      <c r="F38" s="198">
        <f t="shared" si="0"/>
        <v>0</v>
      </c>
      <c r="G38" s="207"/>
      <c r="H38" s="198">
        <f t="shared" si="1"/>
        <v>0</v>
      </c>
      <c r="I38" s="198">
        <f t="shared" si="2"/>
        <v>0</v>
      </c>
      <c r="J38" s="185"/>
      <c r="K38" s="185"/>
    </row>
    <row r="39" spans="1:11">
      <c r="A39" s="190" t="s">
        <v>285</v>
      </c>
      <c r="B39" s="190" t="s">
        <v>1497</v>
      </c>
      <c r="C39" s="190" t="s">
        <v>219</v>
      </c>
      <c r="D39" s="198">
        <v>120</v>
      </c>
      <c r="E39" s="207"/>
      <c r="F39" s="198">
        <f t="shared" si="0"/>
        <v>0</v>
      </c>
      <c r="G39" s="207"/>
      <c r="H39" s="198">
        <f t="shared" si="1"/>
        <v>0</v>
      </c>
      <c r="I39" s="198">
        <f t="shared" si="2"/>
        <v>0</v>
      </c>
      <c r="J39" s="185"/>
      <c r="K39" s="185"/>
    </row>
    <row r="40" spans="1:11">
      <c r="A40" s="190" t="s">
        <v>290</v>
      </c>
      <c r="B40" s="190" t="s">
        <v>1498</v>
      </c>
      <c r="C40" s="190" t="s">
        <v>219</v>
      </c>
      <c r="D40" s="198">
        <v>85</v>
      </c>
      <c r="E40" s="207"/>
      <c r="F40" s="198">
        <f t="shared" si="0"/>
        <v>0</v>
      </c>
      <c r="G40" s="207"/>
      <c r="H40" s="198">
        <f t="shared" si="1"/>
        <v>0</v>
      </c>
      <c r="I40" s="198">
        <f t="shared" si="2"/>
        <v>0</v>
      </c>
      <c r="J40" s="185"/>
      <c r="K40" s="185"/>
    </row>
    <row r="41" spans="1:11">
      <c r="A41" s="190" t="s">
        <v>294</v>
      </c>
      <c r="B41" s="190" t="s">
        <v>1499</v>
      </c>
      <c r="C41" s="190" t="s">
        <v>219</v>
      </c>
      <c r="D41" s="198">
        <v>20</v>
      </c>
      <c r="E41" s="207"/>
      <c r="F41" s="198">
        <f t="shared" si="0"/>
        <v>0</v>
      </c>
      <c r="G41" s="207"/>
      <c r="H41" s="198">
        <f t="shared" si="1"/>
        <v>0</v>
      </c>
      <c r="I41" s="198">
        <f t="shared" si="2"/>
        <v>0</v>
      </c>
      <c r="J41" s="185"/>
      <c r="K41" s="185"/>
    </row>
    <row r="42" spans="1:11">
      <c r="A42" s="190" t="s">
        <v>301</v>
      </c>
      <c r="B42" s="190" t="s">
        <v>1500</v>
      </c>
      <c r="C42" s="190" t="s">
        <v>920</v>
      </c>
      <c r="D42" s="198">
        <v>2</v>
      </c>
      <c r="E42" s="207"/>
      <c r="F42" s="198">
        <f t="shared" si="0"/>
        <v>0</v>
      </c>
      <c r="G42" s="207"/>
      <c r="H42" s="198">
        <f t="shared" si="1"/>
        <v>0</v>
      </c>
      <c r="I42" s="198">
        <f t="shared" si="2"/>
        <v>0</v>
      </c>
      <c r="J42" s="185"/>
      <c r="K42" s="185"/>
    </row>
    <row r="43" spans="1:11">
      <c r="A43" s="190" t="s">
        <v>305</v>
      </c>
      <c r="B43" s="190" t="s">
        <v>1501</v>
      </c>
      <c r="C43" s="190" t="s">
        <v>920</v>
      </c>
      <c r="D43" s="198">
        <v>2</v>
      </c>
      <c r="E43" s="207"/>
      <c r="F43" s="198">
        <f t="shared" si="0"/>
        <v>0</v>
      </c>
      <c r="G43" s="207"/>
      <c r="H43" s="198">
        <f t="shared" si="1"/>
        <v>0</v>
      </c>
      <c r="I43" s="198">
        <f t="shared" si="2"/>
        <v>0</v>
      </c>
      <c r="J43" s="185"/>
      <c r="K43" s="185"/>
    </row>
    <row r="44" spans="1:11">
      <c r="A44" s="190" t="s">
        <v>310</v>
      </c>
      <c r="B44" s="190" t="s">
        <v>1502</v>
      </c>
      <c r="C44" s="190" t="s">
        <v>920</v>
      </c>
      <c r="D44" s="198">
        <v>6</v>
      </c>
      <c r="E44" s="207"/>
      <c r="F44" s="198">
        <f t="shared" si="0"/>
        <v>0</v>
      </c>
      <c r="G44" s="207"/>
      <c r="H44" s="198">
        <f t="shared" si="1"/>
        <v>0</v>
      </c>
      <c r="I44" s="198">
        <f t="shared" si="2"/>
        <v>0</v>
      </c>
      <c r="J44" s="185"/>
      <c r="K44" s="185"/>
    </row>
    <row r="45" spans="1:11">
      <c r="A45" s="190" t="s">
        <v>314</v>
      </c>
      <c r="B45" s="190" t="s">
        <v>1503</v>
      </c>
      <c r="C45" s="190" t="s">
        <v>920</v>
      </c>
      <c r="D45" s="198">
        <v>2</v>
      </c>
      <c r="E45" s="207"/>
      <c r="F45" s="198">
        <f t="shared" si="0"/>
        <v>0</v>
      </c>
      <c r="G45" s="207"/>
      <c r="H45" s="198">
        <f t="shared" si="1"/>
        <v>0</v>
      </c>
      <c r="I45" s="198">
        <f t="shared" si="2"/>
        <v>0</v>
      </c>
      <c r="J45" s="185"/>
      <c r="K45" s="185"/>
    </row>
    <row r="46" spans="1:11">
      <c r="A46" s="190" t="s">
        <v>319</v>
      </c>
      <c r="B46" s="190" t="s">
        <v>1504</v>
      </c>
      <c r="C46" s="190" t="s">
        <v>920</v>
      </c>
      <c r="D46" s="198">
        <v>60</v>
      </c>
      <c r="E46" s="207"/>
      <c r="F46" s="198">
        <f t="shared" si="0"/>
        <v>0</v>
      </c>
      <c r="G46" s="207"/>
      <c r="H46" s="198">
        <f t="shared" si="1"/>
        <v>0</v>
      </c>
      <c r="I46" s="198">
        <f t="shared" si="2"/>
        <v>0</v>
      </c>
      <c r="J46" s="185"/>
      <c r="K46" s="185"/>
    </row>
    <row r="47" spans="1:11">
      <c r="A47" s="190" t="s">
        <v>325</v>
      </c>
      <c r="B47" s="190" t="s">
        <v>1505</v>
      </c>
      <c r="C47" s="190" t="s">
        <v>219</v>
      </c>
      <c r="D47" s="198">
        <v>18</v>
      </c>
      <c r="E47" s="207"/>
      <c r="F47" s="198">
        <f t="shared" si="0"/>
        <v>0</v>
      </c>
      <c r="G47" s="207"/>
      <c r="H47" s="198">
        <f t="shared" si="1"/>
        <v>0</v>
      </c>
      <c r="I47" s="198">
        <f t="shared" si="2"/>
        <v>0</v>
      </c>
      <c r="J47" s="185"/>
      <c r="K47" s="185"/>
    </row>
    <row r="48" spans="1:11">
      <c r="A48" s="190" t="s">
        <v>331</v>
      </c>
      <c r="B48" s="190" t="s">
        <v>1506</v>
      </c>
      <c r="C48" s="190" t="s">
        <v>920</v>
      </c>
      <c r="D48" s="198">
        <v>18</v>
      </c>
      <c r="E48" s="207"/>
      <c r="F48" s="198">
        <f t="shared" si="0"/>
        <v>0</v>
      </c>
      <c r="G48" s="207"/>
      <c r="H48" s="198">
        <f t="shared" si="1"/>
        <v>0</v>
      </c>
      <c r="I48" s="198">
        <f t="shared" si="2"/>
        <v>0</v>
      </c>
      <c r="J48" s="185"/>
      <c r="K48" s="185"/>
    </row>
    <row r="49" spans="1:11">
      <c r="A49" s="203" t="s">
        <v>1</v>
      </c>
      <c r="B49" s="203" t="s">
        <v>1507</v>
      </c>
      <c r="C49" s="203" t="s">
        <v>1</v>
      </c>
      <c r="D49" s="205"/>
      <c r="E49" s="209"/>
      <c r="F49" s="205"/>
      <c r="G49" s="209"/>
      <c r="H49" s="205"/>
      <c r="I49" s="205"/>
      <c r="J49" s="185"/>
      <c r="K49" s="185"/>
    </row>
    <row r="50" spans="1:11">
      <c r="A50" s="190" t="s">
        <v>336</v>
      </c>
      <c r="B50" s="190" t="s">
        <v>1508</v>
      </c>
      <c r="C50" s="190" t="s">
        <v>219</v>
      </c>
      <c r="D50" s="198">
        <v>14</v>
      </c>
      <c r="E50" s="207"/>
      <c r="F50" s="198">
        <f>D50*E50</f>
        <v>0</v>
      </c>
      <c r="G50" s="207"/>
      <c r="H50" s="198">
        <f>D50*G50</f>
        <v>0</v>
      </c>
      <c r="I50" s="198">
        <f>F50+H50</f>
        <v>0</v>
      </c>
      <c r="J50" s="185"/>
      <c r="K50" s="185"/>
    </row>
    <row r="51" spans="1:11">
      <c r="A51" s="190" t="s">
        <v>341</v>
      </c>
      <c r="B51" s="190" t="s">
        <v>1509</v>
      </c>
      <c r="C51" s="190" t="s">
        <v>920</v>
      </c>
      <c r="D51" s="198">
        <v>10</v>
      </c>
      <c r="E51" s="207"/>
      <c r="F51" s="198">
        <f>D51*E51</f>
        <v>0</v>
      </c>
      <c r="G51" s="207"/>
      <c r="H51" s="198">
        <f>D51*G51</f>
        <v>0</v>
      </c>
      <c r="I51" s="198">
        <f>F51+H51</f>
        <v>0</v>
      </c>
      <c r="J51" s="185"/>
      <c r="K51" s="185"/>
    </row>
    <row r="52" spans="1:11">
      <c r="A52" s="190" t="s">
        <v>347</v>
      </c>
      <c r="B52" s="190" t="s">
        <v>1510</v>
      </c>
      <c r="C52" s="190" t="s">
        <v>920</v>
      </c>
      <c r="D52" s="198">
        <v>10</v>
      </c>
      <c r="E52" s="207"/>
      <c r="F52" s="198">
        <f>D52*E52</f>
        <v>0</v>
      </c>
      <c r="G52" s="207"/>
      <c r="H52" s="198">
        <f>D52*G52</f>
        <v>0</v>
      </c>
      <c r="I52" s="198">
        <f>F52+H52</f>
        <v>0</v>
      </c>
      <c r="J52" s="185"/>
      <c r="K52" s="185"/>
    </row>
    <row r="53" spans="1:11">
      <c r="A53" s="203" t="s">
        <v>1</v>
      </c>
      <c r="B53" s="203" t="s">
        <v>1511</v>
      </c>
      <c r="C53" s="203" t="s">
        <v>1</v>
      </c>
      <c r="D53" s="205"/>
      <c r="E53" s="209"/>
      <c r="F53" s="205"/>
      <c r="G53" s="209"/>
      <c r="H53" s="205"/>
      <c r="I53" s="205"/>
      <c r="J53" s="185"/>
      <c r="K53" s="185"/>
    </row>
    <row r="54" spans="1:11">
      <c r="A54" s="190" t="s">
        <v>352</v>
      </c>
      <c r="B54" s="190" t="s">
        <v>1512</v>
      </c>
      <c r="C54" s="190" t="s">
        <v>920</v>
      </c>
      <c r="D54" s="198">
        <v>46</v>
      </c>
      <c r="E54" s="207"/>
      <c r="F54" s="198">
        <f>D54*E54</f>
        <v>0</v>
      </c>
      <c r="G54" s="207"/>
      <c r="H54" s="198">
        <f>D54*G54</f>
        <v>0</v>
      </c>
      <c r="I54" s="198">
        <f>F54+H54</f>
        <v>0</v>
      </c>
      <c r="J54" s="185"/>
      <c r="K54" s="185"/>
    </row>
    <row r="55" spans="1:11">
      <c r="A55" s="190" t="s">
        <v>357</v>
      </c>
      <c r="B55" s="190" t="s">
        <v>1513</v>
      </c>
      <c r="C55" s="190" t="s">
        <v>920</v>
      </c>
      <c r="D55" s="198">
        <v>15</v>
      </c>
      <c r="E55" s="207"/>
      <c r="F55" s="198">
        <f>D55*E55</f>
        <v>0</v>
      </c>
      <c r="G55" s="207"/>
      <c r="H55" s="198">
        <f>D55*G55</f>
        <v>0</v>
      </c>
      <c r="I55" s="198">
        <f>F55+H55</f>
        <v>0</v>
      </c>
      <c r="J55" s="185"/>
      <c r="K55" s="185"/>
    </row>
    <row r="56" spans="1:11">
      <c r="A56" s="190" t="s">
        <v>362</v>
      </c>
      <c r="B56" s="190" t="s">
        <v>1514</v>
      </c>
      <c r="C56" s="190" t="s">
        <v>920</v>
      </c>
      <c r="D56" s="198">
        <v>21</v>
      </c>
      <c r="E56" s="207"/>
      <c r="F56" s="198">
        <f>D56*E56</f>
        <v>0</v>
      </c>
      <c r="G56" s="207"/>
      <c r="H56" s="198">
        <f>D56*G56</f>
        <v>0</v>
      </c>
      <c r="I56" s="198">
        <f>F56+H56</f>
        <v>0</v>
      </c>
      <c r="J56" s="185"/>
      <c r="K56" s="185"/>
    </row>
    <row r="57" spans="1:11">
      <c r="A57" s="190" t="s">
        <v>367</v>
      </c>
      <c r="B57" s="190" t="s">
        <v>1515</v>
      </c>
      <c r="C57" s="190" t="s">
        <v>920</v>
      </c>
      <c r="D57" s="198">
        <v>3</v>
      </c>
      <c r="E57" s="207"/>
      <c r="F57" s="198">
        <f>D57*E57</f>
        <v>0</v>
      </c>
      <c r="G57" s="207"/>
      <c r="H57" s="198">
        <f>D57*G57</f>
        <v>0</v>
      </c>
      <c r="I57" s="198">
        <f>F57+H57</f>
        <v>0</v>
      </c>
      <c r="J57" s="185"/>
      <c r="K57" s="185"/>
    </row>
    <row r="58" spans="1:11">
      <c r="A58" s="190" t="s">
        <v>371</v>
      </c>
      <c r="B58" s="190" t="s">
        <v>1516</v>
      </c>
      <c r="C58" s="190" t="s">
        <v>920</v>
      </c>
      <c r="D58" s="198">
        <v>29</v>
      </c>
      <c r="E58" s="207"/>
      <c r="F58" s="198">
        <f>D58*E58</f>
        <v>0</v>
      </c>
      <c r="G58" s="207"/>
      <c r="H58" s="198">
        <f>D58*G58</f>
        <v>0</v>
      </c>
      <c r="I58" s="198">
        <f>F58+H58</f>
        <v>0</v>
      </c>
      <c r="J58" s="185"/>
      <c r="K58" s="185"/>
    </row>
    <row r="59" spans="1:11">
      <c r="A59" s="203" t="s">
        <v>1</v>
      </c>
      <c r="B59" s="203" t="s">
        <v>1517</v>
      </c>
      <c r="C59" s="203" t="s">
        <v>1</v>
      </c>
      <c r="D59" s="205"/>
      <c r="E59" s="209"/>
      <c r="F59" s="205"/>
      <c r="G59" s="209"/>
      <c r="H59" s="205"/>
      <c r="I59" s="205"/>
      <c r="J59" s="185"/>
      <c r="K59" s="185"/>
    </row>
    <row r="60" spans="1:11">
      <c r="A60" s="190" t="s">
        <v>376</v>
      </c>
      <c r="B60" s="190" t="s">
        <v>1518</v>
      </c>
      <c r="C60" s="190" t="s">
        <v>920</v>
      </c>
      <c r="D60" s="198">
        <v>81</v>
      </c>
      <c r="E60" s="207"/>
      <c r="F60" s="198">
        <f>D60*E60</f>
        <v>0</v>
      </c>
      <c r="G60" s="207"/>
      <c r="H60" s="198">
        <f>D60*G60</f>
        <v>0</v>
      </c>
      <c r="I60" s="198">
        <f>F60+H60</f>
        <v>0</v>
      </c>
      <c r="J60" s="185"/>
      <c r="K60" s="185"/>
    </row>
    <row r="61" spans="1:11">
      <c r="A61" s="190" t="s">
        <v>380</v>
      </c>
      <c r="B61" s="190" t="s">
        <v>1519</v>
      </c>
      <c r="C61" s="190" t="s">
        <v>920</v>
      </c>
      <c r="D61" s="198">
        <v>1</v>
      </c>
      <c r="E61" s="207"/>
      <c r="F61" s="198">
        <f>D61*E61</f>
        <v>0</v>
      </c>
      <c r="G61" s="207"/>
      <c r="H61" s="198">
        <f>D61*G61</f>
        <v>0</v>
      </c>
      <c r="I61" s="198">
        <f>F61+H61</f>
        <v>0</v>
      </c>
      <c r="J61" s="185"/>
      <c r="K61" s="185"/>
    </row>
    <row r="62" spans="1:11">
      <c r="A62" s="190" t="s">
        <v>385</v>
      </c>
      <c r="B62" s="190" t="s">
        <v>1520</v>
      </c>
      <c r="C62" s="190" t="s">
        <v>920</v>
      </c>
      <c r="D62" s="198">
        <v>18</v>
      </c>
      <c r="E62" s="207"/>
      <c r="F62" s="198">
        <f>D62*E62</f>
        <v>0</v>
      </c>
      <c r="G62" s="207"/>
      <c r="H62" s="198">
        <f>D62*G62</f>
        <v>0</v>
      </c>
      <c r="I62" s="198">
        <f>F62+H62</f>
        <v>0</v>
      </c>
      <c r="J62" s="185"/>
      <c r="K62" s="185"/>
    </row>
    <row r="63" spans="1:11">
      <c r="A63" s="203" t="s">
        <v>1</v>
      </c>
      <c r="B63" s="203" t="s">
        <v>1521</v>
      </c>
      <c r="C63" s="203" t="s">
        <v>1</v>
      </c>
      <c r="D63" s="205"/>
      <c r="E63" s="209"/>
      <c r="F63" s="205"/>
      <c r="G63" s="209"/>
      <c r="H63" s="205"/>
      <c r="I63" s="205"/>
      <c r="J63" s="185"/>
      <c r="K63" s="185"/>
    </row>
    <row r="64" spans="1:11">
      <c r="A64" s="190" t="s">
        <v>392</v>
      </c>
      <c r="B64" s="190" t="s">
        <v>1522</v>
      </c>
      <c r="C64" s="190" t="s">
        <v>920</v>
      </c>
      <c r="D64" s="198">
        <v>6</v>
      </c>
      <c r="E64" s="207"/>
      <c r="F64" s="198">
        <f>D64*E64</f>
        <v>0</v>
      </c>
      <c r="G64" s="207"/>
      <c r="H64" s="198">
        <f>D64*G64</f>
        <v>0</v>
      </c>
      <c r="I64" s="198">
        <f>F64+H64</f>
        <v>0</v>
      </c>
      <c r="J64" s="185"/>
      <c r="K64" s="185"/>
    </row>
    <row r="65" spans="1:11">
      <c r="A65" s="203" t="s">
        <v>1</v>
      </c>
      <c r="B65" s="203" t="s">
        <v>1523</v>
      </c>
      <c r="C65" s="203" t="s">
        <v>1</v>
      </c>
      <c r="D65" s="205"/>
      <c r="E65" s="209"/>
      <c r="F65" s="205"/>
      <c r="G65" s="209"/>
      <c r="H65" s="205"/>
      <c r="I65" s="205"/>
      <c r="J65" s="185"/>
      <c r="K65" s="185"/>
    </row>
    <row r="66" spans="1:11">
      <c r="A66" s="190" t="s">
        <v>397</v>
      </c>
      <c r="B66" s="190" t="s">
        <v>1524</v>
      </c>
      <c r="C66" s="190" t="s">
        <v>920</v>
      </c>
      <c r="D66" s="198">
        <v>3</v>
      </c>
      <c r="E66" s="207"/>
      <c r="F66" s="198">
        <f>D66*E66</f>
        <v>0</v>
      </c>
      <c r="G66" s="207"/>
      <c r="H66" s="198">
        <f>D66*G66</f>
        <v>0</v>
      </c>
      <c r="I66" s="198">
        <f>F66+H66</f>
        <v>0</v>
      </c>
      <c r="J66" s="185"/>
      <c r="K66" s="185"/>
    </row>
    <row r="67" spans="1:11">
      <c r="A67" s="190" t="s">
        <v>404</v>
      </c>
      <c r="B67" s="190" t="s">
        <v>1525</v>
      </c>
      <c r="C67" s="190" t="s">
        <v>920</v>
      </c>
      <c r="D67" s="198">
        <v>1</v>
      </c>
      <c r="E67" s="207"/>
      <c r="F67" s="198">
        <f>D67*E67</f>
        <v>0</v>
      </c>
      <c r="G67" s="207"/>
      <c r="H67" s="198">
        <f>D67*G67</f>
        <v>0</v>
      </c>
      <c r="I67" s="198">
        <f>F67+H67</f>
        <v>0</v>
      </c>
      <c r="J67" s="185"/>
      <c r="K67" s="185"/>
    </row>
    <row r="68" spans="1:11">
      <c r="A68" s="203" t="s">
        <v>1</v>
      </c>
      <c r="B68" s="203" t="s">
        <v>1526</v>
      </c>
      <c r="C68" s="203" t="s">
        <v>1</v>
      </c>
      <c r="D68" s="205"/>
      <c r="E68" s="209"/>
      <c r="F68" s="205"/>
      <c r="G68" s="209"/>
      <c r="H68" s="205"/>
      <c r="I68" s="205"/>
      <c r="J68" s="185"/>
      <c r="K68" s="185"/>
    </row>
    <row r="69" spans="1:11">
      <c r="A69" s="190" t="s">
        <v>411</v>
      </c>
      <c r="B69" s="190" t="s">
        <v>1527</v>
      </c>
      <c r="C69" s="190" t="s">
        <v>920</v>
      </c>
      <c r="D69" s="198">
        <v>6</v>
      </c>
      <c r="E69" s="207"/>
      <c r="F69" s="198">
        <f>D69*E69</f>
        <v>0</v>
      </c>
      <c r="G69" s="207"/>
      <c r="H69" s="198">
        <f>D69*G69</f>
        <v>0</v>
      </c>
      <c r="I69" s="198">
        <f>F69+H69</f>
        <v>0</v>
      </c>
      <c r="J69" s="185"/>
      <c r="K69" s="185"/>
    </row>
    <row r="70" spans="1:11">
      <c r="A70" s="203" t="s">
        <v>1</v>
      </c>
      <c r="B70" s="203" t="s">
        <v>1528</v>
      </c>
      <c r="C70" s="203" t="s">
        <v>1</v>
      </c>
      <c r="D70" s="205"/>
      <c r="E70" s="209"/>
      <c r="F70" s="205"/>
      <c r="G70" s="209"/>
      <c r="H70" s="205"/>
      <c r="I70" s="205"/>
      <c r="J70" s="185"/>
      <c r="K70" s="185"/>
    </row>
    <row r="71" spans="1:11">
      <c r="A71" s="190" t="s">
        <v>416</v>
      </c>
      <c r="B71" s="190" t="s">
        <v>1529</v>
      </c>
      <c r="C71" s="190" t="s">
        <v>920</v>
      </c>
      <c r="D71" s="198">
        <v>81</v>
      </c>
      <c r="E71" s="207"/>
      <c r="F71" s="198">
        <f>D71*E71</f>
        <v>0</v>
      </c>
      <c r="G71" s="207"/>
      <c r="H71" s="198">
        <f>D71*G71</f>
        <v>0</v>
      </c>
      <c r="I71" s="198">
        <f>F71+H71</f>
        <v>0</v>
      </c>
      <c r="J71" s="185"/>
      <c r="K71" s="185"/>
    </row>
    <row r="72" spans="1:11">
      <c r="A72" s="203" t="s">
        <v>1</v>
      </c>
      <c r="B72" s="203" t="s">
        <v>1530</v>
      </c>
      <c r="C72" s="203" t="s">
        <v>1</v>
      </c>
      <c r="D72" s="205"/>
      <c r="E72" s="209"/>
      <c r="F72" s="205"/>
      <c r="G72" s="209"/>
      <c r="H72" s="205"/>
      <c r="I72" s="205"/>
      <c r="J72" s="185"/>
      <c r="K72" s="185"/>
    </row>
    <row r="73" spans="1:11">
      <c r="A73" s="190" t="s">
        <v>420</v>
      </c>
      <c r="B73" s="190" t="s">
        <v>1531</v>
      </c>
      <c r="C73" s="190" t="s">
        <v>920</v>
      </c>
      <c r="D73" s="198">
        <v>2</v>
      </c>
      <c r="E73" s="207"/>
      <c r="F73" s="198">
        <f>D73*E73</f>
        <v>0</v>
      </c>
      <c r="G73" s="207"/>
      <c r="H73" s="198">
        <f>D73*G73</f>
        <v>0</v>
      </c>
      <c r="I73" s="198">
        <f>F73+H73</f>
        <v>0</v>
      </c>
      <c r="J73" s="185"/>
      <c r="K73" s="185"/>
    </row>
    <row r="74" spans="1:11">
      <c r="A74" s="203" t="s">
        <v>1</v>
      </c>
      <c r="B74" s="203" t="s">
        <v>1532</v>
      </c>
      <c r="C74" s="203" t="s">
        <v>1</v>
      </c>
      <c r="D74" s="205"/>
      <c r="E74" s="209"/>
      <c r="F74" s="205"/>
      <c r="G74" s="209"/>
      <c r="H74" s="205"/>
      <c r="I74" s="205"/>
      <c r="J74" s="185"/>
      <c r="K74" s="185"/>
    </row>
    <row r="75" spans="1:11">
      <c r="A75" s="190" t="s">
        <v>427</v>
      </c>
      <c r="B75" s="190" t="s">
        <v>1533</v>
      </c>
      <c r="C75" s="190" t="s">
        <v>920</v>
      </c>
      <c r="D75" s="198">
        <v>2</v>
      </c>
      <c r="E75" s="207"/>
      <c r="F75" s="198">
        <f>D75*E75</f>
        <v>0</v>
      </c>
      <c r="G75" s="207"/>
      <c r="H75" s="198">
        <f>D75*G75</f>
        <v>0</v>
      </c>
      <c r="I75" s="198">
        <f>F75+H75</f>
        <v>0</v>
      </c>
      <c r="J75" s="185"/>
      <c r="K75" s="185"/>
    </row>
    <row r="76" spans="1:11">
      <c r="A76" s="190" t="s">
        <v>431</v>
      </c>
      <c r="B76" s="190" t="s">
        <v>1534</v>
      </c>
      <c r="C76" s="190" t="s">
        <v>920</v>
      </c>
      <c r="D76" s="198">
        <v>2</v>
      </c>
      <c r="E76" s="207"/>
      <c r="F76" s="198">
        <f>D76*E76</f>
        <v>0</v>
      </c>
      <c r="G76" s="207"/>
      <c r="H76" s="198">
        <f>D76*G76</f>
        <v>0</v>
      </c>
      <c r="I76" s="198">
        <f>F76+H76</f>
        <v>0</v>
      </c>
      <c r="J76" s="185"/>
      <c r="K76" s="185"/>
    </row>
    <row r="77" spans="1:11">
      <c r="A77" s="203" t="s">
        <v>1</v>
      </c>
      <c r="B77" s="203" t="s">
        <v>1535</v>
      </c>
      <c r="C77" s="203" t="s">
        <v>1</v>
      </c>
      <c r="D77" s="205"/>
      <c r="E77" s="209"/>
      <c r="F77" s="205"/>
      <c r="G77" s="209"/>
      <c r="H77" s="205"/>
      <c r="I77" s="205"/>
      <c r="J77" s="185"/>
      <c r="K77" s="185"/>
    </row>
    <row r="78" spans="1:11">
      <c r="A78" s="190" t="s">
        <v>436</v>
      </c>
      <c r="B78" s="190" t="s">
        <v>1536</v>
      </c>
      <c r="C78" s="190" t="s">
        <v>920</v>
      </c>
      <c r="D78" s="198">
        <v>3</v>
      </c>
      <c r="E78" s="207"/>
      <c r="F78" s="198">
        <f>D78*E78</f>
        <v>0</v>
      </c>
      <c r="G78" s="207"/>
      <c r="H78" s="198">
        <f>D78*G78</f>
        <v>0</v>
      </c>
      <c r="I78" s="198">
        <f>F78+H78</f>
        <v>0</v>
      </c>
      <c r="J78" s="185"/>
      <c r="K78" s="185"/>
    </row>
    <row r="79" spans="1:11">
      <c r="A79" s="190" t="s">
        <v>440</v>
      </c>
      <c r="B79" s="190" t="s">
        <v>1537</v>
      </c>
      <c r="C79" s="190" t="s">
        <v>920</v>
      </c>
      <c r="D79" s="198">
        <v>36</v>
      </c>
      <c r="E79" s="207"/>
      <c r="F79" s="198">
        <f>D79*E79</f>
        <v>0</v>
      </c>
      <c r="G79" s="207"/>
      <c r="H79" s="198">
        <f>D79*G79</f>
        <v>0</v>
      </c>
      <c r="I79" s="198">
        <f>F79+H79</f>
        <v>0</v>
      </c>
      <c r="J79" s="185"/>
      <c r="K79" s="185"/>
    </row>
    <row r="80" spans="1:11">
      <c r="A80" s="190" t="s">
        <v>445</v>
      </c>
      <c r="B80" s="190" t="s">
        <v>1538</v>
      </c>
      <c r="C80" s="190" t="s">
        <v>920</v>
      </c>
      <c r="D80" s="198">
        <v>32</v>
      </c>
      <c r="E80" s="207"/>
      <c r="F80" s="198">
        <f>D80*E80</f>
        <v>0</v>
      </c>
      <c r="G80" s="207"/>
      <c r="H80" s="198">
        <f>D80*G80</f>
        <v>0</v>
      </c>
      <c r="I80" s="198">
        <f>F80+H80</f>
        <v>0</v>
      </c>
      <c r="J80" s="185"/>
      <c r="K80" s="185"/>
    </row>
    <row r="81" spans="1:11">
      <c r="A81" s="203" t="s">
        <v>1</v>
      </c>
      <c r="B81" s="203" t="s">
        <v>1539</v>
      </c>
      <c r="C81" s="203" t="s">
        <v>1</v>
      </c>
      <c r="D81" s="205"/>
      <c r="E81" s="209"/>
      <c r="F81" s="205"/>
      <c r="G81" s="209"/>
      <c r="H81" s="205"/>
      <c r="I81" s="205"/>
      <c r="J81" s="185"/>
      <c r="K81" s="185"/>
    </row>
    <row r="82" spans="1:11">
      <c r="A82" s="190" t="s">
        <v>451</v>
      </c>
      <c r="B82" s="190" t="s">
        <v>1540</v>
      </c>
      <c r="C82" s="190" t="s">
        <v>920</v>
      </c>
      <c r="D82" s="198">
        <v>12</v>
      </c>
      <c r="E82" s="207"/>
      <c r="F82" s="198">
        <f>D82*E82</f>
        <v>0</v>
      </c>
      <c r="G82" s="207"/>
      <c r="H82" s="198">
        <f>D82*G82</f>
        <v>0</v>
      </c>
      <c r="I82" s="198">
        <f>F82+H82</f>
        <v>0</v>
      </c>
      <c r="J82" s="185"/>
      <c r="K82" s="185"/>
    </row>
    <row r="83" spans="1:11">
      <c r="A83" s="190" t="s">
        <v>459</v>
      </c>
      <c r="B83" s="190" t="s">
        <v>1541</v>
      </c>
      <c r="C83" s="190" t="s">
        <v>920</v>
      </c>
      <c r="D83" s="198">
        <v>12</v>
      </c>
      <c r="E83" s="207"/>
      <c r="F83" s="198">
        <f>D83*E83</f>
        <v>0</v>
      </c>
      <c r="G83" s="207"/>
      <c r="H83" s="198">
        <f>D83*G83</f>
        <v>0</v>
      </c>
      <c r="I83" s="198">
        <f>F83+H83</f>
        <v>0</v>
      </c>
      <c r="J83" s="185"/>
      <c r="K83" s="185"/>
    </row>
    <row r="84" spans="1:11">
      <c r="A84" s="203" t="s">
        <v>1</v>
      </c>
      <c r="B84" s="203" t="s">
        <v>1542</v>
      </c>
      <c r="C84" s="203" t="s">
        <v>1</v>
      </c>
      <c r="D84" s="205"/>
      <c r="E84" s="209"/>
      <c r="F84" s="205"/>
      <c r="G84" s="209"/>
      <c r="H84" s="205"/>
      <c r="I84" s="205"/>
      <c r="J84" s="185"/>
      <c r="K84" s="185"/>
    </row>
    <row r="85" spans="1:11">
      <c r="A85" s="190" t="s">
        <v>466</v>
      </c>
      <c r="B85" s="190" t="s">
        <v>1543</v>
      </c>
      <c r="C85" s="190" t="s">
        <v>219</v>
      </c>
      <c r="D85" s="198">
        <v>1</v>
      </c>
      <c r="E85" s="207"/>
      <c r="F85" s="198">
        <f t="shared" ref="F85:F100" si="3">D85*E85</f>
        <v>0</v>
      </c>
      <c r="G85" s="207"/>
      <c r="H85" s="198">
        <f t="shared" ref="H85:H100" si="4">D85*G85</f>
        <v>0</v>
      </c>
      <c r="I85" s="198">
        <f t="shared" ref="I85:I100" si="5">F85+H85</f>
        <v>0</v>
      </c>
      <c r="J85" s="185"/>
      <c r="K85" s="185"/>
    </row>
    <row r="86" spans="1:11">
      <c r="A86" s="190" t="s">
        <v>472</v>
      </c>
      <c r="B86" s="190" t="s">
        <v>1544</v>
      </c>
      <c r="C86" s="190" t="s">
        <v>219</v>
      </c>
      <c r="D86" s="198">
        <v>10</v>
      </c>
      <c r="E86" s="207"/>
      <c r="F86" s="198">
        <f t="shared" si="3"/>
        <v>0</v>
      </c>
      <c r="G86" s="207"/>
      <c r="H86" s="198">
        <f t="shared" si="4"/>
        <v>0</v>
      </c>
      <c r="I86" s="198">
        <f t="shared" si="5"/>
        <v>0</v>
      </c>
      <c r="J86" s="185"/>
      <c r="K86" s="185"/>
    </row>
    <row r="87" spans="1:11">
      <c r="A87" s="190" t="s">
        <v>478</v>
      </c>
      <c r="B87" s="190" t="s">
        <v>1545</v>
      </c>
      <c r="C87" s="190" t="s">
        <v>219</v>
      </c>
      <c r="D87" s="198">
        <v>32</v>
      </c>
      <c r="E87" s="207"/>
      <c r="F87" s="198">
        <f t="shared" si="3"/>
        <v>0</v>
      </c>
      <c r="G87" s="207"/>
      <c r="H87" s="198">
        <f t="shared" si="4"/>
        <v>0</v>
      </c>
      <c r="I87" s="198">
        <f t="shared" si="5"/>
        <v>0</v>
      </c>
      <c r="J87" s="185"/>
      <c r="K87" s="185"/>
    </row>
    <row r="88" spans="1:11">
      <c r="A88" s="190" t="s">
        <v>483</v>
      </c>
      <c r="B88" s="190" t="s">
        <v>1546</v>
      </c>
      <c r="C88" s="190" t="s">
        <v>219</v>
      </c>
      <c r="D88" s="198">
        <v>320</v>
      </c>
      <c r="E88" s="207"/>
      <c r="F88" s="198">
        <f t="shared" si="3"/>
        <v>0</v>
      </c>
      <c r="G88" s="207"/>
      <c r="H88" s="198">
        <f t="shared" si="4"/>
        <v>0</v>
      </c>
      <c r="I88" s="198">
        <f t="shared" si="5"/>
        <v>0</v>
      </c>
      <c r="J88" s="185"/>
      <c r="K88" s="185"/>
    </row>
    <row r="89" spans="1:11">
      <c r="A89" s="190" t="s">
        <v>489</v>
      </c>
      <c r="B89" s="190" t="s">
        <v>1547</v>
      </c>
      <c r="C89" s="190" t="s">
        <v>219</v>
      </c>
      <c r="D89" s="198">
        <v>36</v>
      </c>
      <c r="E89" s="207"/>
      <c r="F89" s="198">
        <f t="shared" si="3"/>
        <v>0</v>
      </c>
      <c r="G89" s="207"/>
      <c r="H89" s="198">
        <f t="shared" si="4"/>
        <v>0</v>
      </c>
      <c r="I89" s="198">
        <f t="shared" si="5"/>
        <v>0</v>
      </c>
      <c r="J89" s="185"/>
      <c r="K89" s="185"/>
    </row>
    <row r="90" spans="1:11">
      <c r="A90" s="190" t="s">
        <v>494</v>
      </c>
      <c r="B90" s="190" t="s">
        <v>1548</v>
      </c>
      <c r="C90" s="190" t="s">
        <v>219</v>
      </c>
      <c r="D90" s="198">
        <v>360</v>
      </c>
      <c r="E90" s="207"/>
      <c r="F90" s="198">
        <f t="shared" si="3"/>
        <v>0</v>
      </c>
      <c r="G90" s="207"/>
      <c r="H90" s="198">
        <f t="shared" si="4"/>
        <v>0</v>
      </c>
      <c r="I90" s="198">
        <f t="shared" si="5"/>
        <v>0</v>
      </c>
      <c r="J90" s="185"/>
      <c r="K90" s="185"/>
    </row>
    <row r="91" spans="1:11">
      <c r="A91" s="190" t="s">
        <v>498</v>
      </c>
      <c r="B91" s="190" t="s">
        <v>1549</v>
      </c>
      <c r="C91" s="190" t="s">
        <v>219</v>
      </c>
      <c r="D91" s="198">
        <v>114</v>
      </c>
      <c r="E91" s="207"/>
      <c r="F91" s="198">
        <f t="shared" si="3"/>
        <v>0</v>
      </c>
      <c r="G91" s="207"/>
      <c r="H91" s="198">
        <f t="shared" si="4"/>
        <v>0</v>
      </c>
      <c r="I91" s="198">
        <f t="shared" si="5"/>
        <v>0</v>
      </c>
      <c r="J91" s="185"/>
      <c r="K91" s="185"/>
    </row>
    <row r="92" spans="1:11">
      <c r="A92" s="190" t="s">
        <v>504</v>
      </c>
      <c r="B92" s="190" t="s">
        <v>1550</v>
      </c>
      <c r="C92" s="190" t="s">
        <v>219</v>
      </c>
      <c r="D92" s="198">
        <v>59</v>
      </c>
      <c r="E92" s="207"/>
      <c r="F92" s="198">
        <f t="shared" si="3"/>
        <v>0</v>
      </c>
      <c r="G92" s="207"/>
      <c r="H92" s="198">
        <f t="shared" si="4"/>
        <v>0</v>
      </c>
      <c r="I92" s="198">
        <f t="shared" si="5"/>
        <v>0</v>
      </c>
      <c r="J92" s="185"/>
      <c r="K92" s="185"/>
    </row>
    <row r="93" spans="1:11">
      <c r="A93" s="190" t="s">
        <v>511</v>
      </c>
      <c r="B93" s="190" t="s">
        <v>1551</v>
      </c>
      <c r="C93" s="190" t="s">
        <v>219</v>
      </c>
      <c r="D93" s="198">
        <v>79</v>
      </c>
      <c r="E93" s="207"/>
      <c r="F93" s="198">
        <f t="shared" si="3"/>
        <v>0</v>
      </c>
      <c r="G93" s="207"/>
      <c r="H93" s="198">
        <f t="shared" si="4"/>
        <v>0</v>
      </c>
      <c r="I93" s="198">
        <f t="shared" si="5"/>
        <v>0</v>
      </c>
      <c r="J93" s="185"/>
      <c r="K93" s="185"/>
    </row>
    <row r="94" spans="1:11">
      <c r="A94" s="190" t="s">
        <v>517</v>
      </c>
      <c r="B94" s="190" t="s">
        <v>1552</v>
      </c>
      <c r="C94" s="190" t="s">
        <v>219</v>
      </c>
      <c r="D94" s="198">
        <v>76</v>
      </c>
      <c r="E94" s="207"/>
      <c r="F94" s="198">
        <f t="shared" si="3"/>
        <v>0</v>
      </c>
      <c r="G94" s="207"/>
      <c r="H94" s="198">
        <f t="shared" si="4"/>
        <v>0</v>
      </c>
      <c r="I94" s="198">
        <f t="shared" si="5"/>
        <v>0</v>
      </c>
      <c r="J94" s="185"/>
      <c r="K94" s="185"/>
    </row>
    <row r="95" spans="1:11">
      <c r="A95" s="190" t="s">
        <v>523</v>
      </c>
      <c r="B95" s="190" t="s">
        <v>1553</v>
      </c>
      <c r="C95" s="190" t="s">
        <v>219</v>
      </c>
      <c r="D95" s="198">
        <v>76</v>
      </c>
      <c r="E95" s="207"/>
      <c r="F95" s="198">
        <f t="shared" si="3"/>
        <v>0</v>
      </c>
      <c r="G95" s="207"/>
      <c r="H95" s="198">
        <f t="shared" si="4"/>
        <v>0</v>
      </c>
      <c r="I95" s="198">
        <f t="shared" si="5"/>
        <v>0</v>
      </c>
      <c r="J95" s="185"/>
      <c r="K95" s="185"/>
    </row>
    <row r="96" spans="1:11">
      <c r="A96" s="190" t="s">
        <v>528</v>
      </c>
      <c r="B96" s="190" t="s">
        <v>1554</v>
      </c>
      <c r="C96" s="190" t="s">
        <v>219</v>
      </c>
      <c r="D96" s="198">
        <v>46</v>
      </c>
      <c r="E96" s="207"/>
      <c r="F96" s="198">
        <f t="shared" si="3"/>
        <v>0</v>
      </c>
      <c r="G96" s="207"/>
      <c r="H96" s="198">
        <f t="shared" si="4"/>
        <v>0</v>
      </c>
      <c r="I96" s="198">
        <f t="shared" si="5"/>
        <v>0</v>
      </c>
      <c r="J96" s="185"/>
      <c r="K96" s="185"/>
    </row>
    <row r="97" spans="1:11">
      <c r="A97" s="190" t="s">
        <v>534</v>
      </c>
      <c r="B97" s="190" t="s">
        <v>1555</v>
      </c>
      <c r="C97" s="190" t="s">
        <v>219</v>
      </c>
      <c r="D97" s="198">
        <v>10</v>
      </c>
      <c r="E97" s="207"/>
      <c r="F97" s="198">
        <f t="shared" si="3"/>
        <v>0</v>
      </c>
      <c r="G97" s="207"/>
      <c r="H97" s="198">
        <f t="shared" si="4"/>
        <v>0</v>
      </c>
      <c r="I97" s="198">
        <f t="shared" si="5"/>
        <v>0</v>
      </c>
      <c r="J97" s="185"/>
      <c r="K97" s="185"/>
    </row>
    <row r="98" spans="1:11">
      <c r="A98" s="190" t="s">
        <v>538</v>
      </c>
      <c r="B98" s="190" t="s">
        <v>1556</v>
      </c>
      <c r="C98" s="190" t="s">
        <v>219</v>
      </c>
      <c r="D98" s="198">
        <v>20</v>
      </c>
      <c r="E98" s="207"/>
      <c r="F98" s="198">
        <f t="shared" si="3"/>
        <v>0</v>
      </c>
      <c r="G98" s="207"/>
      <c r="H98" s="198">
        <f t="shared" si="4"/>
        <v>0</v>
      </c>
      <c r="I98" s="198">
        <f t="shared" si="5"/>
        <v>0</v>
      </c>
      <c r="J98" s="185"/>
      <c r="K98" s="185"/>
    </row>
    <row r="99" spans="1:11">
      <c r="A99" s="190" t="s">
        <v>543</v>
      </c>
      <c r="B99" s="190" t="s">
        <v>1557</v>
      </c>
      <c r="C99" s="190" t="s">
        <v>219</v>
      </c>
      <c r="D99" s="198">
        <v>12</v>
      </c>
      <c r="E99" s="207"/>
      <c r="F99" s="198">
        <f t="shared" si="3"/>
        <v>0</v>
      </c>
      <c r="G99" s="207"/>
      <c r="H99" s="198">
        <f t="shared" si="4"/>
        <v>0</v>
      </c>
      <c r="I99" s="198">
        <f t="shared" si="5"/>
        <v>0</v>
      </c>
      <c r="J99" s="185"/>
      <c r="K99" s="185"/>
    </row>
    <row r="100" spans="1:11">
      <c r="A100" s="190" t="s">
        <v>549</v>
      </c>
      <c r="B100" s="190" t="s">
        <v>1558</v>
      </c>
      <c r="C100" s="190" t="s">
        <v>219</v>
      </c>
      <c r="D100" s="198">
        <v>40</v>
      </c>
      <c r="E100" s="207"/>
      <c r="F100" s="198">
        <f t="shared" si="3"/>
        <v>0</v>
      </c>
      <c r="G100" s="207"/>
      <c r="H100" s="198">
        <f t="shared" si="4"/>
        <v>0</v>
      </c>
      <c r="I100" s="198">
        <f t="shared" si="5"/>
        <v>0</v>
      </c>
      <c r="J100" s="185"/>
      <c r="K100" s="185"/>
    </row>
    <row r="101" spans="1:11">
      <c r="A101" s="203" t="s">
        <v>1</v>
      </c>
      <c r="B101" s="203" t="s">
        <v>1559</v>
      </c>
      <c r="C101" s="203" t="s">
        <v>1</v>
      </c>
      <c r="D101" s="205"/>
      <c r="E101" s="209"/>
      <c r="F101" s="205"/>
      <c r="G101" s="209"/>
      <c r="H101" s="205"/>
      <c r="I101" s="205"/>
      <c r="J101" s="185"/>
      <c r="K101" s="185"/>
    </row>
    <row r="102" spans="1:11">
      <c r="A102" s="190" t="s">
        <v>553</v>
      </c>
      <c r="B102" s="190" t="s">
        <v>1560</v>
      </c>
      <c r="C102" s="190" t="s">
        <v>219</v>
      </c>
      <c r="D102" s="198">
        <v>40</v>
      </c>
      <c r="E102" s="207"/>
      <c r="F102" s="198">
        <f>D102*E102</f>
        <v>0</v>
      </c>
      <c r="G102" s="207"/>
      <c r="H102" s="198">
        <f>D102*G102</f>
        <v>0</v>
      </c>
      <c r="I102" s="198">
        <f>F102+H102</f>
        <v>0</v>
      </c>
      <c r="J102" s="185"/>
      <c r="K102" s="185"/>
    </row>
    <row r="103" spans="1:11">
      <c r="A103" s="190" t="s">
        <v>557</v>
      </c>
      <c r="B103" s="190" t="s">
        <v>1561</v>
      </c>
      <c r="C103" s="190" t="s">
        <v>219</v>
      </c>
      <c r="D103" s="198">
        <v>48</v>
      </c>
      <c r="E103" s="207"/>
      <c r="F103" s="198">
        <f>D103*E103</f>
        <v>0</v>
      </c>
      <c r="G103" s="207"/>
      <c r="H103" s="198">
        <f>D103*G103</f>
        <v>0</v>
      </c>
      <c r="I103" s="198">
        <f>F103+H103</f>
        <v>0</v>
      </c>
      <c r="J103" s="185"/>
      <c r="K103" s="185"/>
    </row>
    <row r="104" spans="1:11">
      <c r="A104" s="190" t="s">
        <v>561</v>
      </c>
      <c r="B104" s="190" t="s">
        <v>1562</v>
      </c>
      <c r="C104" s="190" t="s">
        <v>219</v>
      </c>
      <c r="D104" s="198">
        <v>44</v>
      </c>
      <c r="E104" s="207"/>
      <c r="F104" s="198">
        <f>D104*E104</f>
        <v>0</v>
      </c>
      <c r="G104" s="207"/>
      <c r="H104" s="198">
        <f>D104*G104</f>
        <v>0</v>
      </c>
      <c r="I104" s="198">
        <f>F104+H104</f>
        <v>0</v>
      </c>
      <c r="J104" s="185"/>
      <c r="K104" s="185"/>
    </row>
    <row r="105" spans="1:11">
      <c r="A105" s="190" t="s">
        <v>565</v>
      </c>
      <c r="B105" s="190" t="s">
        <v>1563</v>
      </c>
      <c r="C105" s="190" t="s">
        <v>219</v>
      </c>
      <c r="D105" s="198">
        <v>45</v>
      </c>
      <c r="E105" s="207"/>
      <c r="F105" s="198">
        <f>D105*E105</f>
        <v>0</v>
      </c>
      <c r="G105" s="207"/>
      <c r="H105" s="198">
        <f>D105*G105</f>
        <v>0</v>
      </c>
      <c r="I105" s="198">
        <f>F105+H105</f>
        <v>0</v>
      </c>
      <c r="J105" s="185"/>
      <c r="K105" s="185"/>
    </row>
    <row r="106" spans="1:11">
      <c r="A106" s="203" t="s">
        <v>1</v>
      </c>
      <c r="B106" s="203" t="s">
        <v>1564</v>
      </c>
      <c r="C106" s="203" t="s">
        <v>1</v>
      </c>
      <c r="D106" s="205"/>
      <c r="E106" s="209"/>
      <c r="F106" s="205"/>
      <c r="G106" s="209"/>
      <c r="H106" s="205"/>
      <c r="I106" s="205"/>
      <c r="J106" s="185"/>
      <c r="K106" s="185"/>
    </row>
    <row r="107" spans="1:11">
      <c r="A107" s="190" t="s">
        <v>570</v>
      </c>
      <c r="B107" s="190" t="s">
        <v>1565</v>
      </c>
      <c r="C107" s="190" t="s">
        <v>920</v>
      </c>
      <c r="D107" s="198">
        <v>102</v>
      </c>
      <c r="E107" s="207"/>
      <c r="F107" s="198">
        <f>D107*E107</f>
        <v>0</v>
      </c>
      <c r="G107" s="207"/>
      <c r="H107" s="198">
        <f>D107*G107</f>
        <v>0</v>
      </c>
      <c r="I107" s="198">
        <f>F107+H107</f>
        <v>0</v>
      </c>
      <c r="J107" s="185"/>
      <c r="K107" s="185"/>
    </row>
    <row r="108" spans="1:11">
      <c r="A108" s="190" t="s">
        <v>576</v>
      </c>
      <c r="B108" s="190" t="s">
        <v>1566</v>
      </c>
      <c r="C108" s="190" t="s">
        <v>920</v>
      </c>
      <c r="D108" s="198">
        <v>22</v>
      </c>
      <c r="E108" s="207"/>
      <c r="F108" s="198">
        <f>D108*E108</f>
        <v>0</v>
      </c>
      <c r="G108" s="207"/>
      <c r="H108" s="198">
        <f>D108*G108</f>
        <v>0</v>
      </c>
      <c r="I108" s="198">
        <f>F108+H108</f>
        <v>0</v>
      </c>
      <c r="J108" s="185"/>
      <c r="K108" s="185"/>
    </row>
    <row r="109" spans="1:11">
      <c r="A109" s="190" t="s">
        <v>581</v>
      </c>
      <c r="B109" s="190" t="s">
        <v>1567</v>
      </c>
      <c r="C109" s="190" t="s">
        <v>920</v>
      </c>
      <c r="D109" s="198">
        <v>2</v>
      </c>
      <c r="E109" s="207"/>
      <c r="F109" s="198">
        <f>D109*E109</f>
        <v>0</v>
      </c>
      <c r="G109" s="207"/>
      <c r="H109" s="198">
        <f>D109*G109</f>
        <v>0</v>
      </c>
      <c r="I109" s="198">
        <f>F109+H109</f>
        <v>0</v>
      </c>
      <c r="J109" s="185"/>
      <c r="K109" s="185"/>
    </row>
    <row r="110" spans="1:11">
      <c r="A110" s="203" t="s">
        <v>1</v>
      </c>
      <c r="B110" s="203" t="s">
        <v>1568</v>
      </c>
      <c r="C110" s="203" t="s">
        <v>1</v>
      </c>
      <c r="D110" s="205"/>
      <c r="E110" s="209"/>
      <c r="F110" s="205"/>
      <c r="G110" s="209"/>
      <c r="H110" s="205"/>
      <c r="I110" s="205"/>
      <c r="J110" s="185"/>
      <c r="K110" s="185"/>
    </row>
    <row r="111" spans="1:11">
      <c r="A111" s="190" t="s">
        <v>585</v>
      </c>
      <c r="B111" s="190" t="s">
        <v>1569</v>
      </c>
      <c r="C111" s="190" t="s">
        <v>920</v>
      </c>
      <c r="D111" s="198">
        <v>36</v>
      </c>
      <c r="E111" s="207"/>
      <c r="F111" s="198">
        <f>D111*E111</f>
        <v>0</v>
      </c>
      <c r="G111" s="207"/>
      <c r="H111" s="198">
        <f>D111*G111</f>
        <v>0</v>
      </c>
      <c r="I111" s="198">
        <f>F111+H111</f>
        <v>0</v>
      </c>
      <c r="J111" s="185"/>
      <c r="K111" s="185"/>
    </row>
    <row r="112" spans="1:11">
      <c r="A112" s="203" t="s">
        <v>1</v>
      </c>
      <c r="B112" s="203" t="s">
        <v>1570</v>
      </c>
      <c r="C112" s="203" t="s">
        <v>1</v>
      </c>
      <c r="D112" s="205"/>
      <c r="E112" s="209"/>
      <c r="F112" s="205"/>
      <c r="G112" s="209"/>
      <c r="H112" s="205"/>
      <c r="I112" s="205"/>
      <c r="J112" s="185"/>
      <c r="K112" s="185"/>
    </row>
    <row r="113" spans="1:11">
      <c r="A113" s="190" t="s">
        <v>589</v>
      </c>
      <c r="B113" s="190" t="s">
        <v>1571</v>
      </c>
      <c r="C113" s="190" t="s">
        <v>920</v>
      </c>
      <c r="D113" s="198">
        <v>22</v>
      </c>
      <c r="E113" s="207"/>
      <c r="F113" s="198">
        <f>D113*E113</f>
        <v>0</v>
      </c>
      <c r="G113" s="207"/>
      <c r="H113" s="198">
        <f>D113*G113</f>
        <v>0</v>
      </c>
      <c r="I113" s="198">
        <f>F113+H113</f>
        <v>0</v>
      </c>
      <c r="J113" s="185"/>
      <c r="K113" s="185"/>
    </row>
    <row r="114" spans="1:11">
      <c r="A114" s="190" t="s">
        <v>595</v>
      </c>
      <c r="B114" s="190" t="s">
        <v>1572</v>
      </c>
      <c r="C114" s="190" t="s">
        <v>920</v>
      </c>
      <c r="D114" s="198">
        <v>3</v>
      </c>
      <c r="E114" s="207"/>
      <c r="F114" s="198">
        <f>D114*E114</f>
        <v>0</v>
      </c>
      <c r="G114" s="207"/>
      <c r="H114" s="198">
        <f>D114*G114</f>
        <v>0</v>
      </c>
      <c r="I114" s="198">
        <f>F114+H114</f>
        <v>0</v>
      </c>
      <c r="J114" s="185"/>
      <c r="K114" s="185"/>
    </row>
    <row r="115" spans="1:11">
      <c r="A115" s="190" t="s">
        <v>600</v>
      </c>
      <c r="B115" s="190" t="s">
        <v>1573</v>
      </c>
      <c r="C115" s="190" t="s">
        <v>920</v>
      </c>
      <c r="D115" s="198">
        <v>3</v>
      </c>
      <c r="E115" s="207"/>
      <c r="F115" s="198">
        <f>D115*E115</f>
        <v>0</v>
      </c>
      <c r="G115" s="207"/>
      <c r="H115" s="198">
        <f>D115*G115</f>
        <v>0</v>
      </c>
      <c r="I115" s="198">
        <f>F115+H115</f>
        <v>0</v>
      </c>
      <c r="J115" s="185"/>
      <c r="K115" s="185"/>
    </row>
    <row r="116" spans="1:11">
      <c r="A116" s="190" t="s">
        <v>605</v>
      </c>
      <c r="B116" s="190" t="s">
        <v>1574</v>
      </c>
      <c r="C116" s="190" t="s">
        <v>920</v>
      </c>
      <c r="D116" s="198">
        <v>1</v>
      </c>
      <c r="E116" s="207"/>
      <c r="F116" s="198">
        <f>D116*E116</f>
        <v>0</v>
      </c>
      <c r="G116" s="207"/>
      <c r="H116" s="198">
        <f>D116*G116</f>
        <v>0</v>
      </c>
      <c r="I116" s="198">
        <f>F116+H116</f>
        <v>0</v>
      </c>
      <c r="J116" s="185"/>
      <c r="K116" s="185"/>
    </row>
    <row r="117" spans="1:11">
      <c r="A117" s="203" t="s">
        <v>1</v>
      </c>
      <c r="B117" s="203" t="s">
        <v>1575</v>
      </c>
      <c r="C117" s="203" t="s">
        <v>1</v>
      </c>
      <c r="D117" s="205"/>
      <c r="E117" s="209"/>
      <c r="F117" s="205"/>
      <c r="G117" s="209"/>
      <c r="H117" s="205"/>
      <c r="I117" s="205"/>
      <c r="J117" s="185"/>
      <c r="K117" s="185"/>
    </row>
    <row r="118" spans="1:11">
      <c r="A118" s="190" t="s">
        <v>611</v>
      </c>
      <c r="B118" s="190" t="s">
        <v>1576</v>
      </c>
      <c r="C118" s="190" t="s">
        <v>920</v>
      </c>
      <c r="D118" s="198">
        <v>1</v>
      </c>
      <c r="E118" s="207"/>
      <c r="F118" s="198">
        <f>D118*E118</f>
        <v>0</v>
      </c>
      <c r="G118" s="207"/>
      <c r="H118" s="198">
        <f>D118*G118</f>
        <v>0</v>
      </c>
      <c r="I118" s="198">
        <f>F118+H118</f>
        <v>0</v>
      </c>
      <c r="J118" s="185"/>
      <c r="K118" s="185"/>
    </row>
    <row r="119" spans="1:11">
      <c r="A119" s="190" t="s">
        <v>616</v>
      </c>
      <c r="B119" s="190" t="s">
        <v>1577</v>
      </c>
      <c r="C119" s="190" t="s">
        <v>920</v>
      </c>
      <c r="D119" s="198">
        <v>22</v>
      </c>
      <c r="E119" s="207"/>
      <c r="F119" s="198">
        <f>D119*E119</f>
        <v>0</v>
      </c>
      <c r="G119" s="207"/>
      <c r="H119" s="198">
        <f>D119*G119</f>
        <v>0</v>
      </c>
      <c r="I119" s="198">
        <f>F119+H119</f>
        <v>0</v>
      </c>
      <c r="J119" s="185"/>
      <c r="K119" s="185"/>
    </row>
    <row r="120" spans="1:11">
      <c r="A120" s="190" t="s">
        <v>620</v>
      </c>
      <c r="B120" s="190" t="s">
        <v>1578</v>
      </c>
      <c r="C120" s="190" t="s">
        <v>920</v>
      </c>
      <c r="D120" s="198">
        <v>3</v>
      </c>
      <c r="E120" s="207"/>
      <c r="F120" s="198">
        <f>D120*E120</f>
        <v>0</v>
      </c>
      <c r="G120" s="207"/>
      <c r="H120" s="198">
        <f>D120*G120</f>
        <v>0</v>
      </c>
      <c r="I120" s="198">
        <f>F120+H120</f>
        <v>0</v>
      </c>
      <c r="J120" s="185"/>
      <c r="K120" s="185"/>
    </row>
    <row r="121" spans="1:11">
      <c r="A121" s="203" t="s">
        <v>1</v>
      </c>
      <c r="B121" s="203" t="s">
        <v>1579</v>
      </c>
      <c r="C121" s="203" t="s">
        <v>1</v>
      </c>
      <c r="D121" s="205"/>
      <c r="E121" s="209"/>
      <c r="F121" s="205"/>
      <c r="G121" s="209"/>
      <c r="H121" s="205"/>
      <c r="I121" s="205"/>
      <c r="J121" s="185"/>
      <c r="K121" s="185"/>
    </row>
    <row r="122" spans="1:11">
      <c r="A122" s="190" t="s">
        <v>624</v>
      </c>
      <c r="B122" s="190" t="s">
        <v>1580</v>
      </c>
      <c r="C122" s="190" t="s">
        <v>920</v>
      </c>
      <c r="D122" s="198">
        <v>2</v>
      </c>
      <c r="E122" s="207"/>
      <c r="F122" s="198">
        <f>D122*E122</f>
        <v>0</v>
      </c>
      <c r="G122" s="207"/>
      <c r="H122" s="198">
        <f>D122*G122</f>
        <v>0</v>
      </c>
      <c r="I122" s="198">
        <f>F122+H122</f>
        <v>0</v>
      </c>
      <c r="J122" s="185"/>
      <c r="K122" s="185"/>
    </row>
    <row r="123" spans="1:11">
      <c r="A123" s="190" t="s">
        <v>630</v>
      </c>
      <c r="B123" s="190" t="s">
        <v>1581</v>
      </c>
      <c r="C123" s="190" t="s">
        <v>920</v>
      </c>
      <c r="D123" s="198">
        <v>2</v>
      </c>
      <c r="E123" s="207"/>
      <c r="F123" s="198">
        <f>D123*E123</f>
        <v>0</v>
      </c>
      <c r="G123" s="207"/>
      <c r="H123" s="198">
        <f>D123*G123</f>
        <v>0</v>
      </c>
      <c r="I123" s="198">
        <f>F123+H123</f>
        <v>0</v>
      </c>
      <c r="J123" s="185"/>
      <c r="K123" s="185"/>
    </row>
    <row r="124" spans="1:11">
      <c r="A124" s="190" t="s">
        <v>635</v>
      </c>
      <c r="B124" s="190" t="s">
        <v>1582</v>
      </c>
      <c r="C124" s="190" t="s">
        <v>920</v>
      </c>
      <c r="D124" s="198">
        <v>1</v>
      </c>
      <c r="E124" s="207"/>
      <c r="F124" s="198">
        <f>D124*E124</f>
        <v>0</v>
      </c>
      <c r="G124" s="207"/>
      <c r="H124" s="198">
        <f>D124*G124</f>
        <v>0</v>
      </c>
      <c r="I124" s="198">
        <f>F124+H124</f>
        <v>0</v>
      </c>
      <c r="J124" s="185"/>
      <c r="K124" s="185"/>
    </row>
    <row r="125" spans="1:11">
      <c r="A125" s="203" t="s">
        <v>1</v>
      </c>
      <c r="B125" s="203" t="s">
        <v>1583</v>
      </c>
      <c r="C125" s="203" t="s">
        <v>1</v>
      </c>
      <c r="D125" s="205"/>
      <c r="E125" s="209"/>
      <c r="F125" s="205"/>
      <c r="G125" s="209"/>
      <c r="H125" s="205"/>
      <c r="I125" s="205"/>
      <c r="J125" s="185"/>
      <c r="K125" s="185"/>
    </row>
    <row r="126" spans="1:11">
      <c r="A126" s="190" t="s">
        <v>639</v>
      </c>
      <c r="B126" s="190" t="s">
        <v>1584</v>
      </c>
      <c r="C126" s="190" t="s">
        <v>920</v>
      </c>
      <c r="D126" s="198">
        <v>2</v>
      </c>
      <c r="E126" s="207"/>
      <c r="F126" s="198">
        <f>D126*E126</f>
        <v>0</v>
      </c>
      <c r="G126" s="207"/>
      <c r="H126" s="198">
        <f>D126*G126</f>
        <v>0</v>
      </c>
      <c r="I126" s="198">
        <f>F126+H126</f>
        <v>0</v>
      </c>
      <c r="J126" s="185"/>
      <c r="K126" s="185"/>
    </row>
    <row r="127" spans="1:11">
      <c r="A127" s="203" t="s">
        <v>1</v>
      </c>
      <c r="B127" s="203" t="s">
        <v>1585</v>
      </c>
      <c r="C127" s="203" t="s">
        <v>1</v>
      </c>
      <c r="D127" s="205"/>
      <c r="E127" s="209"/>
      <c r="F127" s="205"/>
      <c r="G127" s="209"/>
      <c r="H127" s="205"/>
      <c r="I127" s="205"/>
      <c r="J127" s="185"/>
      <c r="K127" s="185"/>
    </row>
    <row r="128" spans="1:11">
      <c r="A128" s="190" t="s">
        <v>644</v>
      </c>
      <c r="B128" s="190" t="s">
        <v>1586</v>
      </c>
      <c r="C128" s="190" t="s">
        <v>920</v>
      </c>
      <c r="D128" s="198">
        <v>1</v>
      </c>
      <c r="E128" s="207"/>
      <c r="F128" s="198">
        <f>D128*E128</f>
        <v>0</v>
      </c>
      <c r="G128" s="207"/>
      <c r="H128" s="198">
        <f>D128*G128</f>
        <v>0</v>
      </c>
      <c r="I128" s="198">
        <f>F128+H128</f>
        <v>0</v>
      </c>
      <c r="J128" s="185"/>
      <c r="K128" s="185"/>
    </row>
    <row r="129" spans="1:11">
      <c r="A129" s="190" t="s">
        <v>649</v>
      </c>
      <c r="B129" s="190" t="s">
        <v>1587</v>
      </c>
      <c r="C129" s="190" t="s">
        <v>920</v>
      </c>
      <c r="D129" s="198">
        <v>1</v>
      </c>
      <c r="E129" s="207"/>
      <c r="F129" s="198">
        <f>D129*E129</f>
        <v>0</v>
      </c>
      <c r="G129" s="207"/>
      <c r="H129" s="198">
        <f>D129*G129</f>
        <v>0</v>
      </c>
      <c r="I129" s="198">
        <f>F129+H129</f>
        <v>0</v>
      </c>
      <c r="J129" s="185"/>
      <c r="K129" s="185"/>
    </row>
    <row r="130" spans="1:11">
      <c r="A130" s="203" t="s">
        <v>1</v>
      </c>
      <c r="B130" s="203" t="s">
        <v>1588</v>
      </c>
      <c r="C130" s="203" t="s">
        <v>1</v>
      </c>
      <c r="D130" s="205"/>
      <c r="E130" s="209"/>
      <c r="F130" s="205"/>
      <c r="G130" s="209"/>
      <c r="H130" s="205"/>
      <c r="I130" s="205"/>
      <c r="J130" s="185"/>
      <c r="K130" s="185"/>
    </row>
    <row r="131" spans="1:11">
      <c r="A131" s="190" t="s">
        <v>653</v>
      </c>
      <c r="B131" s="190" t="s">
        <v>1589</v>
      </c>
      <c r="C131" s="190" t="s">
        <v>920</v>
      </c>
      <c r="D131" s="198">
        <v>1</v>
      </c>
      <c r="E131" s="207"/>
      <c r="F131" s="198">
        <f>D131*E131</f>
        <v>0</v>
      </c>
      <c r="G131" s="207"/>
      <c r="H131" s="198">
        <f>D131*G131</f>
        <v>0</v>
      </c>
      <c r="I131" s="198">
        <f>F131+H131</f>
        <v>0</v>
      </c>
      <c r="J131" s="185"/>
      <c r="K131" s="185"/>
    </row>
    <row r="132" spans="1:11">
      <c r="A132" s="203" t="s">
        <v>1</v>
      </c>
      <c r="B132" s="203" t="s">
        <v>1590</v>
      </c>
      <c r="C132" s="203" t="s">
        <v>1</v>
      </c>
      <c r="D132" s="205"/>
      <c r="E132" s="209"/>
      <c r="F132" s="205"/>
      <c r="G132" s="209"/>
      <c r="H132" s="205"/>
      <c r="I132" s="205"/>
      <c r="J132" s="185"/>
      <c r="K132" s="185"/>
    </row>
    <row r="133" spans="1:11">
      <c r="A133" s="190" t="s">
        <v>658</v>
      </c>
      <c r="B133" s="190" t="s">
        <v>1591</v>
      </c>
      <c r="C133" s="190" t="s">
        <v>920</v>
      </c>
      <c r="D133" s="198">
        <v>1</v>
      </c>
      <c r="E133" s="207"/>
      <c r="F133" s="198">
        <f>D133*E133</f>
        <v>0</v>
      </c>
      <c r="G133" s="207"/>
      <c r="H133" s="198">
        <f>D133*G133</f>
        <v>0</v>
      </c>
      <c r="I133" s="198">
        <f>F133+H133</f>
        <v>0</v>
      </c>
      <c r="J133" s="185"/>
      <c r="K133" s="185"/>
    </row>
    <row r="134" spans="1:11">
      <c r="A134" s="190" t="s">
        <v>664</v>
      </c>
      <c r="B134" s="190" t="s">
        <v>1587</v>
      </c>
      <c r="C134" s="190" t="s">
        <v>920</v>
      </c>
      <c r="D134" s="198">
        <v>1</v>
      </c>
      <c r="E134" s="207"/>
      <c r="F134" s="198">
        <f>D134*E134</f>
        <v>0</v>
      </c>
      <c r="G134" s="207"/>
      <c r="H134" s="198">
        <f>D134*G134</f>
        <v>0</v>
      </c>
      <c r="I134" s="198">
        <f>F134+H134</f>
        <v>0</v>
      </c>
      <c r="J134" s="185"/>
      <c r="K134" s="185"/>
    </row>
    <row r="135" spans="1:11">
      <c r="A135" s="203" t="s">
        <v>1</v>
      </c>
      <c r="B135" s="203" t="s">
        <v>1592</v>
      </c>
      <c r="C135" s="203" t="s">
        <v>1</v>
      </c>
      <c r="D135" s="205"/>
      <c r="E135" s="209"/>
      <c r="F135" s="205"/>
      <c r="G135" s="209"/>
      <c r="H135" s="205"/>
      <c r="I135" s="205"/>
      <c r="J135" s="185"/>
      <c r="K135" s="185"/>
    </row>
    <row r="136" spans="1:11">
      <c r="A136" s="190" t="s">
        <v>668</v>
      </c>
      <c r="B136" s="190" t="s">
        <v>1593</v>
      </c>
      <c r="C136" s="190" t="s">
        <v>796</v>
      </c>
      <c r="D136" s="198">
        <v>24</v>
      </c>
      <c r="E136" s="207"/>
      <c r="F136" s="198">
        <f>D136*E136</f>
        <v>0</v>
      </c>
      <c r="G136" s="207"/>
      <c r="H136" s="198">
        <f>D136*G136</f>
        <v>0</v>
      </c>
      <c r="I136" s="198">
        <f>F136+H136</f>
        <v>0</v>
      </c>
      <c r="J136" s="185"/>
      <c r="K136" s="185"/>
    </row>
    <row r="137" spans="1:11">
      <c r="A137" s="190" t="s">
        <v>672</v>
      </c>
      <c r="B137" s="190" t="s">
        <v>1594</v>
      </c>
      <c r="C137" s="190" t="s">
        <v>920</v>
      </c>
      <c r="D137" s="198">
        <v>22</v>
      </c>
      <c r="E137" s="207"/>
      <c r="F137" s="198">
        <f>D137*E137</f>
        <v>0</v>
      </c>
      <c r="G137" s="207"/>
      <c r="H137" s="198">
        <f>D137*G137</f>
        <v>0</v>
      </c>
      <c r="I137" s="198">
        <f>F137+H137</f>
        <v>0</v>
      </c>
      <c r="J137" s="185"/>
      <c r="K137" s="185"/>
    </row>
    <row r="138" spans="1:11">
      <c r="A138" s="190" t="s">
        <v>676</v>
      </c>
      <c r="B138" s="190" t="s">
        <v>1595</v>
      </c>
      <c r="C138" s="190" t="s">
        <v>920</v>
      </c>
      <c r="D138" s="198">
        <v>4</v>
      </c>
      <c r="E138" s="207"/>
      <c r="F138" s="198">
        <f>D138*E138</f>
        <v>0</v>
      </c>
      <c r="G138" s="207"/>
      <c r="H138" s="198">
        <f>D138*G138</f>
        <v>0</v>
      </c>
      <c r="I138" s="198">
        <f>F138+H138</f>
        <v>0</v>
      </c>
      <c r="J138" s="185"/>
      <c r="K138" s="185"/>
    </row>
    <row r="139" spans="1:11">
      <c r="A139" s="203" t="s">
        <v>1</v>
      </c>
      <c r="B139" s="203" t="s">
        <v>1596</v>
      </c>
      <c r="C139" s="203" t="s">
        <v>1</v>
      </c>
      <c r="D139" s="205"/>
      <c r="E139" s="209"/>
      <c r="F139" s="205"/>
      <c r="G139" s="209"/>
      <c r="H139" s="205"/>
      <c r="I139" s="205"/>
      <c r="J139" s="185"/>
      <c r="K139" s="185"/>
    </row>
    <row r="140" spans="1:11">
      <c r="A140" s="190" t="s">
        <v>682</v>
      </c>
      <c r="B140" s="190" t="s">
        <v>1597</v>
      </c>
      <c r="C140" s="190" t="s">
        <v>920</v>
      </c>
      <c r="D140" s="198">
        <v>2</v>
      </c>
      <c r="E140" s="207"/>
      <c r="F140" s="198">
        <f>D140*E140</f>
        <v>0</v>
      </c>
      <c r="G140" s="207"/>
      <c r="H140" s="198">
        <f>D140*G140</f>
        <v>0</v>
      </c>
      <c r="I140" s="198">
        <f>F140+H140</f>
        <v>0</v>
      </c>
      <c r="J140" s="185"/>
      <c r="K140" s="185"/>
    </row>
    <row r="141" spans="1:11">
      <c r="A141" s="203" t="s">
        <v>1</v>
      </c>
      <c r="B141" s="203" t="s">
        <v>1598</v>
      </c>
      <c r="C141" s="203" t="s">
        <v>1</v>
      </c>
      <c r="D141" s="205"/>
      <c r="E141" s="209"/>
      <c r="F141" s="205"/>
      <c r="G141" s="209"/>
      <c r="H141" s="205"/>
      <c r="I141" s="205"/>
      <c r="J141" s="185"/>
      <c r="K141" s="185"/>
    </row>
    <row r="142" spans="1:11">
      <c r="A142" s="190" t="s">
        <v>690</v>
      </c>
      <c r="B142" s="190" t="s">
        <v>1599</v>
      </c>
      <c r="C142" s="190" t="s">
        <v>920</v>
      </c>
      <c r="D142" s="198">
        <v>4</v>
      </c>
      <c r="E142" s="207"/>
      <c r="F142" s="198">
        <f>D142*E142</f>
        <v>0</v>
      </c>
      <c r="G142" s="207"/>
      <c r="H142" s="198">
        <f>D142*G142</f>
        <v>0</v>
      </c>
      <c r="I142" s="198">
        <f>F142+H142</f>
        <v>0</v>
      </c>
      <c r="J142" s="185"/>
      <c r="K142" s="185"/>
    </row>
    <row r="143" spans="1:11">
      <c r="A143" s="190" t="s">
        <v>695</v>
      </c>
      <c r="B143" s="190" t="s">
        <v>1600</v>
      </c>
      <c r="C143" s="190" t="s">
        <v>579</v>
      </c>
      <c r="D143" s="198">
        <v>50</v>
      </c>
      <c r="E143" s="207"/>
      <c r="F143" s="198">
        <f>D143*E143</f>
        <v>0</v>
      </c>
      <c r="G143" s="207"/>
      <c r="H143" s="198">
        <f>D143*G143</f>
        <v>0</v>
      </c>
      <c r="I143" s="198">
        <f>F143+H143</f>
        <v>0</v>
      </c>
      <c r="J143" s="185"/>
      <c r="K143" s="185"/>
    </row>
    <row r="144" spans="1:11">
      <c r="A144" s="203" t="s">
        <v>1</v>
      </c>
      <c r="B144" s="203" t="s">
        <v>1601</v>
      </c>
      <c r="C144" s="203" t="s">
        <v>1</v>
      </c>
      <c r="D144" s="205"/>
      <c r="E144" s="209"/>
      <c r="F144" s="205"/>
      <c r="G144" s="209"/>
      <c r="H144" s="205"/>
      <c r="I144" s="205"/>
      <c r="J144" s="185"/>
      <c r="K144" s="185"/>
    </row>
    <row r="145" spans="1:11">
      <c r="A145" s="190" t="s">
        <v>700</v>
      </c>
      <c r="B145" s="190" t="s">
        <v>1602</v>
      </c>
      <c r="C145" s="190" t="s">
        <v>920</v>
      </c>
      <c r="D145" s="198">
        <v>4</v>
      </c>
      <c r="E145" s="207"/>
      <c r="F145" s="198">
        <f>D145*E145</f>
        <v>0</v>
      </c>
      <c r="G145" s="207"/>
      <c r="H145" s="198">
        <f>D145*G145</f>
        <v>0</v>
      </c>
      <c r="I145" s="198">
        <f t="shared" ref="I145:I151" si="6">F145+H145</f>
        <v>0</v>
      </c>
      <c r="J145" s="185"/>
      <c r="K145" s="185"/>
    </row>
    <row r="146" spans="1:11">
      <c r="A146" s="203" t="s">
        <v>1</v>
      </c>
      <c r="B146" s="203" t="s">
        <v>1603</v>
      </c>
      <c r="C146" s="203" t="s">
        <v>1</v>
      </c>
      <c r="D146" s="205"/>
      <c r="E146" s="209"/>
      <c r="F146" s="205"/>
      <c r="G146" s="209"/>
      <c r="H146" s="205"/>
      <c r="I146" s="205">
        <f t="shared" si="6"/>
        <v>0</v>
      </c>
      <c r="J146" s="185"/>
      <c r="K146" s="185"/>
    </row>
    <row r="147" spans="1:11">
      <c r="A147" s="190" t="s">
        <v>706</v>
      </c>
      <c r="B147" s="190" t="s">
        <v>1604</v>
      </c>
      <c r="C147" s="190" t="s">
        <v>920</v>
      </c>
      <c r="D147" s="198">
        <v>12</v>
      </c>
      <c r="E147" s="207"/>
      <c r="F147" s="198">
        <f>D147*E147</f>
        <v>0</v>
      </c>
      <c r="G147" s="207"/>
      <c r="H147" s="198">
        <f>D147*G147</f>
        <v>0</v>
      </c>
      <c r="I147" s="198">
        <f t="shared" si="6"/>
        <v>0</v>
      </c>
      <c r="J147" s="185"/>
      <c r="K147" s="185"/>
    </row>
    <row r="148" spans="1:11">
      <c r="A148" s="190" t="s">
        <v>711</v>
      </c>
      <c r="B148" s="190" t="s">
        <v>1605</v>
      </c>
      <c r="C148" s="190" t="s">
        <v>920</v>
      </c>
      <c r="D148" s="198">
        <v>30</v>
      </c>
      <c r="E148" s="207"/>
      <c r="F148" s="198">
        <f>D148*E148</f>
        <v>0</v>
      </c>
      <c r="G148" s="207"/>
      <c r="H148" s="198">
        <f>D148*G148</f>
        <v>0</v>
      </c>
      <c r="I148" s="198">
        <f t="shared" si="6"/>
        <v>0</v>
      </c>
      <c r="J148" s="185"/>
      <c r="K148" s="185"/>
    </row>
    <row r="149" spans="1:11">
      <c r="A149" s="190" t="s">
        <v>715</v>
      </c>
      <c r="B149" s="190" t="s">
        <v>1606</v>
      </c>
      <c r="C149" s="190" t="s">
        <v>920</v>
      </c>
      <c r="D149" s="198">
        <v>60</v>
      </c>
      <c r="E149" s="207"/>
      <c r="F149" s="198">
        <f>D149*E149</f>
        <v>0</v>
      </c>
      <c r="G149" s="207"/>
      <c r="H149" s="198">
        <f>D149*G149</f>
        <v>0</v>
      </c>
      <c r="I149" s="198">
        <f t="shared" si="6"/>
        <v>0</v>
      </c>
      <c r="J149" s="185"/>
      <c r="K149" s="185"/>
    </row>
    <row r="150" spans="1:11">
      <c r="A150" s="190" t="s">
        <v>719</v>
      </c>
      <c r="B150" s="190" t="s">
        <v>1607</v>
      </c>
      <c r="C150" s="190" t="s">
        <v>920</v>
      </c>
      <c r="D150" s="198">
        <v>26</v>
      </c>
      <c r="E150" s="207"/>
      <c r="F150" s="198">
        <f>D150*E150</f>
        <v>0</v>
      </c>
      <c r="G150" s="207"/>
      <c r="H150" s="198">
        <f>D150*G150</f>
        <v>0</v>
      </c>
      <c r="I150" s="198">
        <f t="shared" si="6"/>
        <v>0</v>
      </c>
      <c r="J150" s="185"/>
      <c r="K150" s="185"/>
    </row>
    <row r="151" spans="1:11">
      <c r="A151" s="190" t="s">
        <v>724</v>
      </c>
      <c r="B151" s="190" t="s">
        <v>1608</v>
      </c>
      <c r="C151" s="190" t="s">
        <v>920</v>
      </c>
      <c r="D151" s="198">
        <v>25</v>
      </c>
      <c r="E151" s="207"/>
      <c r="F151" s="198">
        <f>D151*E151</f>
        <v>0</v>
      </c>
      <c r="G151" s="207"/>
      <c r="H151" s="198">
        <f>D151*G151</f>
        <v>0</v>
      </c>
      <c r="I151" s="198">
        <f t="shared" si="6"/>
        <v>0</v>
      </c>
      <c r="J151" s="185"/>
      <c r="K151" s="185"/>
    </row>
    <row r="152" spans="1:11">
      <c r="A152" s="203" t="s">
        <v>1</v>
      </c>
      <c r="B152" s="203" t="s">
        <v>1609</v>
      </c>
      <c r="C152" s="203" t="s">
        <v>1</v>
      </c>
      <c r="D152" s="205"/>
      <c r="E152" s="209"/>
      <c r="F152" s="205"/>
      <c r="G152" s="209"/>
      <c r="H152" s="205"/>
      <c r="I152" s="205"/>
      <c r="J152" s="185"/>
      <c r="K152" s="185"/>
    </row>
    <row r="153" spans="1:11">
      <c r="A153" s="190" t="s">
        <v>728</v>
      </c>
      <c r="B153" s="190" t="s">
        <v>1610</v>
      </c>
      <c r="C153" s="190" t="s">
        <v>219</v>
      </c>
      <c r="D153" s="198">
        <v>270</v>
      </c>
      <c r="E153" s="207"/>
      <c r="F153" s="198">
        <f t="shared" ref="F153:F159" si="7">D153*E153</f>
        <v>0</v>
      </c>
      <c r="G153" s="207"/>
      <c r="H153" s="198">
        <f t="shared" ref="H153:H159" si="8">D153*G153</f>
        <v>0</v>
      </c>
      <c r="I153" s="198">
        <f t="shared" ref="I153:I159" si="9">F153+H153</f>
        <v>0</v>
      </c>
      <c r="J153" s="185"/>
      <c r="K153" s="185"/>
    </row>
    <row r="154" spans="1:11">
      <c r="A154" s="190" t="s">
        <v>732</v>
      </c>
      <c r="B154" s="190" t="s">
        <v>1611</v>
      </c>
      <c r="C154" s="190" t="s">
        <v>219</v>
      </c>
      <c r="D154" s="198">
        <v>40</v>
      </c>
      <c r="E154" s="207"/>
      <c r="F154" s="198">
        <f t="shared" si="7"/>
        <v>0</v>
      </c>
      <c r="G154" s="207"/>
      <c r="H154" s="198">
        <f t="shared" si="8"/>
        <v>0</v>
      </c>
      <c r="I154" s="198">
        <f t="shared" si="9"/>
        <v>0</v>
      </c>
      <c r="J154" s="185"/>
      <c r="K154" s="185"/>
    </row>
    <row r="155" spans="1:11">
      <c r="A155" s="190" t="s">
        <v>736</v>
      </c>
      <c r="B155" s="190" t="s">
        <v>1612</v>
      </c>
      <c r="C155" s="190" t="s">
        <v>920</v>
      </c>
      <c r="D155" s="198">
        <v>80</v>
      </c>
      <c r="E155" s="207"/>
      <c r="F155" s="198">
        <f t="shared" si="7"/>
        <v>0</v>
      </c>
      <c r="G155" s="207"/>
      <c r="H155" s="198">
        <f t="shared" si="8"/>
        <v>0</v>
      </c>
      <c r="I155" s="198">
        <f t="shared" si="9"/>
        <v>0</v>
      </c>
      <c r="J155" s="185"/>
      <c r="K155" s="185"/>
    </row>
    <row r="156" spans="1:11">
      <c r="A156" s="190" t="s">
        <v>740</v>
      </c>
      <c r="B156" s="190" t="s">
        <v>1613</v>
      </c>
      <c r="C156" s="190" t="s">
        <v>920</v>
      </c>
      <c r="D156" s="198">
        <v>12</v>
      </c>
      <c r="E156" s="207"/>
      <c r="F156" s="198">
        <f t="shared" si="7"/>
        <v>0</v>
      </c>
      <c r="G156" s="207"/>
      <c r="H156" s="198">
        <f t="shared" si="8"/>
        <v>0</v>
      </c>
      <c r="I156" s="198">
        <f t="shared" si="9"/>
        <v>0</v>
      </c>
      <c r="J156" s="185"/>
      <c r="K156" s="185"/>
    </row>
    <row r="157" spans="1:11">
      <c r="A157" s="190" t="s">
        <v>744</v>
      </c>
      <c r="B157" s="190" t="s">
        <v>1614</v>
      </c>
      <c r="C157" s="190" t="s">
        <v>920</v>
      </c>
      <c r="D157" s="198">
        <v>24</v>
      </c>
      <c r="E157" s="207"/>
      <c r="F157" s="198">
        <f t="shared" si="7"/>
        <v>0</v>
      </c>
      <c r="G157" s="207"/>
      <c r="H157" s="198">
        <f t="shared" si="8"/>
        <v>0</v>
      </c>
      <c r="I157" s="198">
        <f t="shared" si="9"/>
        <v>0</v>
      </c>
      <c r="J157" s="185"/>
      <c r="K157" s="185"/>
    </row>
    <row r="158" spans="1:11">
      <c r="A158" s="190" t="s">
        <v>748</v>
      </c>
      <c r="B158" s="190" t="s">
        <v>1615</v>
      </c>
      <c r="C158" s="190" t="s">
        <v>920</v>
      </c>
      <c r="D158" s="198">
        <v>20</v>
      </c>
      <c r="E158" s="207"/>
      <c r="F158" s="198">
        <f t="shared" si="7"/>
        <v>0</v>
      </c>
      <c r="G158" s="207"/>
      <c r="H158" s="198">
        <f t="shared" si="8"/>
        <v>0</v>
      </c>
      <c r="I158" s="198">
        <f t="shared" si="9"/>
        <v>0</v>
      </c>
      <c r="J158" s="185"/>
      <c r="K158" s="185"/>
    </row>
    <row r="159" spans="1:11">
      <c r="A159" s="190" t="s">
        <v>752</v>
      </c>
      <c r="B159" s="190" t="s">
        <v>1616</v>
      </c>
      <c r="C159" s="190" t="s">
        <v>920</v>
      </c>
      <c r="D159" s="198">
        <v>22</v>
      </c>
      <c r="E159" s="207"/>
      <c r="F159" s="198">
        <f t="shared" si="7"/>
        <v>0</v>
      </c>
      <c r="G159" s="207"/>
      <c r="H159" s="198">
        <f t="shared" si="8"/>
        <v>0</v>
      </c>
      <c r="I159" s="198">
        <f t="shared" si="9"/>
        <v>0</v>
      </c>
      <c r="J159" s="185"/>
      <c r="K159" s="185"/>
    </row>
    <row r="160" spans="1:11">
      <c r="A160" s="203" t="s">
        <v>1</v>
      </c>
      <c r="B160" s="203" t="s">
        <v>1617</v>
      </c>
      <c r="C160" s="203" t="s">
        <v>1</v>
      </c>
      <c r="D160" s="205"/>
      <c r="E160" s="209"/>
      <c r="F160" s="205"/>
      <c r="G160" s="209"/>
      <c r="H160" s="205"/>
      <c r="I160" s="205"/>
      <c r="J160" s="185"/>
      <c r="K160" s="185"/>
    </row>
    <row r="161" spans="1:11">
      <c r="A161" s="190" t="s">
        <v>756</v>
      </c>
      <c r="B161" s="190" t="s">
        <v>1618</v>
      </c>
      <c r="C161" s="190" t="s">
        <v>920</v>
      </c>
      <c r="D161" s="198">
        <v>18</v>
      </c>
      <c r="E161" s="207"/>
      <c r="F161" s="198">
        <f>D161*E161</f>
        <v>0</v>
      </c>
      <c r="G161" s="207"/>
      <c r="H161" s="198">
        <f>D161*G161</f>
        <v>0</v>
      </c>
      <c r="I161" s="198">
        <f>F161+H161</f>
        <v>0</v>
      </c>
      <c r="J161" s="185"/>
      <c r="K161" s="185"/>
    </row>
    <row r="162" spans="1:11">
      <c r="A162" s="190" t="s">
        <v>760</v>
      </c>
      <c r="B162" s="190" t="s">
        <v>1619</v>
      </c>
      <c r="C162" s="190" t="s">
        <v>920</v>
      </c>
      <c r="D162" s="198">
        <v>22</v>
      </c>
      <c r="E162" s="207"/>
      <c r="F162" s="198">
        <f>D162*E162</f>
        <v>0</v>
      </c>
      <c r="G162" s="207"/>
      <c r="H162" s="198">
        <f>D162*G162</f>
        <v>0</v>
      </c>
      <c r="I162" s="198">
        <f>F162+H162</f>
        <v>0</v>
      </c>
      <c r="J162" s="185"/>
      <c r="K162" s="185"/>
    </row>
    <row r="163" spans="1:11">
      <c r="A163" s="190" t="s">
        <v>764</v>
      </c>
      <c r="B163" s="190" t="s">
        <v>1620</v>
      </c>
      <c r="C163" s="190" t="s">
        <v>796</v>
      </c>
      <c r="D163" s="198">
        <v>6</v>
      </c>
      <c r="E163" s="207"/>
      <c r="F163" s="198">
        <f>D163*E163</f>
        <v>0</v>
      </c>
      <c r="G163" s="207"/>
      <c r="H163" s="198">
        <f>D163*G163</f>
        <v>0</v>
      </c>
      <c r="I163" s="198">
        <f>F163+H163</f>
        <v>0</v>
      </c>
      <c r="J163" s="185"/>
      <c r="K163" s="185"/>
    </row>
    <row r="164" spans="1:11">
      <c r="A164" s="203" t="s">
        <v>1</v>
      </c>
      <c r="B164" s="203" t="s">
        <v>1621</v>
      </c>
      <c r="C164" s="203" t="s">
        <v>1</v>
      </c>
      <c r="D164" s="205"/>
      <c r="E164" s="209"/>
      <c r="F164" s="205"/>
      <c r="G164" s="209"/>
      <c r="H164" s="205"/>
      <c r="I164" s="205"/>
      <c r="J164" s="185"/>
      <c r="K164" s="185"/>
    </row>
    <row r="165" spans="1:11">
      <c r="A165" s="190" t="s">
        <v>768</v>
      </c>
      <c r="B165" s="190" t="s">
        <v>1622</v>
      </c>
      <c r="C165" s="190" t="s">
        <v>920</v>
      </c>
      <c r="D165" s="198">
        <v>18</v>
      </c>
      <c r="E165" s="207"/>
      <c r="F165" s="198">
        <f>D165*E165</f>
        <v>0</v>
      </c>
      <c r="G165" s="207"/>
      <c r="H165" s="198">
        <f>D165*G165</f>
        <v>0</v>
      </c>
      <c r="I165" s="198">
        <f>F165+H165</f>
        <v>0</v>
      </c>
      <c r="J165" s="185"/>
      <c r="K165" s="185"/>
    </row>
    <row r="166" spans="1:11">
      <c r="A166" s="203" t="s">
        <v>1</v>
      </c>
      <c r="B166" s="203" t="s">
        <v>1623</v>
      </c>
      <c r="C166" s="203" t="s">
        <v>1</v>
      </c>
      <c r="D166" s="205"/>
      <c r="E166" s="209"/>
      <c r="F166" s="205"/>
      <c r="G166" s="209"/>
      <c r="H166" s="205"/>
      <c r="I166" s="205"/>
      <c r="J166" s="185"/>
      <c r="K166" s="185"/>
    </row>
    <row r="167" spans="1:11">
      <c r="A167" s="190" t="s">
        <v>774</v>
      </c>
      <c r="B167" s="190" t="s">
        <v>1624</v>
      </c>
      <c r="C167" s="190" t="s">
        <v>920</v>
      </c>
      <c r="D167" s="198">
        <v>10</v>
      </c>
      <c r="E167" s="207"/>
      <c r="F167" s="198">
        <f>D167*E167</f>
        <v>0</v>
      </c>
      <c r="G167" s="207"/>
      <c r="H167" s="198">
        <f>D167*G167</f>
        <v>0</v>
      </c>
      <c r="I167" s="198">
        <f>F167+H167</f>
        <v>0</v>
      </c>
      <c r="J167" s="185"/>
      <c r="K167" s="185"/>
    </row>
    <row r="168" spans="1:11">
      <c r="A168" s="203" t="s">
        <v>1</v>
      </c>
      <c r="B168" s="203" t="s">
        <v>1625</v>
      </c>
      <c r="C168" s="203" t="s">
        <v>1</v>
      </c>
      <c r="D168" s="205"/>
      <c r="E168" s="209"/>
      <c r="F168" s="205"/>
      <c r="G168" s="209"/>
      <c r="H168" s="205"/>
      <c r="I168" s="205"/>
      <c r="J168" s="185"/>
      <c r="K168" s="185"/>
    </row>
    <row r="169" spans="1:11">
      <c r="A169" s="190" t="s">
        <v>780</v>
      </c>
      <c r="B169" s="190" t="s">
        <v>1626</v>
      </c>
      <c r="C169" s="190" t="s">
        <v>920</v>
      </c>
      <c r="D169" s="198">
        <v>1</v>
      </c>
      <c r="E169" s="207"/>
      <c r="F169" s="198">
        <f t="shared" ref="F169:F175" si="10">D169*E169</f>
        <v>0</v>
      </c>
      <c r="G169" s="207"/>
      <c r="H169" s="198">
        <f t="shared" ref="H169:H175" si="11">D169*G169</f>
        <v>0</v>
      </c>
      <c r="I169" s="198">
        <f t="shared" ref="I169:I175" si="12">F169+H169</f>
        <v>0</v>
      </c>
      <c r="J169" s="185"/>
      <c r="K169" s="185"/>
    </row>
    <row r="170" spans="1:11">
      <c r="A170" s="190" t="s">
        <v>787</v>
      </c>
      <c r="B170" s="190" t="s">
        <v>1627</v>
      </c>
      <c r="C170" s="190" t="s">
        <v>920</v>
      </c>
      <c r="D170" s="198">
        <v>1</v>
      </c>
      <c r="E170" s="207"/>
      <c r="F170" s="198">
        <f t="shared" si="10"/>
        <v>0</v>
      </c>
      <c r="G170" s="207"/>
      <c r="H170" s="198">
        <f t="shared" si="11"/>
        <v>0</v>
      </c>
      <c r="I170" s="198">
        <f t="shared" si="12"/>
        <v>0</v>
      </c>
      <c r="J170" s="185"/>
      <c r="K170" s="185"/>
    </row>
    <row r="171" spans="1:11">
      <c r="A171" s="190" t="s">
        <v>793</v>
      </c>
      <c r="B171" s="190" t="s">
        <v>1628</v>
      </c>
      <c r="C171" s="190" t="s">
        <v>920</v>
      </c>
      <c r="D171" s="198">
        <v>2</v>
      </c>
      <c r="E171" s="207"/>
      <c r="F171" s="198">
        <f t="shared" si="10"/>
        <v>0</v>
      </c>
      <c r="G171" s="207"/>
      <c r="H171" s="198">
        <f t="shared" si="11"/>
        <v>0</v>
      </c>
      <c r="I171" s="198">
        <f t="shared" si="12"/>
        <v>0</v>
      </c>
      <c r="J171" s="185"/>
      <c r="K171" s="185"/>
    </row>
    <row r="172" spans="1:11">
      <c r="A172" s="190" t="s">
        <v>1065</v>
      </c>
      <c r="B172" s="190" t="s">
        <v>1629</v>
      </c>
      <c r="C172" s="190" t="s">
        <v>920</v>
      </c>
      <c r="D172" s="198">
        <v>2</v>
      </c>
      <c r="E172" s="207"/>
      <c r="F172" s="198">
        <f t="shared" si="10"/>
        <v>0</v>
      </c>
      <c r="G172" s="207"/>
      <c r="H172" s="198">
        <f t="shared" si="11"/>
        <v>0</v>
      </c>
      <c r="I172" s="198">
        <f t="shared" si="12"/>
        <v>0</v>
      </c>
      <c r="J172" s="185"/>
      <c r="K172" s="185"/>
    </row>
    <row r="173" spans="1:11">
      <c r="A173" s="190" t="s">
        <v>1630</v>
      </c>
      <c r="B173" s="190" t="s">
        <v>1631</v>
      </c>
      <c r="C173" s="190" t="s">
        <v>920</v>
      </c>
      <c r="D173" s="198">
        <v>2</v>
      </c>
      <c r="E173" s="207"/>
      <c r="F173" s="198">
        <f t="shared" si="10"/>
        <v>0</v>
      </c>
      <c r="G173" s="207"/>
      <c r="H173" s="198">
        <f t="shared" si="11"/>
        <v>0</v>
      </c>
      <c r="I173" s="198">
        <f t="shared" si="12"/>
        <v>0</v>
      </c>
      <c r="J173" s="185"/>
      <c r="K173" s="185"/>
    </row>
    <row r="174" spans="1:11">
      <c r="A174" s="190" t="s">
        <v>1068</v>
      </c>
      <c r="B174" s="190" t="s">
        <v>1632</v>
      </c>
      <c r="C174" s="190" t="s">
        <v>920</v>
      </c>
      <c r="D174" s="198">
        <v>1</v>
      </c>
      <c r="E174" s="207"/>
      <c r="F174" s="198">
        <f t="shared" si="10"/>
        <v>0</v>
      </c>
      <c r="G174" s="207"/>
      <c r="H174" s="198">
        <f t="shared" si="11"/>
        <v>0</v>
      </c>
      <c r="I174" s="198">
        <f t="shared" si="12"/>
        <v>0</v>
      </c>
      <c r="J174" s="185"/>
      <c r="K174" s="185"/>
    </row>
    <row r="175" spans="1:11">
      <c r="A175" s="190" t="s">
        <v>1633</v>
      </c>
      <c r="B175" s="190" t="s">
        <v>1634</v>
      </c>
      <c r="C175" s="190" t="s">
        <v>796</v>
      </c>
      <c r="D175" s="198">
        <v>12</v>
      </c>
      <c r="E175" s="207"/>
      <c r="F175" s="198">
        <f t="shared" si="10"/>
        <v>0</v>
      </c>
      <c r="G175" s="207"/>
      <c r="H175" s="198">
        <f t="shared" si="11"/>
        <v>0</v>
      </c>
      <c r="I175" s="198">
        <f t="shared" si="12"/>
        <v>0</v>
      </c>
      <c r="J175" s="185"/>
      <c r="K175" s="185"/>
    </row>
    <row r="176" spans="1:11">
      <c r="A176" s="203" t="s">
        <v>1</v>
      </c>
      <c r="B176" s="203" t="s">
        <v>1635</v>
      </c>
      <c r="C176" s="203" t="s">
        <v>1</v>
      </c>
      <c r="D176" s="205"/>
      <c r="E176" s="209"/>
      <c r="F176" s="205"/>
      <c r="G176" s="209"/>
      <c r="H176" s="205"/>
      <c r="I176" s="205"/>
      <c r="J176" s="185"/>
      <c r="K176" s="185"/>
    </row>
    <row r="177" spans="1:11">
      <c r="A177" s="190" t="s">
        <v>1071</v>
      </c>
      <c r="B177" s="190" t="s">
        <v>1636</v>
      </c>
      <c r="C177" s="190" t="s">
        <v>920</v>
      </c>
      <c r="D177" s="198">
        <v>1</v>
      </c>
      <c r="E177" s="207"/>
      <c r="F177" s="198">
        <f t="shared" ref="F177:F182" si="13">D177*E177</f>
        <v>0</v>
      </c>
      <c r="G177" s="207"/>
      <c r="H177" s="198">
        <f t="shared" ref="H177:H182" si="14">D177*G177</f>
        <v>0</v>
      </c>
      <c r="I177" s="198">
        <f t="shared" ref="I177:I182" si="15">F177+H177</f>
        <v>0</v>
      </c>
      <c r="J177" s="185"/>
      <c r="K177" s="185"/>
    </row>
    <row r="178" spans="1:11">
      <c r="A178" s="190" t="s">
        <v>1637</v>
      </c>
      <c r="B178" s="190" t="s">
        <v>1638</v>
      </c>
      <c r="C178" s="190" t="s">
        <v>920</v>
      </c>
      <c r="D178" s="198">
        <v>2</v>
      </c>
      <c r="E178" s="207"/>
      <c r="F178" s="198">
        <f t="shared" si="13"/>
        <v>0</v>
      </c>
      <c r="G178" s="207"/>
      <c r="H178" s="198">
        <f t="shared" si="14"/>
        <v>0</v>
      </c>
      <c r="I178" s="198">
        <f t="shared" si="15"/>
        <v>0</v>
      </c>
      <c r="J178" s="185"/>
      <c r="K178" s="185"/>
    </row>
    <row r="179" spans="1:11">
      <c r="A179" s="190" t="s">
        <v>1074</v>
      </c>
      <c r="B179" s="190" t="s">
        <v>1639</v>
      </c>
      <c r="C179" s="190" t="s">
        <v>920</v>
      </c>
      <c r="D179" s="198">
        <v>2</v>
      </c>
      <c r="E179" s="207"/>
      <c r="F179" s="198">
        <f t="shared" si="13"/>
        <v>0</v>
      </c>
      <c r="G179" s="207"/>
      <c r="H179" s="198">
        <f t="shared" si="14"/>
        <v>0</v>
      </c>
      <c r="I179" s="198">
        <f t="shared" si="15"/>
        <v>0</v>
      </c>
      <c r="J179" s="185"/>
      <c r="K179" s="185"/>
    </row>
    <row r="180" spans="1:11">
      <c r="A180" s="190" t="s">
        <v>1640</v>
      </c>
      <c r="B180" s="190" t="s">
        <v>1641</v>
      </c>
      <c r="C180" s="190" t="s">
        <v>219</v>
      </c>
      <c r="D180" s="198">
        <v>30</v>
      </c>
      <c r="E180" s="207"/>
      <c r="F180" s="198">
        <f t="shared" si="13"/>
        <v>0</v>
      </c>
      <c r="G180" s="207"/>
      <c r="H180" s="198">
        <f t="shared" si="14"/>
        <v>0</v>
      </c>
      <c r="I180" s="198">
        <f t="shared" si="15"/>
        <v>0</v>
      </c>
      <c r="J180" s="185"/>
      <c r="K180" s="185"/>
    </row>
    <row r="181" spans="1:11">
      <c r="A181" s="190" t="s">
        <v>1077</v>
      </c>
      <c r="B181" s="190" t="s">
        <v>1642</v>
      </c>
      <c r="C181" s="190" t="s">
        <v>219</v>
      </c>
      <c r="D181" s="198">
        <v>45</v>
      </c>
      <c r="E181" s="207"/>
      <c r="F181" s="198">
        <f t="shared" si="13"/>
        <v>0</v>
      </c>
      <c r="G181" s="207"/>
      <c r="H181" s="198">
        <f t="shared" si="14"/>
        <v>0</v>
      </c>
      <c r="I181" s="198">
        <f t="shared" si="15"/>
        <v>0</v>
      </c>
      <c r="J181" s="185"/>
      <c r="K181" s="185"/>
    </row>
    <row r="182" spans="1:11">
      <c r="A182" s="190" t="s">
        <v>1643</v>
      </c>
      <c r="B182" s="190" t="s">
        <v>1644</v>
      </c>
      <c r="C182" s="190" t="s">
        <v>219</v>
      </c>
      <c r="D182" s="198">
        <v>25</v>
      </c>
      <c r="E182" s="207"/>
      <c r="F182" s="198">
        <f t="shared" si="13"/>
        <v>0</v>
      </c>
      <c r="G182" s="207"/>
      <c r="H182" s="198">
        <f t="shared" si="14"/>
        <v>0</v>
      </c>
      <c r="I182" s="198">
        <f t="shared" si="15"/>
        <v>0</v>
      </c>
      <c r="J182" s="185"/>
      <c r="K182" s="185"/>
    </row>
    <row r="183" spans="1:11">
      <c r="A183" s="203" t="s">
        <v>1</v>
      </c>
      <c r="B183" s="203" t="s">
        <v>1645</v>
      </c>
      <c r="C183" s="203" t="s">
        <v>1</v>
      </c>
      <c r="D183" s="205"/>
      <c r="E183" s="209"/>
      <c r="F183" s="205"/>
      <c r="G183" s="209"/>
      <c r="H183" s="205"/>
      <c r="I183" s="205"/>
      <c r="J183" s="185"/>
      <c r="K183" s="185"/>
    </row>
    <row r="184" spans="1:11">
      <c r="A184" s="190" t="s">
        <v>1080</v>
      </c>
      <c r="B184" s="190" t="s">
        <v>1646</v>
      </c>
      <c r="C184" s="190" t="s">
        <v>920</v>
      </c>
      <c r="D184" s="198">
        <v>1</v>
      </c>
      <c r="E184" s="207"/>
      <c r="F184" s="198">
        <f>D184*E184</f>
        <v>0</v>
      </c>
      <c r="G184" s="207"/>
      <c r="H184" s="198">
        <f>D184*G184</f>
        <v>0</v>
      </c>
      <c r="I184" s="198">
        <f>F184+H184</f>
        <v>0</v>
      </c>
      <c r="J184" s="185"/>
      <c r="K184" s="185"/>
    </row>
    <row r="185" spans="1:11">
      <c r="A185" s="203" t="s">
        <v>1</v>
      </c>
      <c r="B185" s="203" t="s">
        <v>1647</v>
      </c>
      <c r="C185" s="203" t="s">
        <v>1</v>
      </c>
      <c r="D185" s="205"/>
      <c r="E185" s="209"/>
      <c r="F185" s="205"/>
      <c r="G185" s="209"/>
      <c r="H185" s="205"/>
      <c r="I185" s="205"/>
      <c r="J185" s="185"/>
      <c r="K185" s="185"/>
    </row>
    <row r="186" spans="1:11">
      <c r="A186" s="190" t="s">
        <v>1648</v>
      </c>
      <c r="B186" s="190" t="s">
        <v>1649</v>
      </c>
      <c r="C186" s="190" t="s">
        <v>920</v>
      </c>
      <c r="D186" s="198">
        <v>3</v>
      </c>
      <c r="E186" s="207"/>
      <c r="F186" s="198">
        <f>D186*E186</f>
        <v>0</v>
      </c>
      <c r="G186" s="207"/>
      <c r="H186" s="198">
        <f>D186*G186</f>
        <v>0</v>
      </c>
      <c r="I186" s="198">
        <f>F186+H186</f>
        <v>0</v>
      </c>
      <c r="J186" s="185"/>
      <c r="K186" s="185"/>
    </row>
    <row r="187" spans="1:11">
      <c r="A187" s="190" t="s">
        <v>1083</v>
      </c>
      <c r="B187" s="190" t="s">
        <v>1650</v>
      </c>
      <c r="C187" s="190" t="s">
        <v>920</v>
      </c>
      <c r="D187" s="198">
        <v>1</v>
      </c>
      <c r="E187" s="207"/>
      <c r="F187" s="198">
        <f>D187*E187</f>
        <v>0</v>
      </c>
      <c r="G187" s="207"/>
      <c r="H187" s="198">
        <f>D187*G187</f>
        <v>0</v>
      </c>
      <c r="I187" s="198">
        <f>F187+H187</f>
        <v>0</v>
      </c>
      <c r="J187" s="185"/>
      <c r="K187" s="185"/>
    </row>
    <row r="188" spans="1:11">
      <c r="A188" s="190" t="s">
        <v>1651</v>
      </c>
      <c r="B188" s="190" t="s">
        <v>1652</v>
      </c>
      <c r="C188" s="190" t="s">
        <v>920</v>
      </c>
      <c r="D188" s="198">
        <v>1</v>
      </c>
      <c r="E188" s="207"/>
      <c r="F188" s="198">
        <f>D188*E188</f>
        <v>0</v>
      </c>
      <c r="G188" s="207"/>
      <c r="H188" s="198">
        <f>D188*G188</f>
        <v>0</v>
      </c>
      <c r="I188" s="198">
        <f>F188+H188</f>
        <v>0</v>
      </c>
      <c r="J188" s="185"/>
      <c r="K188" s="185"/>
    </row>
    <row r="189" spans="1:11">
      <c r="A189" s="190" t="s">
        <v>1086</v>
      </c>
      <c r="B189" s="190" t="s">
        <v>1653</v>
      </c>
      <c r="C189" s="190" t="s">
        <v>219</v>
      </c>
      <c r="D189" s="198">
        <v>40</v>
      </c>
      <c r="E189" s="207"/>
      <c r="F189" s="198">
        <f>D189*E189</f>
        <v>0</v>
      </c>
      <c r="G189" s="207"/>
      <c r="H189" s="198">
        <f>D189*G189</f>
        <v>0</v>
      </c>
      <c r="I189" s="198">
        <f>F189+H189</f>
        <v>0</v>
      </c>
      <c r="J189" s="185"/>
      <c r="K189" s="185"/>
    </row>
    <row r="190" spans="1:11">
      <c r="A190" s="190" t="s">
        <v>1654</v>
      </c>
      <c r="B190" s="190" t="s">
        <v>1655</v>
      </c>
      <c r="C190" s="190" t="s">
        <v>796</v>
      </c>
      <c r="D190" s="198">
        <v>6</v>
      </c>
      <c r="E190" s="207"/>
      <c r="F190" s="198">
        <f>D190*E190</f>
        <v>0</v>
      </c>
      <c r="G190" s="207"/>
      <c r="H190" s="198">
        <f>D190*G190</f>
        <v>0</v>
      </c>
      <c r="I190" s="198">
        <f>F190+H190</f>
        <v>0</v>
      </c>
      <c r="J190" s="185"/>
      <c r="K190" s="185"/>
    </row>
    <row r="191" spans="1:11">
      <c r="A191" s="203" t="s">
        <v>1</v>
      </c>
      <c r="B191" s="203" t="s">
        <v>1656</v>
      </c>
      <c r="C191" s="203" t="s">
        <v>1</v>
      </c>
      <c r="D191" s="205"/>
      <c r="E191" s="209"/>
      <c r="F191" s="205"/>
      <c r="G191" s="209"/>
      <c r="H191" s="205"/>
      <c r="I191" s="205"/>
      <c r="J191" s="185"/>
      <c r="K191" s="185"/>
    </row>
    <row r="192" spans="1:11">
      <c r="A192" s="190" t="s">
        <v>1657</v>
      </c>
      <c r="B192" s="190" t="s">
        <v>1658</v>
      </c>
      <c r="C192" s="190" t="s">
        <v>208</v>
      </c>
      <c r="D192" s="198">
        <v>48</v>
      </c>
      <c r="E192" s="207"/>
      <c r="F192" s="198">
        <f>D192*E192</f>
        <v>0</v>
      </c>
      <c r="G192" s="207"/>
      <c r="H192" s="198">
        <f>D192*G192</f>
        <v>0</v>
      </c>
      <c r="I192" s="198">
        <f>F192+H192</f>
        <v>0</v>
      </c>
      <c r="J192" s="185"/>
      <c r="K192" s="185"/>
    </row>
    <row r="193" spans="1:11">
      <c r="A193" s="190" t="s">
        <v>1659</v>
      </c>
      <c r="B193" s="190" t="s">
        <v>1660</v>
      </c>
      <c r="C193" s="190" t="s">
        <v>208</v>
      </c>
      <c r="D193" s="198">
        <v>6</v>
      </c>
      <c r="E193" s="207"/>
      <c r="F193" s="198">
        <f>D193*E193</f>
        <v>0</v>
      </c>
      <c r="G193" s="207"/>
      <c r="H193" s="198">
        <f>D193*G193</f>
        <v>0</v>
      </c>
      <c r="I193" s="198">
        <f>F193+H193</f>
        <v>0</v>
      </c>
      <c r="J193" s="185"/>
      <c r="K193" s="185"/>
    </row>
    <row r="194" spans="1:11">
      <c r="A194" s="210" t="s">
        <v>1</v>
      </c>
      <c r="B194" s="210" t="s">
        <v>1661</v>
      </c>
      <c r="C194" s="210" t="s">
        <v>1</v>
      </c>
      <c r="D194" s="211"/>
      <c r="E194" s="212"/>
      <c r="F194" s="211"/>
      <c r="G194" s="212"/>
      <c r="H194" s="211"/>
      <c r="I194" s="211"/>
      <c r="J194" s="185"/>
      <c r="K194" s="185"/>
    </row>
    <row r="195" spans="1:11">
      <c r="A195" s="190" t="s">
        <v>1662</v>
      </c>
      <c r="B195" s="190" t="s">
        <v>1663</v>
      </c>
      <c r="C195" s="190" t="s">
        <v>796</v>
      </c>
      <c r="D195" s="198">
        <v>20</v>
      </c>
      <c r="E195" s="207"/>
      <c r="F195" s="198">
        <f t="shared" ref="F195:F200" si="16">D195*E195</f>
        <v>0</v>
      </c>
      <c r="G195" s="207"/>
      <c r="H195" s="198">
        <f t="shared" ref="H195:H200" si="17">D195*G195</f>
        <v>0</v>
      </c>
      <c r="I195" s="198">
        <f t="shared" ref="I195:I200" si="18">F195+H195</f>
        <v>0</v>
      </c>
      <c r="J195" s="185"/>
      <c r="K195" s="185"/>
    </row>
    <row r="196" spans="1:11">
      <c r="A196" s="190" t="s">
        <v>1664</v>
      </c>
      <c r="B196" s="190" t="s">
        <v>1665</v>
      </c>
      <c r="C196" s="190" t="s">
        <v>796</v>
      </c>
      <c r="D196" s="198">
        <v>6</v>
      </c>
      <c r="E196" s="207"/>
      <c r="F196" s="198">
        <f t="shared" si="16"/>
        <v>0</v>
      </c>
      <c r="G196" s="207"/>
      <c r="H196" s="198">
        <f t="shared" si="17"/>
        <v>0</v>
      </c>
      <c r="I196" s="198">
        <f t="shared" si="18"/>
        <v>0</v>
      </c>
      <c r="J196" s="185"/>
      <c r="K196" s="185"/>
    </row>
    <row r="197" spans="1:11">
      <c r="A197" s="190" t="s">
        <v>1666</v>
      </c>
      <c r="B197" s="190" t="s">
        <v>1667</v>
      </c>
      <c r="C197" s="190" t="s">
        <v>796</v>
      </c>
      <c r="D197" s="198">
        <v>12</v>
      </c>
      <c r="E197" s="207"/>
      <c r="F197" s="198">
        <f t="shared" si="16"/>
        <v>0</v>
      </c>
      <c r="G197" s="207"/>
      <c r="H197" s="198">
        <f t="shared" si="17"/>
        <v>0</v>
      </c>
      <c r="I197" s="198">
        <f t="shared" si="18"/>
        <v>0</v>
      </c>
      <c r="J197" s="185"/>
      <c r="K197" s="185"/>
    </row>
    <row r="198" spans="1:11">
      <c r="A198" s="190" t="s">
        <v>1668</v>
      </c>
      <c r="B198" s="190" t="s">
        <v>1669</v>
      </c>
      <c r="C198" s="190" t="s">
        <v>796</v>
      </c>
      <c r="D198" s="198">
        <v>32</v>
      </c>
      <c r="E198" s="207"/>
      <c r="F198" s="198">
        <f t="shared" si="16"/>
        <v>0</v>
      </c>
      <c r="G198" s="207"/>
      <c r="H198" s="198">
        <f t="shared" si="17"/>
        <v>0</v>
      </c>
      <c r="I198" s="198">
        <f t="shared" si="18"/>
        <v>0</v>
      </c>
      <c r="J198" s="185"/>
      <c r="K198" s="185"/>
    </row>
    <row r="199" spans="1:11">
      <c r="A199" s="190" t="s">
        <v>1670</v>
      </c>
      <c r="B199" s="190" t="s">
        <v>1671</v>
      </c>
      <c r="C199" s="190" t="s">
        <v>796</v>
      </c>
      <c r="D199" s="198">
        <v>45</v>
      </c>
      <c r="E199" s="207"/>
      <c r="F199" s="198">
        <f t="shared" si="16"/>
        <v>0</v>
      </c>
      <c r="G199" s="207"/>
      <c r="H199" s="198">
        <f t="shared" si="17"/>
        <v>0</v>
      </c>
      <c r="I199" s="198">
        <f t="shared" si="18"/>
        <v>0</v>
      </c>
      <c r="J199" s="185"/>
      <c r="K199" s="185"/>
    </row>
    <row r="200" spans="1:11">
      <c r="A200" s="190" t="s">
        <v>1672</v>
      </c>
      <c r="B200" s="190" t="s">
        <v>1673</v>
      </c>
      <c r="C200" s="190" t="s">
        <v>796</v>
      </c>
      <c r="D200" s="198">
        <v>30</v>
      </c>
      <c r="E200" s="207"/>
      <c r="F200" s="198">
        <f t="shared" si="16"/>
        <v>0</v>
      </c>
      <c r="G200" s="207"/>
      <c r="H200" s="198">
        <f t="shared" si="17"/>
        <v>0</v>
      </c>
      <c r="I200" s="198">
        <f t="shared" si="18"/>
        <v>0</v>
      </c>
      <c r="J200" s="185"/>
      <c r="K200" s="185"/>
    </row>
    <row r="201" spans="1:11">
      <c r="A201" s="203" t="s">
        <v>1</v>
      </c>
      <c r="B201" s="203" t="s">
        <v>1674</v>
      </c>
      <c r="C201" s="203" t="s">
        <v>1</v>
      </c>
      <c r="D201" s="205"/>
      <c r="E201" s="209"/>
      <c r="F201" s="205"/>
      <c r="G201" s="209"/>
      <c r="H201" s="205"/>
      <c r="I201" s="205"/>
      <c r="J201" s="185"/>
      <c r="K201" s="185"/>
    </row>
    <row r="202" spans="1:11">
      <c r="A202" s="190" t="s">
        <v>1675</v>
      </c>
      <c r="B202" s="190" t="s">
        <v>1676</v>
      </c>
      <c r="C202" s="190" t="s">
        <v>796</v>
      </c>
      <c r="D202" s="198">
        <v>16</v>
      </c>
      <c r="E202" s="207"/>
      <c r="F202" s="198">
        <f>D202*E202</f>
        <v>0</v>
      </c>
      <c r="G202" s="207"/>
      <c r="H202" s="198">
        <f>D202*G202</f>
        <v>0</v>
      </c>
      <c r="I202" s="198">
        <f>F202+H202</f>
        <v>0</v>
      </c>
      <c r="J202" s="185"/>
      <c r="K202" s="185"/>
    </row>
    <row r="203" spans="1:11">
      <c r="A203" s="203" t="s">
        <v>1</v>
      </c>
      <c r="B203" s="203" t="s">
        <v>1677</v>
      </c>
      <c r="C203" s="203" t="s">
        <v>1</v>
      </c>
      <c r="D203" s="205"/>
      <c r="E203" s="209"/>
      <c r="F203" s="205"/>
      <c r="G203" s="209"/>
      <c r="H203" s="205"/>
      <c r="I203" s="205"/>
      <c r="J203" s="185"/>
      <c r="K203" s="185"/>
    </row>
    <row r="204" spans="1:11">
      <c r="A204" s="190" t="s">
        <v>1678</v>
      </c>
      <c r="B204" s="190" t="s">
        <v>1679</v>
      </c>
      <c r="C204" s="190" t="s">
        <v>796</v>
      </c>
      <c r="D204" s="198">
        <v>8</v>
      </c>
      <c r="E204" s="207"/>
      <c r="F204" s="198">
        <f>D204*E204</f>
        <v>0</v>
      </c>
      <c r="G204" s="207"/>
      <c r="H204" s="198">
        <f>D204*G204</f>
        <v>0</v>
      </c>
      <c r="I204" s="198">
        <f>F204+H204</f>
        <v>0</v>
      </c>
      <c r="J204" s="185"/>
      <c r="K204" s="185"/>
    </row>
    <row r="205" spans="1:11">
      <c r="A205" s="190" t="s">
        <v>1680</v>
      </c>
      <c r="B205" s="190" t="s">
        <v>1681</v>
      </c>
      <c r="C205" s="190" t="s">
        <v>796</v>
      </c>
      <c r="D205" s="198">
        <v>16</v>
      </c>
      <c r="E205" s="207"/>
      <c r="F205" s="198">
        <f>D205*E205</f>
        <v>0</v>
      </c>
      <c r="G205" s="207"/>
      <c r="H205" s="198">
        <f>D205*G205</f>
        <v>0</v>
      </c>
      <c r="I205" s="198">
        <f>F205+H205</f>
        <v>0</v>
      </c>
      <c r="J205" s="185"/>
      <c r="K205" s="185"/>
    </row>
    <row r="206" spans="1:11">
      <c r="A206" s="190" t="s">
        <v>1</v>
      </c>
      <c r="B206" s="190" t="s">
        <v>1</v>
      </c>
      <c r="C206" s="190" t="s">
        <v>1</v>
      </c>
      <c r="D206" s="198"/>
      <c r="E206" s="207"/>
      <c r="F206" s="198"/>
      <c r="G206" s="207"/>
      <c r="H206" s="198"/>
      <c r="I206" s="198">
        <f>F206+H206</f>
        <v>0</v>
      </c>
      <c r="J206" s="185"/>
      <c r="K206" s="185"/>
    </row>
    <row r="207" spans="1:11">
      <c r="A207" s="190" t="s">
        <v>1682</v>
      </c>
      <c r="B207" s="190" t="s">
        <v>1683</v>
      </c>
      <c r="C207" s="190" t="s">
        <v>1</v>
      </c>
      <c r="D207" s="198"/>
      <c r="E207" s="207"/>
      <c r="F207" s="198">
        <f>L6+'01.6-EL-Parametry'!B36/100*F193+'01.6-EL-Parametry'!B34/100*F195+'01.6-EL-Parametry'!B34/100*F196+'01.6-EL-Parametry'!B34/100*F197+'01.6-EL-Parametry'!B34/100*F198+'01.6-EL-Parametry'!B34/100*F199+'01.6-EL-Parametry'!B34/100*F200+'01.6-EL-Parametry'!B33/100*F202+'01.6-EL-Parametry'!B34/100*F204+'01.6-EL-Parametry'!B34/100*F205</f>
        <v>0</v>
      </c>
      <c r="G207" s="207"/>
      <c r="H207" s="198"/>
      <c r="I207" s="198">
        <f>F207+H207</f>
        <v>0</v>
      </c>
      <c r="J207" s="185"/>
      <c r="K207" s="185"/>
    </row>
    <row r="208" spans="1:11">
      <c r="A208" s="187" t="s">
        <v>1</v>
      </c>
      <c r="B208" s="187" t="s">
        <v>1684</v>
      </c>
      <c r="C208" s="187" t="s">
        <v>1</v>
      </c>
      <c r="D208" s="201"/>
      <c r="E208" s="208"/>
      <c r="F208" s="201">
        <f>SUM(F16:F207)</f>
        <v>0</v>
      </c>
      <c r="G208" s="208"/>
      <c r="H208" s="201">
        <f>SUM(H16:H207)</f>
        <v>0</v>
      </c>
      <c r="I208" s="201">
        <f>SUM(I16:I207)</f>
        <v>0</v>
      </c>
      <c r="J208" s="185"/>
      <c r="K208" s="185"/>
    </row>
    <row r="209" spans="1:11">
      <c r="A209" s="187" t="s">
        <v>1</v>
      </c>
      <c r="B209" s="187" t="s">
        <v>1436</v>
      </c>
      <c r="C209" s="187" t="s">
        <v>1</v>
      </c>
      <c r="D209" s="201"/>
      <c r="E209" s="208"/>
      <c r="F209" s="201"/>
      <c r="G209" s="208"/>
      <c r="H209" s="201"/>
      <c r="I209" s="201"/>
      <c r="J209" s="185"/>
      <c r="K209" s="185"/>
    </row>
    <row r="210" spans="1:11">
      <c r="A210" s="203" t="s">
        <v>1</v>
      </c>
      <c r="B210" s="203" t="s">
        <v>1685</v>
      </c>
      <c r="C210" s="203" t="s">
        <v>1</v>
      </c>
      <c r="D210" s="205"/>
      <c r="E210" s="209"/>
      <c r="F210" s="205"/>
      <c r="G210" s="209"/>
      <c r="H210" s="205"/>
      <c r="I210" s="205"/>
      <c r="J210" s="185"/>
      <c r="K210" s="185"/>
    </row>
    <row r="211" spans="1:11">
      <c r="A211" s="190" t="s">
        <v>1686</v>
      </c>
      <c r="B211" s="190" t="s">
        <v>1687</v>
      </c>
      <c r="C211" s="190" t="s">
        <v>796</v>
      </c>
      <c r="D211" s="198">
        <v>36</v>
      </c>
      <c r="E211" s="207"/>
      <c r="F211" s="198">
        <f>D211*E211</f>
        <v>0</v>
      </c>
      <c r="G211" s="207"/>
      <c r="H211" s="198">
        <f>D211*G211</f>
        <v>0</v>
      </c>
      <c r="I211" s="198">
        <f>F211+H211</f>
        <v>0</v>
      </c>
      <c r="J211" s="185"/>
      <c r="K211" s="185"/>
    </row>
    <row r="212" spans="1:11">
      <c r="A212" s="203" t="s">
        <v>1</v>
      </c>
      <c r="B212" s="203" t="s">
        <v>1688</v>
      </c>
      <c r="C212" s="203" t="s">
        <v>1</v>
      </c>
      <c r="D212" s="205"/>
      <c r="E212" s="209"/>
      <c r="F212" s="205"/>
      <c r="G212" s="209"/>
      <c r="H212" s="205"/>
      <c r="I212" s="205"/>
      <c r="J212" s="185"/>
      <c r="K212" s="185"/>
    </row>
    <row r="213" spans="1:11">
      <c r="A213" s="190" t="s">
        <v>1689</v>
      </c>
      <c r="B213" s="190" t="s">
        <v>1690</v>
      </c>
      <c r="C213" s="190" t="s">
        <v>920</v>
      </c>
      <c r="D213" s="198">
        <v>2</v>
      </c>
      <c r="E213" s="207"/>
      <c r="F213" s="198">
        <f>D213*E213</f>
        <v>0</v>
      </c>
      <c r="G213" s="207"/>
      <c r="H213" s="198">
        <f>D213*G213</f>
        <v>0</v>
      </c>
      <c r="I213" s="198">
        <f>F213+H213</f>
        <v>0</v>
      </c>
      <c r="J213" s="185"/>
      <c r="K213" s="185"/>
    </row>
    <row r="214" spans="1:11">
      <c r="A214" s="190" t="s">
        <v>1691</v>
      </c>
      <c r="B214" s="190" t="s">
        <v>1692</v>
      </c>
      <c r="C214" s="190" t="s">
        <v>920</v>
      </c>
      <c r="D214" s="198">
        <v>1</v>
      </c>
      <c r="E214" s="207"/>
      <c r="F214" s="198">
        <f>D214*E214</f>
        <v>0</v>
      </c>
      <c r="G214" s="207"/>
      <c r="H214" s="198">
        <f>D214*G214</f>
        <v>0</v>
      </c>
      <c r="I214" s="198">
        <f>F214+H214</f>
        <v>0</v>
      </c>
      <c r="J214" s="185"/>
      <c r="K214" s="185"/>
    </row>
    <row r="215" spans="1:11">
      <c r="A215" s="190" t="s">
        <v>1693</v>
      </c>
      <c r="B215" s="190" t="s">
        <v>1694</v>
      </c>
      <c r="C215" s="190" t="s">
        <v>920</v>
      </c>
      <c r="D215" s="198">
        <v>1</v>
      </c>
      <c r="E215" s="207"/>
      <c r="F215" s="198">
        <f>D215*E215</f>
        <v>0</v>
      </c>
      <c r="G215" s="207"/>
      <c r="H215" s="198">
        <f>D215*G215</f>
        <v>0</v>
      </c>
      <c r="I215" s="198">
        <f>F215+H215</f>
        <v>0</v>
      </c>
      <c r="J215" s="185"/>
      <c r="K215" s="185"/>
    </row>
    <row r="216" spans="1:11">
      <c r="A216" s="203" t="s">
        <v>1</v>
      </c>
      <c r="B216" s="203" t="s">
        <v>1695</v>
      </c>
      <c r="C216" s="203" t="s">
        <v>1</v>
      </c>
      <c r="D216" s="205"/>
      <c r="E216" s="209"/>
      <c r="F216" s="205"/>
      <c r="G216" s="209"/>
      <c r="H216" s="205"/>
      <c r="I216" s="205"/>
      <c r="J216" s="185"/>
      <c r="K216" s="185"/>
    </row>
    <row r="217" spans="1:11">
      <c r="A217" s="190" t="s">
        <v>1696</v>
      </c>
      <c r="B217" s="190" t="s">
        <v>1697</v>
      </c>
      <c r="C217" s="190" t="s">
        <v>920</v>
      </c>
      <c r="D217" s="198">
        <v>81</v>
      </c>
      <c r="E217" s="207"/>
      <c r="F217" s="198">
        <f>D217*E217</f>
        <v>0</v>
      </c>
      <c r="G217" s="207"/>
      <c r="H217" s="198">
        <f>D217*G217</f>
        <v>0</v>
      </c>
      <c r="I217" s="198">
        <f>F217+H217</f>
        <v>0</v>
      </c>
      <c r="J217" s="185"/>
      <c r="K217" s="185"/>
    </row>
    <row r="218" spans="1:11">
      <c r="A218" s="190" t="s">
        <v>1698</v>
      </c>
      <c r="B218" s="190" t="s">
        <v>1699</v>
      </c>
      <c r="C218" s="190" t="s">
        <v>920</v>
      </c>
      <c r="D218" s="198">
        <v>12</v>
      </c>
      <c r="E218" s="207"/>
      <c r="F218" s="198">
        <f>D218*E218</f>
        <v>0</v>
      </c>
      <c r="G218" s="207"/>
      <c r="H218" s="198">
        <f>D218*G218</f>
        <v>0</v>
      </c>
      <c r="I218" s="198">
        <f>F218+H218</f>
        <v>0</v>
      </c>
      <c r="J218" s="185"/>
      <c r="K218" s="185"/>
    </row>
    <row r="219" spans="1:11">
      <c r="A219" s="190" t="s">
        <v>1200</v>
      </c>
      <c r="B219" s="190" t="s">
        <v>1700</v>
      </c>
      <c r="C219" s="190" t="s">
        <v>920</v>
      </c>
      <c r="D219" s="198">
        <v>3</v>
      </c>
      <c r="E219" s="207"/>
      <c r="F219" s="198">
        <f>D219*E219</f>
        <v>0</v>
      </c>
      <c r="G219" s="207"/>
      <c r="H219" s="198">
        <f>D219*G219</f>
        <v>0</v>
      </c>
      <c r="I219" s="198">
        <f>F219+H219</f>
        <v>0</v>
      </c>
      <c r="J219" s="185"/>
      <c r="K219" s="185"/>
    </row>
    <row r="220" spans="1:11">
      <c r="A220" s="203" t="s">
        <v>1</v>
      </c>
      <c r="B220" s="203" t="s">
        <v>1701</v>
      </c>
      <c r="C220" s="203" t="s">
        <v>1</v>
      </c>
      <c r="D220" s="205"/>
      <c r="E220" s="209"/>
      <c r="F220" s="205"/>
      <c r="G220" s="209"/>
      <c r="H220" s="205"/>
      <c r="I220" s="205"/>
      <c r="J220" s="185"/>
      <c r="K220" s="185"/>
    </row>
    <row r="221" spans="1:11">
      <c r="A221" s="190" t="s">
        <v>1702</v>
      </c>
      <c r="B221" s="190" t="s">
        <v>1703</v>
      </c>
      <c r="C221" s="190" t="s">
        <v>219</v>
      </c>
      <c r="D221" s="198">
        <v>25</v>
      </c>
      <c r="E221" s="207"/>
      <c r="F221" s="198">
        <f>D221*E221</f>
        <v>0</v>
      </c>
      <c r="G221" s="207"/>
      <c r="H221" s="198">
        <f>D221*G221</f>
        <v>0</v>
      </c>
      <c r="I221" s="198">
        <f>F221+H221</f>
        <v>0</v>
      </c>
      <c r="J221" s="185"/>
      <c r="K221" s="185"/>
    </row>
    <row r="222" spans="1:11">
      <c r="A222" s="190" t="s">
        <v>1203</v>
      </c>
      <c r="B222" s="190" t="s">
        <v>1704</v>
      </c>
      <c r="C222" s="190" t="s">
        <v>219</v>
      </c>
      <c r="D222" s="198">
        <v>45</v>
      </c>
      <c r="E222" s="207"/>
      <c r="F222" s="198">
        <f>D222*E222</f>
        <v>0</v>
      </c>
      <c r="G222" s="207"/>
      <c r="H222" s="198">
        <f>D222*G222</f>
        <v>0</v>
      </c>
      <c r="I222" s="198">
        <f>F222+H222</f>
        <v>0</v>
      </c>
      <c r="J222" s="185"/>
      <c r="K222" s="185"/>
    </row>
    <row r="223" spans="1:11">
      <c r="A223" s="190" t="s">
        <v>1705</v>
      </c>
      <c r="B223" s="190" t="s">
        <v>1706</v>
      </c>
      <c r="C223" s="190" t="s">
        <v>219</v>
      </c>
      <c r="D223" s="198">
        <v>21</v>
      </c>
      <c r="E223" s="207"/>
      <c r="F223" s="198">
        <f>D223*E223</f>
        <v>0</v>
      </c>
      <c r="G223" s="207"/>
      <c r="H223" s="198">
        <f>D223*G223</f>
        <v>0</v>
      </c>
      <c r="I223" s="198">
        <f>F223+H223</f>
        <v>0</v>
      </c>
      <c r="J223" s="185"/>
      <c r="K223" s="185"/>
    </row>
    <row r="224" spans="1:11">
      <c r="A224" s="190" t="s">
        <v>1206</v>
      </c>
      <c r="B224" s="190" t="s">
        <v>1707</v>
      </c>
      <c r="C224" s="190" t="s">
        <v>920</v>
      </c>
      <c r="D224" s="198">
        <v>4</v>
      </c>
      <c r="E224" s="207"/>
      <c r="F224" s="198">
        <f>D224*E224</f>
        <v>0</v>
      </c>
      <c r="G224" s="207"/>
      <c r="H224" s="198">
        <f>D224*G224</f>
        <v>0</v>
      </c>
      <c r="I224" s="198">
        <f>F224+H224</f>
        <v>0</v>
      </c>
      <c r="J224" s="185"/>
      <c r="K224" s="185"/>
    </row>
    <row r="225" spans="1:11">
      <c r="A225" s="203" t="s">
        <v>1</v>
      </c>
      <c r="B225" s="203" t="s">
        <v>1708</v>
      </c>
      <c r="C225" s="203" t="s">
        <v>1</v>
      </c>
      <c r="D225" s="205"/>
      <c r="E225" s="209"/>
      <c r="F225" s="205"/>
      <c r="G225" s="209"/>
      <c r="H225" s="205"/>
      <c r="I225" s="205"/>
      <c r="J225" s="185"/>
      <c r="K225" s="185"/>
    </row>
    <row r="226" spans="1:11">
      <c r="A226" s="190" t="s">
        <v>1709</v>
      </c>
      <c r="B226" s="190" t="s">
        <v>1710</v>
      </c>
      <c r="C226" s="190" t="s">
        <v>920</v>
      </c>
      <c r="D226" s="198">
        <v>22</v>
      </c>
      <c r="E226" s="207"/>
      <c r="F226" s="198">
        <f>D226*E226</f>
        <v>0</v>
      </c>
      <c r="G226" s="207"/>
      <c r="H226" s="198">
        <f>D226*G226</f>
        <v>0</v>
      </c>
      <c r="I226" s="198">
        <f>F226+H226</f>
        <v>0</v>
      </c>
      <c r="J226" s="185"/>
      <c r="K226" s="185"/>
    </row>
    <row r="227" spans="1:11">
      <c r="A227" s="190" t="s">
        <v>1209</v>
      </c>
      <c r="B227" s="190" t="s">
        <v>1711</v>
      </c>
      <c r="C227" s="190" t="s">
        <v>920</v>
      </c>
      <c r="D227" s="198">
        <v>6</v>
      </c>
      <c r="E227" s="207"/>
      <c r="F227" s="198">
        <f>D227*E227</f>
        <v>0</v>
      </c>
      <c r="G227" s="207"/>
      <c r="H227" s="198">
        <f>D227*G227</f>
        <v>0</v>
      </c>
      <c r="I227" s="198">
        <f>F227+H227</f>
        <v>0</v>
      </c>
      <c r="J227" s="185"/>
      <c r="K227" s="185"/>
    </row>
    <row r="228" spans="1:11">
      <c r="A228" s="203" t="s">
        <v>1</v>
      </c>
      <c r="B228" s="203" t="s">
        <v>1712</v>
      </c>
      <c r="C228" s="203" t="s">
        <v>1</v>
      </c>
      <c r="D228" s="205"/>
      <c r="E228" s="209"/>
      <c r="F228" s="205"/>
      <c r="G228" s="209"/>
      <c r="H228" s="205"/>
      <c r="I228" s="205"/>
      <c r="J228" s="185"/>
      <c r="K228" s="185"/>
    </row>
    <row r="229" spans="1:11">
      <c r="A229" s="190" t="s">
        <v>1713</v>
      </c>
      <c r="B229" s="190" t="s">
        <v>1714</v>
      </c>
      <c r="C229" s="190" t="s">
        <v>920</v>
      </c>
      <c r="D229" s="198">
        <v>12</v>
      </c>
      <c r="E229" s="207"/>
      <c r="F229" s="198">
        <f>D229*E229</f>
        <v>0</v>
      </c>
      <c r="G229" s="207"/>
      <c r="H229" s="198">
        <f>D229*G229</f>
        <v>0</v>
      </c>
      <c r="I229" s="198">
        <f>F229+H229</f>
        <v>0</v>
      </c>
      <c r="J229" s="185"/>
      <c r="K229" s="185"/>
    </row>
    <row r="230" spans="1:11">
      <c r="A230" s="190" t="s">
        <v>1715</v>
      </c>
      <c r="B230" s="190" t="s">
        <v>1716</v>
      </c>
      <c r="C230" s="190" t="s">
        <v>920</v>
      </c>
      <c r="D230" s="198">
        <v>6</v>
      </c>
      <c r="E230" s="207"/>
      <c r="F230" s="198">
        <f>D230*E230</f>
        <v>0</v>
      </c>
      <c r="G230" s="207"/>
      <c r="H230" s="198">
        <f>D230*G230</f>
        <v>0</v>
      </c>
      <c r="I230" s="198">
        <f>F230+H230</f>
        <v>0</v>
      </c>
      <c r="J230" s="185"/>
      <c r="K230" s="185"/>
    </row>
    <row r="231" spans="1:11">
      <c r="A231" s="203" t="s">
        <v>1</v>
      </c>
      <c r="B231" s="203" t="s">
        <v>1717</v>
      </c>
      <c r="C231" s="203" t="s">
        <v>1</v>
      </c>
      <c r="D231" s="205"/>
      <c r="E231" s="209"/>
      <c r="F231" s="205"/>
      <c r="G231" s="209"/>
      <c r="H231" s="205"/>
      <c r="I231" s="205"/>
      <c r="J231" s="185"/>
      <c r="K231" s="185"/>
    </row>
    <row r="232" spans="1:11">
      <c r="A232" s="190" t="s">
        <v>1718</v>
      </c>
      <c r="B232" s="190" t="s">
        <v>1719</v>
      </c>
      <c r="C232" s="190" t="s">
        <v>920</v>
      </c>
      <c r="D232" s="198">
        <v>2</v>
      </c>
      <c r="E232" s="207"/>
      <c r="F232" s="198">
        <f>D232*E232</f>
        <v>0</v>
      </c>
      <c r="G232" s="207"/>
      <c r="H232" s="198">
        <f>D232*G232</f>
        <v>0</v>
      </c>
      <c r="I232" s="198">
        <f>F232+H232</f>
        <v>0</v>
      </c>
      <c r="J232" s="185"/>
      <c r="K232" s="185"/>
    </row>
    <row r="233" spans="1:11">
      <c r="A233" s="203" t="s">
        <v>1</v>
      </c>
      <c r="B233" s="203" t="s">
        <v>1720</v>
      </c>
      <c r="C233" s="203" t="s">
        <v>1</v>
      </c>
      <c r="D233" s="205"/>
      <c r="E233" s="209"/>
      <c r="F233" s="205"/>
      <c r="G233" s="209"/>
      <c r="H233" s="205"/>
      <c r="I233" s="205"/>
      <c r="J233" s="185"/>
      <c r="K233" s="185"/>
    </row>
    <row r="234" spans="1:11">
      <c r="A234" s="190" t="s">
        <v>1721</v>
      </c>
      <c r="B234" s="190" t="s">
        <v>1722</v>
      </c>
      <c r="C234" s="190" t="s">
        <v>579</v>
      </c>
      <c r="D234" s="198">
        <v>50</v>
      </c>
      <c r="E234" s="207"/>
      <c r="F234" s="198">
        <f>D234*E234</f>
        <v>0</v>
      </c>
      <c r="G234" s="207"/>
      <c r="H234" s="198">
        <f>D234*G234</f>
        <v>0</v>
      </c>
      <c r="I234" s="198">
        <f>F234+H234</f>
        <v>0</v>
      </c>
      <c r="J234" s="185"/>
      <c r="K234" s="185"/>
    </row>
    <row r="235" spans="1:11">
      <c r="A235" s="190" t="s">
        <v>1723</v>
      </c>
      <c r="B235" s="190" t="s">
        <v>1724</v>
      </c>
      <c r="C235" s="190" t="s">
        <v>208</v>
      </c>
      <c r="D235" s="198">
        <v>22</v>
      </c>
      <c r="E235" s="207"/>
      <c r="F235" s="198">
        <f>D235*E235</f>
        <v>0</v>
      </c>
      <c r="G235" s="207"/>
      <c r="H235" s="198">
        <f>D235*G235</f>
        <v>0</v>
      </c>
      <c r="I235" s="198">
        <f>F235+H235</f>
        <v>0</v>
      </c>
      <c r="J235" s="185"/>
      <c r="K235" s="185"/>
    </row>
    <row r="236" spans="1:11">
      <c r="A236" s="203" t="s">
        <v>1</v>
      </c>
      <c r="B236" s="203" t="s">
        <v>1725</v>
      </c>
      <c r="C236" s="203" t="s">
        <v>1</v>
      </c>
      <c r="D236" s="205"/>
      <c r="E236" s="209"/>
      <c r="F236" s="205"/>
      <c r="G236" s="209"/>
      <c r="H236" s="205"/>
      <c r="I236" s="205"/>
      <c r="J236" s="185"/>
      <c r="K236" s="185"/>
    </row>
    <row r="237" spans="1:11">
      <c r="A237" s="190" t="s">
        <v>1726</v>
      </c>
      <c r="B237" s="190" t="s">
        <v>1727</v>
      </c>
      <c r="C237" s="190" t="s">
        <v>920</v>
      </c>
      <c r="D237" s="198">
        <v>3</v>
      </c>
      <c r="E237" s="207"/>
      <c r="F237" s="198">
        <f>D237*E237</f>
        <v>0</v>
      </c>
      <c r="G237" s="207"/>
      <c r="H237" s="198">
        <f>D237*G237</f>
        <v>0</v>
      </c>
      <c r="I237" s="198">
        <f>F237+H237</f>
        <v>0</v>
      </c>
      <c r="J237" s="185"/>
      <c r="K237" s="185"/>
    </row>
    <row r="238" spans="1:11">
      <c r="A238" s="203" t="s">
        <v>1</v>
      </c>
      <c r="B238" s="203" t="s">
        <v>1728</v>
      </c>
      <c r="C238" s="203" t="s">
        <v>1</v>
      </c>
      <c r="D238" s="205"/>
      <c r="E238" s="209"/>
      <c r="F238" s="205"/>
      <c r="G238" s="209"/>
      <c r="H238" s="205"/>
      <c r="I238" s="205"/>
      <c r="J238" s="185"/>
      <c r="K238" s="185"/>
    </row>
    <row r="239" spans="1:11">
      <c r="A239" s="190" t="s">
        <v>1729</v>
      </c>
      <c r="B239" s="190" t="s">
        <v>1730</v>
      </c>
      <c r="C239" s="190" t="s">
        <v>189</v>
      </c>
      <c r="D239" s="198">
        <v>0.5</v>
      </c>
      <c r="E239" s="207"/>
      <c r="F239" s="198">
        <f>D239*E239</f>
        <v>0</v>
      </c>
      <c r="G239" s="207"/>
      <c r="H239" s="198">
        <f>D239*G239</f>
        <v>0</v>
      </c>
      <c r="I239" s="198">
        <f>F239+H239</f>
        <v>0</v>
      </c>
      <c r="J239" s="185"/>
      <c r="K239" s="185"/>
    </row>
    <row r="240" spans="1:11">
      <c r="A240" s="187" t="s">
        <v>1</v>
      </c>
      <c r="B240" s="187" t="s">
        <v>1731</v>
      </c>
      <c r="C240" s="187" t="s">
        <v>1</v>
      </c>
      <c r="D240" s="201"/>
      <c r="E240" s="201"/>
      <c r="F240" s="201">
        <f>SUM(F210:F239)</f>
        <v>0</v>
      </c>
      <c r="G240" s="201"/>
      <c r="H240" s="201">
        <f>SUM(H210:H239)</f>
        <v>0</v>
      </c>
      <c r="I240" s="201">
        <f>SUM(I210:I239)</f>
        <v>0</v>
      </c>
      <c r="J240" s="185"/>
      <c r="K240" s="185"/>
    </row>
  </sheetData>
  <sheetProtection password="BAAB" sheet="1" objects="1" scenarios="1" formatColumns="0" formatRows="0"/>
  <pageMargins left="0.70866141732283472" right="0.70866141732283472" top="0.42" bottom="0.5" header="0.31496062992125984" footer="0.24"/>
  <pageSetup paperSize="9" fitToHeight="0" orientation="landscape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19</vt:i4>
      </vt:variant>
    </vt:vector>
  </HeadingPairs>
  <TitlesOfParts>
    <vt:vector size="30" baseType="lpstr">
      <vt:lpstr>Rekapitulace stavby</vt:lpstr>
      <vt:lpstr>01.1 - Stavební část</vt:lpstr>
      <vt:lpstr>01.2 - Zařízení ZTI</vt:lpstr>
      <vt:lpstr>01.3 - Rozvod technických...</vt:lpstr>
      <vt:lpstr>01.4 - Vzduchotechnika</vt:lpstr>
      <vt:lpstr>01.5 - Mobiliář</vt:lpstr>
      <vt:lpstr>01.6-EL-Parametry</vt:lpstr>
      <vt:lpstr>01.6-EL-Rekapitulace</vt:lpstr>
      <vt:lpstr>01.6-EL-Rozpočet</vt:lpstr>
      <vt:lpstr>02 - Vedlejší rozpočtové ...</vt:lpstr>
      <vt:lpstr>02.1 - Mobiliář</vt:lpstr>
      <vt:lpstr>'01.1 - Stavební část'!Názvy_tisku</vt:lpstr>
      <vt:lpstr>'01.2 - Zařízení ZTI'!Názvy_tisku</vt:lpstr>
      <vt:lpstr>'01.3 - Rozvod technických...'!Názvy_tisku</vt:lpstr>
      <vt:lpstr>'01.4 - Vzduchotechnika'!Názvy_tisku</vt:lpstr>
      <vt:lpstr>'01.5 - Mobiliář'!Názvy_tisku</vt:lpstr>
      <vt:lpstr>'02 - Vedlejší rozpočtové ...'!Názvy_tisku</vt:lpstr>
      <vt:lpstr>'02.1 - Mobiliář'!Názvy_tisku</vt:lpstr>
      <vt:lpstr>'Rekapitulace stavby'!Názvy_tisku</vt:lpstr>
      <vt:lpstr>'01.1 - Stavební část'!Oblast_tisku</vt:lpstr>
      <vt:lpstr>'01.2 - Zařízení ZTI'!Oblast_tisku</vt:lpstr>
      <vt:lpstr>'01.3 - Rozvod technických...'!Oblast_tisku</vt:lpstr>
      <vt:lpstr>'01.4 - Vzduchotechnika'!Oblast_tisku</vt:lpstr>
      <vt:lpstr>'01.5 - Mobiliář'!Oblast_tisku</vt:lpstr>
      <vt:lpstr>'01.6-EL-Parametry'!Oblast_tisku</vt:lpstr>
      <vt:lpstr>'01.6-EL-Rekapitulace'!Oblast_tisku</vt:lpstr>
      <vt:lpstr>'01.6-EL-Rozpočet'!Oblast_tisku</vt:lpstr>
      <vt:lpstr>'02 - Vedlejší rozpočtové ...'!Oblast_tisku</vt:lpstr>
      <vt:lpstr>'02.1 - Mobiliář'!Oblast_tisku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DESKTOP-1R0RIJI\PC</dc:creator>
  <cp:lastModifiedBy>user</cp:lastModifiedBy>
  <dcterms:created xsi:type="dcterms:W3CDTF">2019-08-22T12:29:25Z</dcterms:created>
  <dcterms:modified xsi:type="dcterms:W3CDTF">2019-08-23T07:51:05Z</dcterms:modified>
</cp:coreProperties>
</file>