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3"/>
  </bookViews>
  <sheets>
    <sheet name="Pokyny pro vyplnění" sheetId="1" r:id="rId1"/>
    <sheet name="Stavba" sheetId="2" r:id="rId2"/>
    <sheet name="VzorPolozky" sheetId="3" state="hidden" r:id="rId3"/>
    <sheet name="Rozpočet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'Rozpočet Pol'!$A$1:$U$159</definedName>
    <definedName name="_xlnm.Print_Area" localSheetId="1">'Stavba'!$A$1:$J$57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<sst xmlns="http://schemas.openxmlformats.org/spreadsheetml/2006/main" count="663" uniqueCount="353">
  <si>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</si>
  <si>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</si>
  <si>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</si>
  <si>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</si>
  <si>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</si>
  <si>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</si>
  <si>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</si>
  <si>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</si>
  <si>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</si>
  <si>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</si>
  <si>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</si>
  <si>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</si>
  <si>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</si>
  <si>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</si>
  <si>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</si>
  <si>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</si>
  <si>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</si>
  <si>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</si>
  <si>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</si>
  <si>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</si>
  <si>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</si>
  <si>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</si>
  <si>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</si>
  <si>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</si>
  <si>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</si>
  <si>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</si>
  <si>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</si>
  <si>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</si>
  <si>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</si>
  <si>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</si>
  <si>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</si>
  <si>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</si>
  <si>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</si>
  <si>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</si>
  <si>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</si>
  <si>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</si>
  <si>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</si>
  <si>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</si>
  <si>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</si>
  <si>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</si>
  <si>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</si>
  <si>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</si>
  <si>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</si>
  <si>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</si>
  <si>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</si>
  <si>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Z18-059 VÝMĚNA KOTLŮ, ZÁMEČEK LEDNICE - ÚT</t>
  </si>
  <si>
    <t>Mendelova univerzita v Brně</t>
  </si>
  <si>
    <t>Zemědělská 1665/1</t>
  </si>
  <si>
    <t>Brno-Černá Pole</t>
  </si>
  <si>
    <t>61300</t>
  </si>
  <si>
    <t>62156489</t>
  </si>
  <si>
    <t>CZ62156489</t>
  </si>
  <si>
    <t>FaBa engineering, s.r.o.</t>
  </si>
  <si>
    <t>Lidická 75</t>
  </si>
  <si>
    <t>Břeclav</t>
  </si>
  <si>
    <t>69003</t>
  </si>
  <si>
    <t>26885905</t>
  </si>
  <si>
    <t>Rozpočet</t>
  </si>
  <si>
    <t>Celkem za stavbu</t>
  </si>
  <si>
    <t>CZK</t>
  </si>
  <si>
    <t xml:space="preserve">Popis rozpočtu:  - </t>
  </si>
  <si>
    <t>D.1.4.1 Vytápění</t>
  </si>
  <si>
    <t>Pokud jsou ve výkresové části projektové dokumentace, v její technické zprávě, nebo ve výkazech výměr výjimečně uvedeny obchodní názvy, slouží pouze k upřesnění specifikace technického a kvalitativního standardu. Může být použito i jiných, kvalitativně a technicky obdobných řešení.</t>
  </si>
  <si>
    <t>Rekapitulace dílů</t>
  </si>
  <si>
    <t>Typ dílu</t>
  </si>
  <si>
    <t>721</t>
  </si>
  <si>
    <t>Vnitřní kanalizace</t>
  </si>
  <si>
    <t>722</t>
  </si>
  <si>
    <t>Vnitřní vodovod</t>
  </si>
  <si>
    <t>731</t>
  </si>
  <si>
    <t>Kotelny</t>
  </si>
  <si>
    <t>733</t>
  </si>
  <si>
    <t>Rozvod potrubí</t>
  </si>
  <si>
    <t>734</t>
  </si>
  <si>
    <t>Armatury</t>
  </si>
  <si>
    <t>735</t>
  </si>
  <si>
    <t>Otopná tělesa</t>
  </si>
  <si>
    <t>900</t>
  </si>
  <si>
    <t>Demontáže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</si>
  <si>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</si>
  <si>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</si>
  <si>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</si>
  <si>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</si>
  <si>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</si>
  <si>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</si>
  <si>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</si>
  <si>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</si>
  <si>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</si>
  <si>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</si>
  <si>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</si>
  <si>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</si>
  <si>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</si>
  <si>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</si>
  <si>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</si>
  <si>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</si>
  <si>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</si>
  <si>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</si>
  <si>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</si>
  <si>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</si>
  <si>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</si>
  <si>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</si>
  <si>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</si>
  <si>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</si>
  <si>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</si>
  <si>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</si>
  <si>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</si>
  <si>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</si>
  <si>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</si>
  <si>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721176102R00</t>
  </si>
  <si>
    <t>Potrubí HT připojovací D 40 x 1,8 mm</t>
  </si>
  <si>
    <t>m</t>
  </si>
  <si>
    <t>POL1_0</t>
  </si>
  <si>
    <t>29</t>
  </si>
  <si>
    <t>trychtýř pro kondenzát a PV, D+M</t>
  </si>
  <si>
    <t>ks</t>
  </si>
  <si>
    <t>721290111R00</t>
  </si>
  <si>
    <t>Zkouška těsnosti kanalizace vodou DN 125</t>
  </si>
  <si>
    <t>998721101R00</t>
  </si>
  <si>
    <t>Přesun hmot pro vnitřní kanalizaci, výšky do 6 m</t>
  </si>
  <si>
    <t>t</t>
  </si>
  <si>
    <t>998721193R00</t>
  </si>
  <si>
    <t>Příplatek zvětš. přesun, vnitřní kanaliz. do 500 m</t>
  </si>
  <si>
    <t>722172713R00</t>
  </si>
  <si>
    <t>Potrubí z PPR, D 32 x 4,4 mm, PN 16</t>
  </si>
  <si>
    <t>722172714R00</t>
  </si>
  <si>
    <t>Potrubí z PPR, D 40 x 5,5 mm, PN 16</t>
  </si>
  <si>
    <t>722172715R00</t>
  </si>
  <si>
    <t>Potrubí z PPR, D 50 x 6,9 mm, PN 16</t>
  </si>
  <si>
    <t>722280107R00</t>
  </si>
  <si>
    <t>Tlaková zkouška vodovodního potrubí DN 40</t>
  </si>
  <si>
    <t>722290234R00</t>
  </si>
  <si>
    <t>Proplach a dezinfekce vodovod.potrubí DN 80</t>
  </si>
  <si>
    <t>722181245RU1</t>
  </si>
  <si>
    <t>Izolace návleková tl. stěny 25 mm, vnitřní průměr 32 mm</t>
  </si>
  <si>
    <t>tepelná izolace z pěnového PE s uzav. pěn. strukturou</t>
  </si>
  <si>
    <t>POP</t>
  </si>
  <si>
    <t>722181241RU1</t>
  </si>
  <si>
    <t>Izolace návleková tl. stěny 6 mm, vnitřní průměr 32 mm</t>
  </si>
  <si>
    <t>722181215RU2</t>
  </si>
  <si>
    <t>Izolace návleková tl. stěny 25 mm, vnitřní průměr 35 mm</t>
  </si>
  <si>
    <t>722181245RV9</t>
  </si>
  <si>
    <t>Izolace návleková tl. stěny 25 mm, vnitřní průměr 40 mm</t>
  </si>
  <si>
    <t>722181242RV9</t>
  </si>
  <si>
    <t>Izolace návleková tl. stěny 9 mm, vnitřní průměr 40 mm</t>
  </si>
  <si>
    <t>722181242RW6</t>
  </si>
  <si>
    <t>Izolace návleková tl. stěny 9 mm, vnitřní průměr 50 mm</t>
  </si>
  <si>
    <t>998722101R00</t>
  </si>
  <si>
    <t>Přesun hmot pro vnitřní vodovod, výšky do 6 m</t>
  </si>
  <si>
    <t>998722193R00</t>
  </si>
  <si>
    <t>Příplatek zvětš. přesun, vnitřní vodovod do 500 m</t>
  </si>
  <si>
    <t>1</t>
  </si>
  <si>
    <t>Poz. 1 plynový kondenzační kotel 60 kW (50/30°C)</t>
  </si>
  <si>
    <t>POL3_0</t>
  </si>
  <si>
    <t>Kotel bude vybaven nerezovým hořákem, nerezovým výměníkem, hořákovou regulací.</t>
  </si>
  <si>
    <t>731249127R00</t>
  </si>
  <si>
    <t>Montáž kotle ocel.teplov.,kapalina/plyn do 70 kW</t>
  </si>
  <si>
    <t>4</t>
  </si>
  <si>
    <t>uvedení do provozu servisním technikem</t>
  </si>
  <si>
    <t>2</t>
  </si>
  <si>
    <t>Poz. 2 připojovací sada</t>
  </si>
  <si>
    <t>Připojovací sada obsahuje kulové kohouty, zpětnou klapku, pojistný ventil a elektronicky řízené čerpadlo.</t>
  </si>
  <si>
    <t>3</t>
  </si>
  <si>
    <t>montáž sady</t>
  </si>
  <si>
    <t>5</t>
  </si>
  <si>
    <t>Poz. 3 anuloid HVDT (8 m3/h)</t>
  </si>
  <si>
    <t>6</t>
  </si>
  <si>
    <t>tepelná izolace HVDT</t>
  </si>
  <si>
    <t>732349102R00</t>
  </si>
  <si>
    <t>Montáž anuloidu II - průtok 8 m3/hod</t>
  </si>
  <si>
    <t>7</t>
  </si>
  <si>
    <t>Poz. 4 expanzní nádoba 140 l/6 bar</t>
  </si>
  <si>
    <t>732339107R00</t>
  </si>
  <si>
    <t>Montáž nádoby expanzní tlakové 140 l</t>
  </si>
  <si>
    <t>8</t>
  </si>
  <si>
    <t>Poz. 5 odlučovač kalů DN 65 (8 m3/h), ocel s přírubami</t>
  </si>
  <si>
    <t>9</t>
  </si>
  <si>
    <t>montáž odlučovače</t>
  </si>
  <si>
    <t>10</t>
  </si>
  <si>
    <t>Poz. 6 úpravna vody katexová, Qmax=2,0 m3/h, objemové říz.</t>
  </si>
  <si>
    <t>Mechanický předfiltr, napojení 1", ruční odkalovací ventil</t>
  </si>
  <si>
    <t>Systémový oddělovač K 20 napojení 3", oddělení pitné vody od uzavřeného sys. dle DIN EN 1717</t>
  </si>
  <si>
    <t>Jednoduchý, automatický změkčovací filtr, Objemové řízení, napojení 1“, Qmax 2 m3/hod, zařízení ve složení:</t>
  </si>
  <si>
    <t>1 x automatický řídící ventil</t>
  </si>
  <si>
    <t>1 x sklolaminátová láhev s podstavcem</t>
  </si>
  <si>
    <t>1 x solná nádoba s víkem 100 l</t>
  </si>
  <si>
    <t>1 x 15 l změkčovací pryskyřice</t>
  </si>
  <si>
    <t>1 Instalační armatury pro snadnou montáž změkčovacího filtru (lze řešit individuálně, nejsou podmínkou)</t>
  </si>
  <si>
    <t>2 x nerezové napojovací hadice 600 mm</t>
  </si>
  <si>
    <t>1 x montážní blok se zkušebním ventilem a obtokem</t>
  </si>
  <si>
    <t>1 Chemie na prvotní spuštění</t>
  </si>
  <si>
    <t>25 kg regenerační sůl, balení 25 kg</t>
  </si>
  <si>
    <t>11</t>
  </si>
  <si>
    <t>montáž úpravny</t>
  </si>
  <si>
    <t>h</t>
  </si>
  <si>
    <t>12</t>
  </si>
  <si>
    <t>Poz. 7 sdružený rozdělovač a sběrač, modul 100, 4 větve</t>
  </si>
  <si>
    <t>RS KOMBI rozdělovač, MODUL 100, PN 6, Tmax=105°C, l=2000mm, m=48,7kg</t>
  </si>
  <si>
    <t>13</t>
  </si>
  <si>
    <t>Stavitelný stojan 80/150,l=720-970, m=11,0kg - 2×</t>
  </si>
  <si>
    <t>sada</t>
  </si>
  <si>
    <t>14</t>
  </si>
  <si>
    <t>Tepelná PUR izolace M 100, m=0,3kg</t>
  </si>
  <si>
    <t>15</t>
  </si>
  <si>
    <t>montáž R+S</t>
  </si>
  <si>
    <t>16</t>
  </si>
  <si>
    <t>Poz. 8, 9 čerpadlo - návrhový prac. bod, 38 kPa/4,7 m3/h</t>
  </si>
  <si>
    <t>Motor a elektronická jednotka obsahuje 4-pólový, synchronní motor s trvalými magnety (PM motor). Otáčky jsou řízeny integrovaným frekvenčním měničem. Čerpadlo obsahuje integrovaný snímač diferenčního tlaku a teploty.</t>
  </si>
  <si>
    <t>17</t>
  </si>
  <si>
    <t>Poz. 10 čerpadlo - návrhový prac. bod, 40 kPa/1,5 m3/h</t>
  </si>
  <si>
    <t>Motor a elektronická jednotka obsahuje synchronní motor s trvalými magnety (PM motor). Otáčky jsou řízeny integrovaným frekvenčním měničem.</t>
  </si>
  <si>
    <t>19</t>
  </si>
  <si>
    <t>Poz. 11 čerpadlo Wilo RSL15/5-3 (OEM), stávající, bez montáže</t>
  </si>
  <si>
    <t>20</t>
  </si>
  <si>
    <t>Poz. 13 čerpadlo Wilo NFHUL15/5-3 C, stávající</t>
  </si>
  <si>
    <t>18</t>
  </si>
  <si>
    <t>montáž čerpadla</t>
  </si>
  <si>
    <t>21</t>
  </si>
  <si>
    <t>Poz. 14 expanzní nádoba Refix DD 25/10, stávající</t>
  </si>
  <si>
    <t>22</t>
  </si>
  <si>
    <t>Reflex flowjet 3/4</t>
  </si>
  <si>
    <t>- kompatibilní se stávající nádobou Refix DD</t>
  </si>
  <si>
    <t>732339102R00</t>
  </si>
  <si>
    <t>Montáž nádoby expanzní tlakové 25 l.</t>
  </si>
  <si>
    <t>23</t>
  </si>
  <si>
    <t>proplach a napuštění upravenou vodou</t>
  </si>
  <si>
    <t>904      R02</t>
  </si>
  <si>
    <t>Hzs-zkousky v ramci montaz.praci, Topná zkouška</t>
  </si>
  <si>
    <t>998731193R00</t>
  </si>
  <si>
    <t>Příplatek zvětšený přesun, kotelny do 500 m</t>
  </si>
  <si>
    <t>998731101R00</t>
  </si>
  <si>
    <t>Přesun hmot pro kotelny, výšky do 6 m</t>
  </si>
  <si>
    <t>733111213R00</t>
  </si>
  <si>
    <t>Potrubí závit. zesílené nízkot. v kotelnách DN 15</t>
  </si>
  <si>
    <t>733111215R00</t>
  </si>
  <si>
    <t>Potrubí závit. zesílené nízkot. v kotelnách DN 25</t>
  </si>
  <si>
    <t>733111116R00</t>
  </si>
  <si>
    <t>Potrubí závit. bezešvé běžné v kotelnách DN 32, neizolované</t>
  </si>
  <si>
    <t>Potrubí závit. bezešvé běžné v kotelnách DN 32</t>
  </si>
  <si>
    <t>733111117R00</t>
  </si>
  <si>
    <t>Potrubí závit. bezešvé běžné v kotelnách DN 40</t>
  </si>
  <si>
    <t>733121222R00</t>
  </si>
  <si>
    <t>Potrubí hladké bezešvé v kotelnách D 76 x 3,2 mm</t>
  </si>
  <si>
    <t>733190108R00</t>
  </si>
  <si>
    <t>Tlaková zkouška potrubí  DN 50</t>
  </si>
  <si>
    <t>733190109R00</t>
  </si>
  <si>
    <t>Tlaková zkouška potrubí  DN 65</t>
  </si>
  <si>
    <t>783424740R00</t>
  </si>
  <si>
    <t>Nátěr syntetický potrubí do DN 50 mm základní</t>
  </si>
  <si>
    <t>783425750R00</t>
  </si>
  <si>
    <t>Nátěr syntetický potrubí do DN 100 mm základní</t>
  </si>
  <si>
    <t>631547113R</t>
  </si>
  <si>
    <t>Pouzdro potrubní izolační 22/30 mm, kamenná vlna s polepem Al fólií vyztuženou skleněnou mřížkou</t>
  </si>
  <si>
    <t>631547215R</t>
  </si>
  <si>
    <t>Pouzdro potrubní izolační 35/40 mm, kamenná vlna s polepem Al fólií vyztuženou skleněnou mřížkou</t>
  </si>
  <si>
    <t>631547216R</t>
  </si>
  <si>
    <t>Pouzdro potrubní izolační 42/40 mm, kamenná vlna s polepem Al fólií vyztuženou skleněnou mřížkou</t>
  </si>
  <si>
    <t>631547317R</t>
  </si>
  <si>
    <t>Pouzdro potrubní izolační 48/50 mm, kamenná vlna s polepem Al fólií vyztuženou skleněnou mřížkou</t>
  </si>
  <si>
    <t>631547322R</t>
  </si>
  <si>
    <t>Pouzdro potrubní izolační 76/50 mm, kamenná vlna s polepem Al fólií vyztuženou skleněnou mřížkou</t>
  </si>
  <si>
    <t>722182016R00</t>
  </si>
  <si>
    <t>Montáž izolač.skruží na potrubí přímé DN 80,páska</t>
  </si>
  <si>
    <t>998733101R00</t>
  </si>
  <si>
    <t>Přesun hmot pro rozvody potrubí, výšky do 6 m</t>
  </si>
  <si>
    <t>998733193R00</t>
  </si>
  <si>
    <t>Příplatek zvětš. přesun, rozvody potrubí do 500 m</t>
  </si>
  <si>
    <t>734233112R00</t>
  </si>
  <si>
    <t>Kohout kulový, vnitř.-vnitř.z. DN 20</t>
  </si>
  <si>
    <t>kus</t>
  </si>
  <si>
    <t>734233113R00</t>
  </si>
  <si>
    <t>Kohout kulový, vnitř.-vnitř.z. DN 25</t>
  </si>
  <si>
    <t>734233114R00</t>
  </si>
  <si>
    <t>Kohout kulový, vnitř.-vnitř.z. DN 32</t>
  </si>
  <si>
    <t>734233115R00</t>
  </si>
  <si>
    <t>Kohout kulový, vnitř.-vnitř.z. DN 40</t>
  </si>
  <si>
    <t>734243413R00</t>
  </si>
  <si>
    <t>Klapka zpětná DN 25</t>
  </si>
  <si>
    <t>734243414R00</t>
  </si>
  <si>
    <t>Klapka zpětná DN 32</t>
  </si>
  <si>
    <t>734243415R00</t>
  </si>
  <si>
    <t>Klapka zpětná DN 40</t>
  </si>
  <si>
    <t>734293223R00</t>
  </si>
  <si>
    <t>Filtr, vnitřní-vnitřní z. DN 25</t>
  </si>
  <si>
    <t>734293224R00</t>
  </si>
  <si>
    <t>Filtr, vnitřní-vnitřní z. DN 32</t>
  </si>
  <si>
    <t>734293225R00</t>
  </si>
  <si>
    <t>Filtr, vnitřní-vnitřní z. DN 40</t>
  </si>
  <si>
    <t>734193217R00</t>
  </si>
  <si>
    <t>Klapka uzav. mezipřirub. DN 65/6</t>
  </si>
  <si>
    <t>734293312R00</t>
  </si>
  <si>
    <t>Kohout kulový vypouštěcí, DN 15</t>
  </si>
  <si>
    <t>734293313R00</t>
  </si>
  <si>
    <t>Kohout kulový vypouštěcí, DN 20</t>
  </si>
  <si>
    <t>734415113R00</t>
  </si>
  <si>
    <t>Teploměr s jímkou D 63 mm, DN 15</t>
  </si>
  <si>
    <t>734421160R00</t>
  </si>
  <si>
    <t>Tlakoměr deformační 0-600 kPa D 63</t>
  </si>
  <si>
    <t>734494213R00</t>
  </si>
  <si>
    <t>Návarky s trubkovým závitem G 1/2</t>
  </si>
  <si>
    <t>24</t>
  </si>
  <si>
    <t>pojistný ventil DN 20/800 kPa</t>
  </si>
  <si>
    <t>734209104R00</t>
  </si>
  <si>
    <t>Montáž armatur závitových,s 1závitem, G 3/4</t>
  </si>
  <si>
    <t>25</t>
  </si>
  <si>
    <t>potrubní oddělovač EA, třída 2, DN 32, kvs=28</t>
  </si>
  <si>
    <t>734209116R00</t>
  </si>
  <si>
    <t>Montáž armatur závitových,se 2závity, G 5/4</t>
  </si>
  <si>
    <t>734234144R00</t>
  </si>
  <si>
    <t>Kohout kulový s vypouš.vnitř.-vnitř.z. DN 20</t>
  </si>
  <si>
    <t>26</t>
  </si>
  <si>
    <t>vyvažovací ventil DN 25, kvs=6,6</t>
  </si>
  <si>
    <t>734209115R00</t>
  </si>
  <si>
    <t>Montáž armatur závitových,se 2závity, G 1</t>
  </si>
  <si>
    <t>vyvažovací ventil DN 32, kvs=21,9</t>
  </si>
  <si>
    <t>27</t>
  </si>
  <si>
    <t>termostatický směšovací ventil pro teplou vodu, DN 25</t>
  </si>
  <si>
    <t>734209125R00</t>
  </si>
  <si>
    <t>Montáž armatur závitových,se 3závity, G 1</t>
  </si>
  <si>
    <t>28</t>
  </si>
  <si>
    <t>trojcestný směšovací ventil DN 20 + pohon</t>
  </si>
  <si>
    <t>734209124R00</t>
  </si>
  <si>
    <t>Montáž armatur závitových,se 3závity, G 3/4</t>
  </si>
  <si>
    <t>trojcestný směšovací ventil DN 32 + pohon</t>
  </si>
  <si>
    <t>734209126R00</t>
  </si>
  <si>
    <t>Montáž armatur závitových,se 3závity, G 5/4</t>
  </si>
  <si>
    <t>998734101R00</t>
  </si>
  <si>
    <t>Přesun hmot pro armatury, výšky do 6 m</t>
  </si>
  <si>
    <t>998734193R00</t>
  </si>
  <si>
    <t>Příplatek zvětšený přesun, armatury do 500 m</t>
  </si>
  <si>
    <t>735156684R00</t>
  </si>
  <si>
    <t>Otopná tělesa panelová Radik Klasik 22  900/ 800</t>
  </si>
  <si>
    <t>55137383R</t>
  </si>
  <si>
    <t>šroubení radiátorové přímé 1/2"</t>
  </si>
  <si>
    <t>55137306.AR</t>
  </si>
  <si>
    <t>Hlavice termostatická</t>
  </si>
  <si>
    <t>55121102.AR</t>
  </si>
  <si>
    <t>Ventil termostat. 1/2" přímý vnitřní z.</t>
  </si>
  <si>
    <t>734209113R00</t>
  </si>
  <si>
    <t>Montáž armatur závitových,se 2závity, G 1/2</t>
  </si>
  <si>
    <t>998735193R00</t>
  </si>
  <si>
    <t>Příplatek zvětšený přesun, otopná tělesa do 500 m</t>
  </si>
  <si>
    <t>998735101R00</t>
  </si>
  <si>
    <t>Přesun hmot pro otopná tělesa, výšky do 6 m</t>
  </si>
  <si>
    <t>30</t>
  </si>
  <si>
    <t>demontáže</t>
  </si>
  <si>
    <t>979081111RT2</t>
  </si>
  <si>
    <t>Odvoz suti a vybour. hmot na skládku, kontejnerem 4 t</t>
  </si>
  <si>
    <t>31</t>
  </si>
  <si>
    <t>poplatek za skládku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</si>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</sst>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0"/>
      <color indexed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2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Border="1" applyAlignment="1">
      <alignment horizontal="right" wrapText="1" shrinkToFit="1"/>
    </xf>
    <xf numFmtId="3" fontId="3" fillId="0" borderId="33" xfId="0" applyNumberFormat="1" applyFont="1" applyBorder="1" applyAlignment="1">
      <alignment horizontal="right" shrinkToFit="1"/>
    </xf>
    <xf numFmtId="3" fontId="0" fillId="0" borderId="33" xfId="0" applyNumberFormat="1" applyBorder="1" applyAlignment="1">
      <alignment shrinkToFit="1"/>
    </xf>
    <xf numFmtId="3" fontId="0" fillId="22" borderId="29" xfId="0" applyNumberFormat="1" applyFill="1" applyBorder="1" applyAlignment="1">
      <alignment wrapText="1" shrinkToFit="1"/>
    </xf>
    <xf numFmtId="3" fontId="0" fillId="22" borderId="29" xfId="0" applyNumberFormat="1" applyFill="1" applyBorder="1" applyAlignment="1">
      <alignment shrinkToFit="1"/>
    </xf>
    <xf numFmtId="0" fontId="4" fillId="33" borderId="34" xfId="0" applyFont="1" applyFill="1" applyBorder="1" applyAlignment="1">
      <alignment horizontal="left" vertical="center" indent="1"/>
    </xf>
    <xf numFmtId="0" fontId="5" fillId="33" borderId="35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" fontId="4" fillId="33" borderId="35" xfId="0" applyNumberFormat="1" applyFont="1" applyFill="1" applyBorder="1" applyAlignment="1">
      <alignment horizontal="left" vertical="center"/>
    </xf>
    <xf numFmtId="49" fontId="0" fillId="33" borderId="36" xfId="0" applyNumberFormat="1" applyFill="1" applyBorder="1" applyAlignment="1">
      <alignment horizontal="left" vertical="center"/>
    </xf>
    <xf numFmtId="0" fontId="0" fillId="33" borderId="35" xfId="0" applyFill="1" applyBorder="1" applyAlignment="1">
      <alignment/>
    </xf>
    <xf numFmtId="49" fontId="5" fillId="33" borderId="36" xfId="0" applyNumberFormat="1" applyFont="1" applyFill="1" applyBorder="1" applyAlignment="1">
      <alignment horizontal="left" vertical="center"/>
    </xf>
    <xf numFmtId="0" fontId="1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1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3" fillId="22" borderId="17" xfId="0" applyFont="1" applyFill="1" applyBorder="1" applyAlignment="1">
      <alignment/>
    </xf>
    <xf numFmtId="0" fontId="3" fillId="22" borderId="15" xfId="0" applyFont="1" applyFill="1" applyBorder="1" applyAlignment="1">
      <alignment/>
    </xf>
    <xf numFmtId="0" fontId="13" fillId="33" borderId="38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3" fillId="22" borderId="40" xfId="0" applyNumberFormat="1" applyFont="1" applyFill="1" applyBorder="1" applyAlignment="1">
      <alignment horizontal="center"/>
    </xf>
    <xf numFmtId="4" fontId="3" fillId="22" borderId="4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3" borderId="45" xfId="0" applyFill="1" applyBorder="1" applyAlignment="1">
      <alignment/>
    </xf>
    <xf numFmtId="49" fontId="0" fillId="33" borderId="46" xfId="0" applyNumberFormat="1" applyFill="1" applyBorder="1" applyAlignment="1">
      <alignment/>
    </xf>
    <xf numFmtId="49" fontId="0" fillId="33" borderId="46" xfId="0" applyNumberForma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37" xfId="0" applyFill="1" applyBorder="1" applyAlignment="1">
      <alignment/>
    </xf>
    <xf numFmtId="0" fontId="14" fillId="0" borderId="0" xfId="0" applyFont="1" applyAlignment="1">
      <alignment/>
    </xf>
    <xf numFmtId="0" fontId="14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49" fontId="16" fillId="0" borderId="0" xfId="0" applyNumberFormat="1" applyFont="1" applyAlignment="1">
      <alignment wrapText="1"/>
    </xf>
    <xf numFmtId="0" fontId="0" fillId="33" borderId="38" xfId="0" applyFill="1" applyBorder="1" applyAlignment="1">
      <alignment/>
    </xf>
    <xf numFmtId="49" fontId="0" fillId="33" borderId="38" xfId="0" applyNumberFormat="1" applyFill="1" applyBorder="1" applyAlignment="1">
      <alignment/>
    </xf>
    <xf numFmtId="0" fontId="0" fillId="33" borderId="48" xfId="0" applyFill="1" applyBorder="1" applyAlignment="1">
      <alignment vertical="top"/>
    </xf>
    <xf numFmtId="0" fontId="0" fillId="33" borderId="49" xfId="0" applyFill="1" applyBorder="1" applyAlignment="1">
      <alignment wrapText="1"/>
    </xf>
    <xf numFmtId="0" fontId="14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4" fillId="0" borderId="39" xfId="0" applyFont="1" applyBorder="1" applyAlignment="1">
      <alignment vertical="top" shrinkToFit="1"/>
    </xf>
    <xf numFmtId="0" fontId="14" fillId="0" borderId="28" xfId="0" applyFont="1" applyBorder="1" applyAlignment="1">
      <alignment vertical="top" shrinkToFit="1"/>
    </xf>
    <xf numFmtId="0" fontId="0" fillId="33" borderId="40" xfId="0" applyFill="1" applyBorder="1" applyAlignment="1">
      <alignment vertical="top" shrinkToFit="1"/>
    </xf>
    <xf numFmtId="0" fontId="0" fillId="33" borderId="17" xfId="0" applyFill="1" applyBorder="1" applyAlignment="1">
      <alignment vertical="top" shrinkToFit="1"/>
    </xf>
    <xf numFmtId="172" fontId="14" fillId="0" borderId="39" xfId="0" applyNumberFormat="1" applyFont="1" applyBorder="1" applyAlignment="1">
      <alignment vertical="top" shrinkToFit="1"/>
    </xf>
    <xf numFmtId="172" fontId="0" fillId="33" borderId="40" xfId="0" applyNumberFormat="1" applyFill="1" applyBorder="1" applyAlignment="1">
      <alignment vertical="top" shrinkToFit="1"/>
    </xf>
    <xf numFmtId="4" fontId="14" fillId="34" borderId="39" xfId="0" applyNumberFormat="1" applyFont="1" applyFill="1" applyBorder="1" applyAlignment="1" applyProtection="1">
      <alignment vertical="top" shrinkToFit="1"/>
      <protection locked="0"/>
    </xf>
    <xf numFmtId="4" fontId="14" fillId="0" borderId="39" xfId="0" applyNumberFormat="1" applyFont="1" applyBorder="1" applyAlignment="1">
      <alignment vertical="top" shrinkToFit="1"/>
    </xf>
    <xf numFmtId="4" fontId="0" fillId="33" borderId="40" xfId="0" applyNumberFormat="1" applyFill="1" applyBorder="1" applyAlignment="1">
      <alignment vertical="top" shrinkToFit="1"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 wrapText="1"/>
    </xf>
    <xf numFmtId="0" fontId="0" fillId="33" borderId="52" xfId="0" applyFill="1" applyBorder="1" applyAlignment="1">
      <alignment vertical="top"/>
    </xf>
    <xf numFmtId="49" fontId="0" fillId="33" borderId="52" xfId="0" applyNumberFormat="1" applyFill="1" applyBorder="1" applyAlignment="1">
      <alignment vertical="top"/>
    </xf>
    <xf numFmtId="49" fontId="0" fillId="33" borderId="48" xfId="0" applyNumberFormat="1" applyFill="1" applyBorder="1" applyAlignment="1">
      <alignment vertical="top"/>
    </xf>
    <xf numFmtId="172" fontId="0" fillId="33" borderId="48" xfId="0" applyNumberFormat="1" applyFill="1" applyBorder="1" applyAlignment="1">
      <alignment vertical="top"/>
    </xf>
    <xf numFmtId="4" fontId="0" fillId="33" borderId="48" xfId="0" applyNumberFormat="1" applyFill="1" applyBorder="1" applyAlignment="1">
      <alignment vertical="top"/>
    </xf>
    <xf numFmtId="0" fontId="14" fillId="0" borderId="17" xfId="0" applyFont="1" applyBorder="1" applyAlignment="1">
      <alignment vertical="top"/>
    </xf>
    <xf numFmtId="0" fontId="14" fillId="0" borderId="17" xfId="0" applyNumberFormat="1" applyFont="1" applyBorder="1" applyAlignment="1">
      <alignment vertical="top"/>
    </xf>
    <xf numFmtId="0" fontId="14" fillId="0" borderId="40" xfId="0" applyFont="1" applyBorder="1" applyAlignment="1">
      <alignment vertical="top" shrinkToFit="1"/>
    </xf>
    <xf numFmtId="172" fontId="14" fillId="0" borderId="40" xfId="0" applyNumberFormat="1" applyFont="1" applyBorder="1" applyAlignment="1">
      <alignment vertical="top" shrinkToFit="1"/>
    </xf>
    <xf numFmtId="4" fontId="14" fillId="34" borderId="40" xfId="0" applyNumberFormat="1" applyFont="1" applyFill="1" applyBorder="1" applyAlignment="1" applyProtection="1">
      <alignment vertical="top" shrinkToFit="1"/>
      <protection locked="0"/>
    </xf>
    <xf numFmtId="4" fontId="14" fillId="0" borderId="40" xfId="0" applyNumberFormat="1" applyFont="1" applyBorder="1" applyAlignment="1">
      <alignment vertical="top" shrinkToFit="1"/>
    </xf>
    <xf numFmtId="0" fontId="14" fillId="0" borderId="17" xfId="0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4" fontId="5" fillId="33" borderId="53" xfId="0" applyNumberFormat="1" applyFont="1" applyFill="1" applyBorder="1" applyAlignment="1">
      <alignment vertical="top"/>
    </xf>
    <xf numFmtId="0" fontId="14" fillId="0" borderId="39" xfId="0" applyNumberFormat="1" applyFont="1" applyBorder="1" applyAlignment="1">
      <alignment horizontal="left" vertical="top" wrapText="1"/>
    </xf>
    <xf numFmtId="0" fontId="0" fillId="33" borderId="40" xfId="0" applyNumberFormat="1" applyFill="1" applyBorder="1" applyAlignment="1">
      <alignment horizontal="left" vertical="top" wrapText="1"/>
    </xf>
    <xf numFmtId="0" fontId="14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5" borderId="0" xfId="0" applyFont="1" applyFill="1" applyAlignment="1">
      <alignment horizontal="left" wrapText="1"/>
    </xf>
    <xf numFmtId="4" fontId="3" fillId="22" borderId="40" xfId="0" applyNumberFormat="1" applyFont="1" applyFill="1" applyBorder="1" applyAlignment="1">
      <alignment/>
    </xf>
    <xf numFmtId="4" fontId="3" fillId="0" borderId="39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4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2" borderId="32" xfId="0" applyNumberFormat="1" applyFill="1" applyBorder="1" applyAlignment="1">
      <alignment/>
    </xf>
    <xf numFmtId="3" fontId="0" fillId="22" borderId="18" xfId="0" applyNumberFormat="1" applyFill="1" applyBorder="1" applyAlignment="1">
      <alignment/>
    </xf>
    <xf numFmtId="3" fontId="0" fillId="22" borderId="54" xfId="0" applyNumberFormat="1" applyFill="1" applyBorder="1" applyAlignment="1">
      <alignment/>
    </xf>
    <xf numFmtId="0" fontId="0" fillId="0" borderId="0" xfId="0" applyNumberFormat="1" applyAlignment="1">
      <alignment wrapText="1"/>
    </xf>
    <xf numFmtId="0" fontId="13" fillId="33" borderId="38" xfId="0" applyFont="1" applyFill="1" applyBorder="1" applyAlignment="1">
      <alignment horizontal="center" vertical="center" wrapText="1"/>
    </xf>
    <xf numFmtId="4" fontId="3" fillId="0" borderId="38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4" fillId="33" borderId="24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3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5" xfId="0" applyNumberFormat="1" applyFont="1" applyFill="1" applyBorder="1" applyAlignment="1">
      <alignment horizontal="right" vertical="center"/>
    </xf>
    <xf numFmtId="4" fontId="8" fillId="0" borderId="53" xfId="0" applyNumberFormat="1" applyFont="1" applyBorder="1" applyAlignment="1">
      <alignment horizontal="right" vertical="center" indent="1"/>
    </xf>
    <xf numFmtId="2" fontId="9" fillId="33" borderId="35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3" xfId="0" applyNumberFormat="1" applyBorder="1" applyAlignment="1">
      <alignment vertical="center" shrinkToFit="1"/>
    </xf>
    <xf numFmtId="0" fontId="15" fillId="0" borderId="28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vertical="top" wrapText="1" shrinkToFit="1"/>
    </xf>
    <xf numFmtId="172" fontId="15" fillId="0" borderId="0" xfId="0" applyNumberFormat="1" applyFont="1" applyBorder="1" applyAlignment="1">
      <alignment vertical="top" wrapText="1" shrinkToFit="1"/>
    </xf>
    <xf numFmtId="4" fontId="15" fillId="0" borderId="0" xfId="0" applyNumberFormat="1" applyFont="1" applyBorder="1" applyAlignment="1">
      <alignment vertical="top" wrapText="1" shrinkToFit="1"/>
    </xf>
    <xf numFmtId="4" fontId="15" fillId="0" borderId="58" xfId="0" applyNumberFormat="1" applyFont="1" applyBorder="1" applyAlignment="1">
      <alignment vertical="top" wrapText="1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7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59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8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60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1" xfId="0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2" xfId="0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197" t="s">
        <v>39</v>
      </c>
      <c r="B2" s="197"/>
      <c r="C2" s="197"/>
      <c r="D2" s="197"/>
      <c r="E2" s="197"/>
      <c r="F2" s="197"/>
      <c r="G2" s="197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AZ60"/>
  <sheetViews>
    <sheetView showGridLines="0" zoomScaleSheetLayoutView="75" workbookViewId="0" topLeftCell="B41">
      <selection activeCell="A28" sqref="A28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  <col min="16" max="51" width="9.00390625" style="0" customWidth="1"/>
    <col min="52" max="52" width="93.125" style="0" customWidth="1"/>
  </cols>
  <sheetData>
    <row r="1" spans="1:10" ht="33.75" customHeight="1">
      <c r="A1" s="73" t="s">
        <v>36</v>
      </c>
      <c r="B1" s="230" t="s">
        <v>42</v>
      </c>
      <c r="C1" s="231"/>
      <c r="D1" s="231"/>
      <c r="E1" s="231"/>
      <c r="F1" s="231"/>
      <c r="G1" s="231"/>
      <c r="H1" s="231"/>
      <c r="I1" s="231"/>
      <c r="J1" s="232"/>
    </row>
    <row r="2" spans="1:15" ht="23.25" customHeight="1">
      <c r="A2" s="4"/>
      <c r="B2" s="81" t="s">
        <v>40</v>
      </c>
      <c r="C2" s="82"/>
      <c r="D2" s="215" t="s">
        <v>45</v>
      </c>
      <c r="E2" s="216"/>
      <c r="F2" s="216"/>
      <c r="G2" s="216"/>
      <c r="H2" s="216"/>
      <c r="I2" s="216"/>
      <c r="J2" s="217"/>
      <c r="O2" s="2"/>
    </row>
    <row r="3" spans="1:10" ht="23.25" customHeight="1" hidden="1">
      <c r="A3" s="4"/>
      <c r="B3" s="83" t="s">
        <v>43</v>
      </c>
      <c r="C3" s="84"/>
      <c r="D3" s="243"/>
      <c r="E3" s="244"/>
      <c r="F3" s="244"/>
      <c r="G3" s="244"/>
      <c r="H3" s="244"/>
      <c r="I3" s="244"/>
      <c r="J3" s="245"/>
    </row>
    <row r="4" spans="1:10" ht="23.25" customHeight="1" hidden="1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0" ht="24" customHeight="1">
      <c r="A5" s="4"/>
      <c r="B5" s="47" t="s">
        <v>21</v>
      </c>
      <c r="C5" s="5"/>
      <c r="D5" s="91" t="s">
        <v>46</v>
      </c>
      <c r="E5" s="26"/>
      <c r="F5" s="26"/>
      <c r="G5" s="26"/>
      <c r="H5" s="28" t="s">
        <v>33</v>
      </c>
      <c r="I5" s="91" t="s">
        <v>50</v>
      </c>
      <c r="J5" s="11"/>
    </row>
    <row r="6" spans="1:10" ht="15.75" customHeight="1">
      <c r="A6" s="4"/>
      <c r="B6" s="41"/>
      <c r="C6" s="26"/>
      <c r="D6" s="91" t="s">
        <v>47</v>
      </c>
      <c r="E6" s="26"/>
      <c r="F6" s="26"/>
      <c r="G6" s="26"/>
      <c r="H6" s="28" t="s">
        <v>34</v>
      </c>
      <c r="I6" s="91" t="s">
        <v>51</v>
      </c>
      <c r="J6" s="11"/>
    </row>
    <row r="7" spans="1:10" ht="15.75" customHeight="1">
      <c r="A7" s="4"/>
      <c r="B7" s="42"/>
      <c r="C7" s="92" t="s">
        <v>49</v>
      </c>
      <c r="D7" s="80" t="s">
        <v>48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22" t="s">
        <v>52</v>
      </c>
      <c r="E11" s="222"/>
      <c r="F11" s="222"/>
      <c r="G11" s="222"/>
      <c r="H11" s="28" t="s">
        <v>33</v>
      </c>
      <c r="I11" s="94" t="s">
        <v>56</v>
      </c>
      <c r="J11" s="11"/>
    </row>
    <row r="12" spans="1:10" ht="15.75" customHeight="1">
      <c r="A12" s="4"/>
      <c r="B12" s="41"/>
      <c r="C12" s="26"/>
      <c r="D12" s="241" t="s">
        <v>53</v>
      </c>
      <c r="E12" s="241"/>
      <c r="F12" s="241"/>
      <c r="G12" s="241"/>
      <c r="H12" s="28" t="s">
        <v>34</v>
      </c>
      <c r="I12" s="94"/>
      <c r="J12" s="11"/>
    </row>
    <row r="13" spans="1:10" ht="15.75" customHeight="1">
      <c r="A13" s="4"/>
      <c r="B13" s="42"/>
      <c r="C13" s="93" t="s">
        <v>55</v>
      </c>
      <c r="D13" s="242" t="s">
        <v>54</v>
      </c>
      <c r="E13" s="242"/>
      <c r="F13" s="242"/>
      <c r="G13" s="242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21" t="s">
        <v>29</v>
      </c>
      <c r="F15" s="221"/>
      <c r="G15" s="239" t="s">
        <v>30</v>
      </c>
      <c r="H15" s="239"/>
      <c r="I15" s="239" t="s">
        <v>28</v>
      </c>
      <c r="J15" s="240"/>
    </row>
    <row r="16" spans="1:10" ht="23.25" customHeight="1">
      <c r="A16" s="142" t="s">
        <v>23</v>
      </c>
      <c r="B16" s="143" t="s">
        <v>23</v>
      </c>
      <c r="C16" s="58"/>
      <c r="D16" s="59"/>
      <c r="E16" s="218">
        <f>SUMIF(F50:F56,A16,G50:G56)+SUMIF(F50:F56,"PSU",G50:G56)</f>
        <v>0</v>
      </c>
      <c r="F16" s="219"/>
      <c r="G16" s="218">
        <f>SUMIF(F50:F56,A16,H50:H56)+SUMIF(F50:F56,"PSU",H50:H56)</f>
        <v>0</v>
      </c>
      <c r="H16" s="219"/>
      <c r="I16" s="218">
        <f>SUMIF(F50:F56,A16,I50:I56)+SUMIF(F50:F56,"PSU",I50:I56)</f>
        <v>0</v>
      </c>
      <c r="J16" s="220"/>
    </row>
    <row r="17" spans="1:10" ht="23.25" customHeight="1">
      <c r="A17" s="142" t="s">
        <v>24</v>
      </c>
      <c r="B17" s="143" t="s">
        <v>24</v>
      </c>
      <c r="C17" s="58"/>
      <c r="D17" s="59"/>
      <c r="E17" s="218">
        <f>SUMIF(F50:F56,A17,G50:G56)</f>
        <v>0</v>
      </c>
      <c r="F17" s="219"/>
      <c r="G17" s="218">
        <f>SUMIF(F50:F56,A17,H50:H56)</f>
        <v>0</v>
      </c>
      <c r="H17" s="219"/>
      <c r="I17" s="218">
        <f>SUMIF(F50:F56,A17,I50:I56)</f>
        <v>0</v>
      </c>
      <c r="J17" s="220"/>
    </row>
    <row r="18" spans="1:10" ht="23.25" customHeight="1">
      <c r="A18" s="142" t="s">
        <v>25</v>
      </c>
      <c r="B18" s="143" t="s">
        <v>25</v>
      </c>
      <c r="C18" s="58"/>
      <c r="D18" s="59"/>
      <c r="E18" s="218">
        <f>SUMIF(F50:F56,A18,G50:G56)</f>
        <v>0</v>
      </c>
      <c r="F18" s="219"/>
      <c r="G18" s="218">
        <f>SUMIF(F50:F56,A18,H50:H56)</f>
        <v>0</v>
      </c>
      <c r="H18" s="219"/>
      <c r="I18" s="218">
        <f>SUMIF(F50:F56,A18,I50:I56)</f>
        <v>0</v>
      </c>
      <c r="J18" s="220"/>
    </row>
    <row r="19" spans="1:10" ht="23.25" customHeight="1">
      <c r="A19" s="142" t="s">
        <v>79</v>
      </c>
      <c r="B19" s="143" t="s">
        <v>26</v>
      </c>
      <c r="C19" s="58"/>
      <c r="D19" s="59"/>
      <c r="E19" s="218">
        <f>SUMIF(F50:F56,A19,G50:G56)</f>
        <v>0</v>
      </c>
      <c r="F19" s="219"/>
      <c r="G19" s="218">
        <f>SUMIF(F50:F56,A19,H50:H56)</f>
        <v>0</v>
      </c>
      <c r="H19" s="219"/>
      <c r="I19" s="218">
        <f>SUMIF(F50:F56,A19,I50:I56)</f>
        <v>0</v>
      </c>
      <c r="J19" s="220"/>
    </row>
    <row r="20" spans="1:10" ht="23.25" customHeight="1">
      <c r="A20" s="142" t="s">
        <v>80</v>
      </c>
      <c r="B20" s="143" t="s">
        <v>27</v>
      </c>
      <c r="C20" s="58"/>
      <c r="D20" s="59"/>
      <c r="E20" s="218">
        <f>SUMIF(F50:F56,A20,G50:G56)</f>
        <v>0</v>
      </c>
      <c r="F20" s="219"/>
      <c r="G20" s="218">
        <f>SUMIF(F50:F56,A20,H50:H56)</f>
        <v>0</v>
      </c>
      <c r="H20" s="219"/>
      <c r="I20" s="218">
        <f>SUMIF(F50:F56,A20,I50:I56)</f>
        <v>0</v>
      </c>
      <c r="J20" s="220"/>
    </row>
    <row r="21" spans="1:10" ht="23.25" customHeight="1">
      <c r="A21" s="4"/>
      <c r="B21" s="74" t="s">
        <v>28</v>
      </c>
      <c r="C21" s="75"/>
      <c r="D21" s="76"/>
      <c r="E21" s="228">
        <f>SUM(E16:F20)</f>
        <v>0</v>
      </c>
      <c r="F21" s="237"/>
      <c r="G21" s="228">
        <f>SUM(G16:H20)</f>
        <v>0</v>
      </c>
      <c r="H21" s="237"/>
      <c r="I21" s="228">
        <f>SUM(I16:J20)</f>
        <v>0</v>
      </c>
      <c r="J21" s="229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26">
        <f>ZakladDPHSniVypocet</f>
        <v>0</v>
      </c>
      <c r="H23" s="227"/>
      <c r="I23" s="227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4">
        <f>ZakladDPHSni*SazbaDPH1/100</f>
        <v>0</v>
      </c>
      <c r="H24" s="225"/>
      <c r="I24" s="225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26">
        <f>ZakladDPHZaklVypocet</f>
        <v>0</v>
      </c>
      <c r="H25" s="227"/>
      <c r="I25" s="227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3">
        <f>ZakladDPHZakl*SazbaDPH2/100</f>
        <v>0</v>
      </c>
      <c r="H26" s="234"/>
      <c r="I26" s="234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35">
        <f>0</f>
        <v>0</v>
      </c>
      <c r="H27" s="235"/>
      <c r="I27" s="235"/>
      <c r="J27" s="63" t="str">
        <f t="shared" si="0"/>
        <v>CZK</v>
      </c>
    </row>
    <row r="28" spans="1:10" ht="27.75" customHeight="1" hidden="1" thickBot="1">
      <c r="A28" s="4"/>
      <c r="B28" s="113" t="s">
        <v>22</v>
      </c>
      <c r="C28" s="114"/>
      <c r="D28" s="114"/>
      <c r="E28" s="115"/>
      <c r="F28" s="116"/>
      <c r="G28" s="238">
        <f>ZakladDPHSniVypocet+ZakladDPHZaklVypocet</f>
        <v>0</v>
      </c>
      <c r="H28" s="238"/>
      <c r="I28" s="238"/>
      <c r="J28" s="117" t="str">
        <f t="shared" si="0"/>
        <v>CZK</v>
      </c>
    </row>
    <row r="29" spans="1:10" ht="27.75" customHeight="1" thickBot="1">
      <c r="A29" s="4"/>
      <c r="B29" s="113" t="s">
        <v>35</v>
      </c>
      <c r="C29" s="118"/>
      <c r="D29" s="118"/>
      <c r="E29" s="118"/>
      <c r="F29" s="118"/>
      <c r="G29" s="236">
        <f>ZakladDPHSni+DPHSni+ZakladDPHZakl+DPHZakl+Zaokrouhleni</f>
        <v>0</v>
      </c>
      <c r="H29" s="236"/>
      <c r="I29" s="236"/>
      <c r="J29" s="119" t="s">
        <v>59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43483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23" t="s">
        <v>2</v>
      </c>
      <c r="E35" s="223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customHeight="1" hidden="1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customHeight="1" hidden="1">
      <c r="A39" s="97">
        <v>0</v>
      </c>
      <c r="B39" s="103" t="s">
        <v>57</v>
      </c>
      <c r="C39" s="205" t="s">
        <v>45</v>
      </c>
      <c r="D39" s="206"/>
      <c r="E39" s="206"/>
      <c r="F39" s="108">
        <f>'Rozpočet Pol'!AC149</f>
        <v>0</v>
      </c>
      <c r="G39" s="109">
        <f>'Rozpočet Pol'!AD149</f>
        <v>0</v>
      </c>
      <c r="H39" s="110">
        <f>(F39*SazbaDPH1/100)+(G39*SazbaDPH2/100)</f>
        <v>0</v>
      </c>
      <c r="I39" s="110">
        <f>F39+G39+H39</f>
        <v>0</v>
      </c>
      <c r="J39" s="104">
        <f>IF(CenaCelkemVypocet=0,"",I39/CenaCelkemVypocet*100)</f>
      </c>
    </row>
    <row r="40" spans="1:10" ht="25.5" customHeight="1" hidden="1">
      <c r="A40" s="97"/>
      <c r="B40" s="207" t="s">
        <v>58</v>
      </c>
      <c r="C40" s="208"/>
      <c r="D40" s="208"/>
      <c r="E40" s="209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2" ht="12.75">
      <c r="B42" t="s">
        <v>60</v>
      </c>
    </row>
    <row r="43" spans="2:52" ht="12.75">
      <c r="B43" s="210" t="s">
        <v>61</v>
      </c>
      <c r="C43" s="210"/>
      <c r="D43" s="210"/>
      <c r="E43" s="210"/>
      <c r="F43" s="210"/>
      <c r="G43" s="210"/>
      <c r="H43" s="210"/>
      <c r="I43" s="210"/>
      <c r="J43" s="210"/>
      <c r="AZ43" s="120" t="str">
        <f>B43</f>
        <v>D.1.4.1 Vytápění</v>
      </c>
    </row>
    <row r="44" spans="2:52" ht="38.25">
      <c r="B44" s="210" t="s">
        <v>62</v>
      </c>
      <c r="C44" s="210"/>
      <c r="D44" s="210"/>
      <c r="E44" s="210"/>
      <c r="F44" s="210"/>
      <c r="G44" s="210"/>
      <c r="H44" s="210"/>
      <c r="I44" s="210"/>
      <c r="J44" s="210"/>
      <c r="AZ44" s="120" t="str">
        <f>B44</f>
        <v>Pokud jsou ve výkresové části projektové dokumentace, v její technické zprávě, nebo ve výkazech výměr výjimečně uvedeny obchodní názvy, slouží pouze k upřesnění specifikace technického a kvalitativního standardu. Může být použito i jiných, kvalitativně a technicky obdobných řešení.</v>
      </c>
    </row>
    <row r="47" ht="15.75">
      <c r="B47" s="121" t="s">
        <v>63</v>
      </c>
    </row>
    <row r="49" spans="1:10" ht="25.5" customHeight="1">
      <c r="A49" s="122"/>
      <c r="B49" s="126" t="s">
        <v>16</v>
      </c>
      <c r="C49" s="126" t="s">
        <v>5</v>
      </c>
      <c r="D49" s="127"/>
      <c r="E49" s="127"/>
      <c r="F49" s="130" t="s">
        <v>64</v>
      </c>
      <c r="G49" s="130" t="s">
        <v>29</v>
      </c>
      <c r="H49" s="130" t="s">
        <v>30</v>
      </c>
      <c r="I49" s="211" t="s">
        <v>28</v>
      </c>
      <c r="J49" s="211"/>
    </row>
    <row r="50" spans="1:10" ht="25.5" customHeight="1">
      <c r="A50" s="123"/>
      <c r="B50" s="131" t="s">
        <v>65</v>
      </c>
      <c r="C50" s="213" t="s">
        <v>66</v>
      </c>
      <c r="D50" s="214"/>
      <c r="E50" s="214"/>
      <c r="F50" s="133" t="s">
        <v>24</v>
      </c>
      <c r="G50" s="134">
        <f>'Rozpočet Pol'!I8</f>
        <v>0</v>
      </c>
      <c r="H50" s="134">
        <f>'Rozpočet Pol'!K8</f>
        <v>0</v>
      </c>
      <c r="I50" s="212"/>
      <c r="J50" s="212"/>
    </row>
    <row r="51" spans="1:10" ht="25.5" customHeight="1">
      <c r="A51" s="123"/>
      <c r="B51" s="125" t="s">
        <v>67</v>
      </c>
      <c r="C51" s="200" t="s">
        <v>68</v>
      </c>
      <c r="D51" s="201"/>
      <c r="E51" s="201"/>
      <c r="F51" s="135" t="s">
        <v>24</v>
      </c>
      <c r="G51" s="136">
        <f>'Rozpočet Pol'!I14</f>
        <v>0</v>
      </c>
      <c r="H51" s="136">
        <f>'Rozpočet Pol'!K14</f>
        <v>0</v>
      </c>
      <c r="I51" s="199"/>
      <c r="J51" s="199"/>
    </row>
    <row r="52" spans="1:10" ht="25.5" customHeight="1">
      <c r="A52" s="123"/>
      <c r="B52" s="125" t="s">
        <v>69</v>
      </c>
      <c r="C52" s="200" t="s">
        <v>70</v>
      </c>
      <c r="D52" s="201"/>
      <c r="E52" s="201"/>
      <c r="F52" s="135" t="s">
        <v>24</v>
      </c>
      <c r="G52" s="136">
        <f>'Rozpočet Pol'!I34</f>
        <v>0</v>
      </c>
      <c r="H52" s="136">
        <f>'Rozpočet Pol'!K34</f>
        <v>0</v>
      </c>
      <c r="I52" s="199"/>
      <c r="J52" s="199"/>
    </row>
    <row r="53" spans="1:10" ht="25.5" customHeight="1">
      <c r="A53" s="123"/>
      <c r="B53" s="125" t="s">
        <v>71</v>
      </c>
      <c r="C53" s="200" t="s">
        <v>72</v>
      </c>
      <c r="D53" s="201"/>
      <c r="E53" s="201"/>
      <c r="F53" s="135" t="s">
        <v>24</v>
      </c>
      <c r="G53" s="136">
        <f>'Rozpočet Pol'!I83</f>
        <v>0</v>
      </c>
      <c r="H53" s="136">
        <f>'Rozpočet Pol'!K83</f>
        <v>0</v>
      </c>
      <c r="I53" s="199"/>
      <c r="J53" s="199"/>
    </row>
    <row r="54" spans="1:10" ht="25.5" customHeight="1">
      <c r="A54" s="123"/>
      <c r="B54" s="125" t="s">
        <v>73</v>
      </c>
      <c r="C54" s="200" t="s">
        <v>74</v>
      </c>
      <c r="D54" s="201"/>
      <c r="E54" s="201"/>
      <c r="F54" s="135" t="s">
        <v>24</v>
      </c>
      <c r="G54" s="136">
        <f>'Rozpočet Pol'!I102</f>
        <v>0</v>
      </c>
      <c r="H54" s="136">
        <f>'Rozpočet Pol'!K102</f>
        <v>0</v>
      </c>
      <c r="I54" s="199"/>
      <c r="J54" s="199"/>
    </row>
    <row r="55" spans="1:10" ht="25.5" customHeight="1">
      <c r="A55" s="123"/>
      <c r="B55" s="125" t="s">
        <v>75</v>
      </c>
      <c r="C55" s="200" t="s">
        <v>76</v>
      </c>
      <c r="D55" s="201"/>
      <c r="E55" s="201"/>
      <c r="F55" s="135" t="s">
        <v>24</v>
      </c>
      <c r="G55" s="136">
        <f>'Rozpočet Pol'!I136</f>
        <v>0</v>
      </c>
      <c r="H55" s="136">
        <f>'Rozpočet Pol'!K136</f>
        <v>0</v>
      </c>
      <c r="I55" s="199"/>
      <c r="J55" s="199"/>
    </row>
    <row r="56" spans="1:10" ht="25.5" customHeight="1">
      <c r="A56" s="123"/>
      <c r="B56" s="132" t="s">
        <v>77</v>
      </c>
      <c r="C56" s="203" t="s">
        <v>78</v>
      </c>
      <c r="D56" s="204"/>
      <c r="E56" s="204"/>
      <c r="F56" s="137" t="s">
        <v>23</v>
      </c>
      <c r="G56" s="138">
        <f>'Rozpočet Pol'!I144</f>
        <v>0</v>
      </c>
      <c r="H56" s="138">
        <f>'Rozpočet Pol'!K144</f>
        <v>0</v>
      </c>
      <c r="I56" s="202"/>
      <c r="J56" s="202"/>
    </row>
    <row r="57" spans="1:10" ht="25.5" customHeight="1">
      <c r="A57" s="124"/>
      <c r="B57" s="128" t="s">
        <v>1</v>
      </c>
      <c r="C57" s="128"/>
      <c r="D57" s="129"/>
      <c r="E57" s="129"/>
      <c r="F57" s="139"/>
      <c r="G57" s="140">
        <f>SUM(G50:G56)</f>
        <v>0</v>
      </c>
      <c r="H57" s="140">
        <f>SUM(H50:H56)</f>
        <v>0</v>
      </c>
      <c r="I57" s="198">
        <f>SUM(I50:I56)</f>
        <v>0</v>
      </c>
      <c r="J57" s="198"/>
    </row>
    <row r="58" spans="6:10" ht="12.75">
      <c r="F58" s="141"/>
      <c r="G58" s="96"/>
      <c r="H58" s="141"/>
      <c r="I58" s="96"/>
      <c r="J58" s="96"/>
    </row>
    <row r="59" spans="6:10" ht="12.75">
      <c r="F59" s="141"/>
      <c r="G59" s="96"/>
      <c r="H59" s="141"/>
      <c r="I59" s="96"/>
      <c r="J59" s="96"/>
    </row>
    <row r="60" spans="6:10" ht="12.75">
      <c r="F60" s="141"/>
      <c r="G60" s="96"/>
      <c r="H60" s="141"/>
      <c r="I60" s="96"/>
      <c r="J60" s="96"/>
    </row>
  </sheetData>
  <sheetProtection/>
  <mergeCells count="55">
    <mergeCell ref="G15:H15"/>
    <mergeCell ref="I15:J15"/>
    <mergeCell ref="E16:F16"/>
    <mergeCell ref="D12:G12"/>
    <mergeCell ref="D13:G13"/>
    <mergeCell ref="D3:J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C39:E39"/>
    <mergeCell ref="B40:E40"/>
    <mergeCell ref="B43:J43"/>
    <mergeCell ref="B44:J44"/>
    <mergeCell ref="I49:J49"/>
    <mergeCell ref="I50:J50"/>
    <mergeCell ref="C50:E50"/>
    <mergeCell ref="I51:J51"/>
    <mergeCell ref="C51:E51"/>
    <mergeCell ref="I52:J52"/>
    <mergeCell ref="C52:E52"/>
    <mergeCell ref="I53:J53"/>
    <mergeCell ref="C53:E53"/>
    <mergeCell ref="I57:J57"/>
    <mergeCell ref="I54:J54"/>
    <mergeCell ref="C54:E54"/>
    <mergeCell ref="I55:J55"/>
    <mergeCell ref="C55:E55"/>
    <mergeCell ref="I56:J56"/>
    <mergeCell ref="C56:E56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46" t="s">
        <v>6</v>
      </c>
      <c r="B1" s="246"/>
      <c r="C1" s="247"/>
      <c r="D1" s="246"/>
      <c r="E1" s="246"/>
      <c r="F1" s="246"/>
      <c r="G1" s="246"/>
    </row>
    <row r="2" spans="1:7" ht="24.75" customHeight="1">
      <c r="A2" s="79" t="s">
        <v>41</v>
      </c>
      <c r="B2" s="78"/>
      <c r="C2" s="248"/>
      <c r="D2" s="248"/>
      <c r="E2" s="248"/>
      <c r="F2" s="248"/>
      <c r="G2" s="249"/>
    </row>
    <row r="3" spans="1:7" ht="24.75" customHeight="1" hidden="1">
      <c r="A3" s="79" t="s">
        <v>7</v>
      </c>
      <c r="B3" s="78"/>
      <c r="C3" s="248"/>
      <c r="D3" s="248"/>
      <c r="E3" s="248"/>
      <c r="F3" s="248"/>
      <c r="G3" s="249"/>
    </row>
    <row r="4" spans="1:7" ht="24.75" customHeight="1" hidden="1">
      <c r="A4" s="79" t="s">
        <v>8</v>
      </c>
      <c r="B4" s="78"/>
      <c r="C4" s="248"/>
      <c r="D4" s="248"/>
      <c r="E4" s="248"/>
      <c r="F4" s="248"/>
      <c r="G4" s="249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159"/>
  <sheetViews>
    <sheetView tabSelected="1" zoomScalePageLayoutView="0" workbookViewId="0" topLeftCell="E123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5" customWidth="1"/>
    <col min="3" max="3" width="38.25390625" style="95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2" max="13" width="0" style="0" hidden="1" customWidth="1"/>
    <col min="16" max="21" width="0" style="0" hidden="1" customWidth="1"/>
    <col min="29" max="39" width="0" style="0" hidden="1" customWidth="1"/>
    <col min="53" max="53" width="73.375" style="0" customWidth="1"/>
  </cols>
  <sheetData>
    <row r="1" spans="1:31" ht="15.75" customHeight="1">
      <c r="A1" s="269" t="s">
        <v>6</v>
      </c>
      <c r="B1" s="269"/>
      <c r="C1" s="269"/>
      <c r="D1" s="269"/>
      <c r="E1" s="269"/>
      <c r="F1" s="269"/>
      <c r="G1" s="269"/>
      <c r="AE1" t="s">
        <v>82</v>
      </c>
    </row>
    <row r="2" spans="1:31" ht="24.75" customHeight="1">
      <c r="A2" s="146" t="s">
        <v>81</v>
      </c>
      <c r="B2" s="144"/>
      <c r="C2" s="270" t="s">
        <v>45</v>
      </c>
      <c r="D2" s="271"/>
      <c r="E2" s="271"/>
      <c r="F2" s="271"/>
      <c r="G2" s="272"/>
      <c r="AE2" t="s">
        <v>83</v>
      </c>
    </row>
    <row r="3" spans="1:31" ht="24.75" customHeight="1" hidden="1">
      <c r="A3" s="147" t="s">
        <v>7</v>
      </c>
      <c r="B3" s="145"/>
      <c r="C3" s="273"/>
      <c r="D3" s="274"/>
      <c r="E3" s="274"/>
      <c r="F3" s="274"/>
      <c r="G3" s="275"/>
      <c r="AE3" t="s">
        <v>84</v>
      </c>
    </row>
    <row r="4" spans="1:31" ht="24.75" customHeight="1" hidden="1">
      <c r="A4" s="147" t="s">
        <v>8</v>
      </c>
      <c r="B4" s="145"/>
      <c r="C4" s="273"/>
      <c r="D4" s="274"/>
      <c r="E4" s="274"/>
      <c r="F4" s="274"/>
      <c r="G4" s="275"/>
      <c r="AE4" t="s">
        <v>85</v>
      </c>
    </row>
    <row r="5" spans="1:31" ht="12.75" hidden="1">
      <c r="A5" s="148" t="s">
        <v>86</v>
      </c>
      <c r="B5" s="149"/>
      <c r="C5" s="150"/>
      <c r="D5" s="151"/>
      <c r="E5" s="151"/>
      <c r="F5" s="151"/>
      <c r="G5" s="152"/>
      <c r="AE5" t="s">
        <v>87</v>
      </c>
    </row>
    <row r="7" spans="1:21" ht="38.25">
      <c r="A7" s="158" t="s">
        <v>88</v>
      </c>
      <c r="B7" s="159" t="s">
        <v>89</v>
      </c>
      <c r="C7" s="159" t="s">
        <v>90</v>
      </c>
      <c r="D7" s="158" t="s">
        <v>91</v>
      </c>
      <c r="E7" s="158" t="s">
        <v>92</v>
      </c>
      <c r="F7" s="153" t="s">
        <v>93</v>
      </c>
      <c r="G7" s="173" t="s">
        <v>28</v>
      </c>
      <c r="H7" s="174" t="s">
        <v>29</v>
      </c>
      <c r="I7" s="174" t="s">
        <v>94</v>
      </c>
      <c r="J7" s="174" t="s">
        <v>30</v>
      </c>
      <c r="K7" s="174" t="s">
        <v>95</v>
      </c>
      <c r="L7" s="174" t="s">
        <v>96</v>
      </c>
      <c r="M7" s="174" t="s">
        <v>97</v>
      </c>
      <c r="N7" s="174" t="s">
        <v>98</v>
      </c>
      <c r="O7" s="174" t="s">
        <v>99</v>
      </c>
      <c r="P7" s="174" t="s">
        <v>100</v>
      </c>
      <c r="Q7" s="174" t="s">
        <v>101</v>
      </c>
      <c r="R7" s="174" t="s">
        <v>102</v>
      </c>
      <c r="S7" s="174" t="s">
        <v>103</v>
      </c>
      <c r="T7" s="174" t="s">
        <v>104</v>
      </c>
      <c r="U7" s="161" t="s">
        <v>105</v>
      </c>
    </row>
    <row r="8" spans="1:31" ht="12.75">
      <c r="A8" s="175" t="s">
        <v>106</v>
      </c>
      <c r="B8" s="176" t="s">
        <v>65</v>
      </c>
      <c r="C8" s="177" t="s">
        <v>66</v>
      </c>
      <c r="D8" s="160"/>
      <c r="E8" s="178"/>
      <c r="F8" s="179"/>
      <c r="G8" s="179">
        <f>SUMIF(AE9:AE13,"&lt;&gt;NOR",G9:G13)</f>
        <v>0</v>
      </c>
      <c r="H8" s="179"/>
      <c r="I8" s="179">
        <f>SUM(I9:I13)</f>
        <v>0</v>
      </c>
      <c r="J8" s="179"/>
      <c r="K8" s="179">
        <f>SUM(K9:K13)</f>
        <v>0</v>
      </c>
      <c r="L8" s="179"/>
      <c r="M8" s="179">
        <f>SUM(M9:M13)</f>
        <v>0</v>
      </c>
      <c r="N8" s="160"/>
      <c r="O8" s="160">
        <f>SUM(O9:O13)</f>
        <v>0.0038</v>
      </c>
      <c r="P8" s="160"/>
      <c r="Q8" s="160">
        <f>SUM(Q9:Q13)</f>
        <v>0</v>
      </c>
      <c r="R8" s="160"/>
      <c r="S8" s="160"/>
      <c r="T8" s="175"/>
      <c r="U8" s="160">
        <f>SUM(U9:U13)</f>
        <v>3.79</v>
      </c>
      <c r="AE8" t="s">
        <v>107</v>
      </c>
    </row>
    <row r="9" spans="1:60" ht="12.75" outlineLevel="1">
      <c r="A9" s="155">
        <v>1</v>
      </c>
      <c r="B9" s="162" t="s">
        <v>108</v>
      </c>
      <c r="C9" s="191" t="s">
        <v>109</v>
      </c>
      <c r="D9" s="164" t="s">
        <v>110</v>
      </c>
      <c r="E9" s="168">
        <v>10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1">
        <f>G9*(1+L9/100)</f>
        <v>0</v>
      </c>
      <c r="N9" s="164">
        <v>0.00038</v>
      </c>
      <c r="O9" s="164">
        <f>ROUND(E9*N9,5)</f>
        <v>0.0038</v>
      </c>
      <c r="P9" s="164">
        <v>0</v>
      </c>
      <c r="Q9" s="164">
        <f>ROUND(E9*P9,5)</f>
        <v>0</v>
      </c>
      <c r="R9" s="164"/>
      <c r="S9" s="164"/>
      <c r="T9" s="165">
        <v>0.32</v>
      </c>
      <c r="U9" s="164">
        <f>ROUND(E9*T9,2)</f>
        <v>3.2</v>
      </c>
      <c r="V9" s="154"/>
      <c r="W9" s="154"/>
      <c r="X9" s="154"/>
      <c r="Y9" s="154"/>
      <c r="Z9" s="154"/>
      <c r="AA9" s="154"/>
      <c r="AB9" s="154"/>
      <c r="AC9" s="154"/>
      <c r="AD9" s="154"/>
      <c r="AE9" s="154" t="s">
        <v>111</v>
      </c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ht="12.75" outlineLevel="1">
      <c r="A10" s="155">
        <v>2</v>
      </c>
      <c r="B10" s="162" t="s">
        <v>112</v>
      </c>
      <c r="C10" s="191" t="s">
        <v>113</v>
      </c>
      <c r="D10" s="164" t="s">
        <v>114</v>
      </c>
      <c r="E10" s="168">
        <v>4</v>
      </c>
      <c r="F10" s="170"/>
      <c r="G10" s="171">
        <f>ROUND(E10*F10,2)</f>
        <v>0</v>
      </c>
      <c r="H10" s="170"/>
      <c r="I10" s="171">
        <f>ROUND(E10*H10,2)</f>
        <v>0</v>
      </c>
      <c r="J10" s="170"/>
      <c r="K10" s="171">
        <f>ROUND(E10*J10,2)</f>
        <v>0</v>
      </c>
      <c r="L10" s="171">
        <v>21</v>
      </c>
      <c r="M10" s="171">
        <f>G10*(1+L10/100)</f>
        <v>0</v>
      </c>
      <c r="N10" s="164">
        <v>0</v>
      </c>
      <c r="O10" s="164">
        <f>ROUND(E10*N10,5)</f>
        <v>0</v>
      </c>
      <c r="P10" s="164">
        <v>0</v>
      </c>
      <c r="Q10" s="164">
        <f>ROUND(E10*P10,5)</f>
        <v>0</v>
      </c>
      <c r="R10" s="164"/>
      <c r="S10" s="164"/>
      <c r="T10" s="165">
        <v>0</v>
      </c>
      <c r="U10" s="164">
        <f>ROUND(E10*T10,2)</f>
        <v>0</v>
      </c>
      <c r="V10" s="154"/>
      <c r="W10" s="154"/>
      <c r="X10" s="154"/>
      <c r="Y10" s="154"/>
      <c r="Z10" s="154"/>
      <c r="AA10" s="154"/>
      <c r="AB10" s="154"/>
      <c r="AC10" s="154"/>
      <c r="AD10" s="154"/>
      <c r="AE10" s="154" t="s">
        <v>111</v>
      </c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</row>
    <row r="11" spans="1:60" ht="12.75" outlineLevel="1">
      <c r="A11" s="155">
        <v>3</v>
      </c>
      <c r="B11" s="162" t="s">
        <v>115</v>
      </c>
      <c r="C11" s="191" t="s">
        <v>116</v>
      </c>
      <c r="D11" s="164" t="s">
        <v>110</v>
      </c>
      <c r="E11" s="168">
        <v>10</v>
      </c>
      <c r="F11" s="170"/>
      <c r="G11" s="171">
        <f>ROUND(E11*F11,2)</f>
        <v>0</v>
      </c>
      <c r="H11" s="170"/>
      <c r="I11" s="171">
        <f>ROUND(E11*H11,2)</f>
        <v>0</v>
      </c>
      <c r="J11" s="170"/>
      <c r="K11" s="171">
        <f>ROUND(E11*J11,2)</f>
        <v>0</v>
      </c>
      <c r="L11" s="171">
        <v>21</v>
      </c>
      <c r="M11" s="171">
        <f>G11*(1+L11/100)</f>
        <v>0</v>
      </c>
      <c r="N11" s="164">
        <v>0</v>
      </c>
      <c r="O11" s="164">
        <f>ROUND(E11*N11,5)</f>
        <v>0</v>
      </c>
      <c r="P11" s="164">
        <v>0</v>
      </c>
      <c r="Q11" s="164">
        <f>ROUND(E11*P11,5)</f>
        <v>0</v>
      </c>
      <c r="R11" s="164"/>
      <c r="S11" s="164"/>
      <c r="T11" s="165">
        <v>0.048</v>
      </c>
      <c r="U11" s="164">
        <f>ROUND(E11*T11,2)</f>
        <v>0.48</v>
      </c>
      <c r="V11" s="154"/>
      <c r="W11" s="154"/>
      <c r="X11" s="154"/>
      <c r="Y11" s="154"/>
      <c r="Z11" s="154"/>
      <c r="AA11" s="154"/>
      <c r="AB11" s="154"/>
      <c r="AC11" s="154"/>
      <c r="AD11" s="154"/>
      <c r="AE11" s="154" t="s">
        <v>111</v>
      </c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</row>
    <row r="12" spans="1:60" ht="12.75" outlineLevel="1">
      <c r="A12" s="155">
        <v>4</v>
      </c>
      <c r="B12" s="162" t="s">
        <v>117</v>
      </c>
      <c r="C12" s="191" t="s">
        <v>118</v>
      </c>
      <c r="D12" s="164" t="s">
        <v>119</v>
      </c>
      <c r="E12" s="168">
        <v>0.05</v>
      </c>
      <c r="F12" s="170"/>
      <c r="G12" s="171">
        <f>ROUND(E12*F12,2)</f>
        <v>0</v>
      </c>
      <c r="H12" s="170"/>
      <c r="I12" s="171">
        <f>ROUND(E12*H12,2)</f>
        <v>0</v>
      </c>
      <c r="J12" s="170"/>
      <c r="K12" s="171">
        <f>ROUND(E12*J12,2)</f>
        <v>0</v>
      </c>
      <c r="L12" s="171">
        <v>21</v>
      </c>
      <c r="M12" s="171">
        <f>G12*(1+L12/100)</f>
        <v>0</v>
      </c>
      <c r="N12" s="164">
        <v>0</v>
      </c>
      <c r="O12" s="164">
        <f>ROUND(E12*N12,5)</f>
        <v>0</v>
      </c>
      <c r="P12" s="164">
        <v>0</v>
      </c>
      <c r="Q12" s="164">
        <f>ROUND(E12*P12,5)</f>
        <v>0</v>
      </c>
      <c r="R12" s="164"/>
      <c r="S12" s="164"/>
      <c r="T12" s="165">
        <v>1.47</v>
      </c>
      <c r="U12" s="164">
        <f>ROUND(E12*T12,2)</f>
        <v>0.07</v>
      </c>
      <c r="V12" s="154"/>
      <c r="W12" s="154"/>
      <c r="X12" s="154"/>
      <c r="Y12" s="154"/>
      <c r="Z12" s="154"/>
      <c r="AA12" s="154"/>
      <c r="AB12" s="154"/>
      <c r="AC12" s="154"/>
      <c r="AD12" s="154"/>
      <c r="AE12" s="154" t="s">
        <v>111</v>
      </c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</row>
    <row r="13" spans="1:60" ht="12.75" outlineLevel="1">
      <c r="A13" s="155">
        <v>5</v>
      </c>
      <c r="B13" s="162" t="s">
        <v>120</v>
      </c>
      <c r="C13" s="191" t="s">
        <v>121</v>
      </c>
      <c r="D13" s="164" t="s">
        <v>119</v>
      </c>
      <c r="E13" s="168">
        <v>0.05</v>
      </c>
      <c r="F13" s="170"/>
      <c r="G13" s="171">
        <f>ROUND(E13*F13,2)</f>
        <v>0</v>
      </c>
      <c r="H13" s="170"/>
      <c r="I13" s="171">
        <f>ROUND(E13*H13,2)</f>
        <v>0</v>
      </c>
      <c r="J13" s="170"/>
      <c r="K13" s="171">
        <f>ROUND(E13*J13,2)</f>
        <v>0</v>
      </c>
      <c r="L13" s="171">
        <v>21</v>
      </c>
      <c r="M13" s="171">
        <f>G13*(1+L13/100)</f>
        <v>0</v>
      </c>
      <c r="N13" s="164">
        <v>0</v>
      </c>
      <c r="O13" s="164">
        <f>ROUND(E13*N13,5)</f>
        <v>0</v>
      </c>
      <c r="P13" s="164">
        <v>0</v>
      </c>
      <c r="Q13" s="164">
        <f>ROUND(E13*P13,5)</f>
        <v>0</v>
      </c>
      <c r="R13" s="164"/>
      <c r="S13" s="164"/>
      <c r="T13" s="165">
        <v>0.811</v>
      </c>
      <c r="U13" s="164">
        <f>ROUND(E13*T13,2)</f>
        <v>0.04</v>
      </c>
      <c r="V13" s="154"/>
      <c r="W13" s="154"/>
      <c r="X13" s="154"/>
      <c r="Y13" s="154"/>
      <c r="Z13" s="154"/>
      <c r="AA13" s="154"/>
      <c r="AB13" s="154"/>
      <c r="AC13" s="154"/>
      <c r="AD13" s="154"/>
      <c r="AE13" s="154" t="s">
        <v>111</v>
      </c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</row>
    <row r="14" spans="1:31" ht="12.75">
      <c r="A14" s="156" t="s">
        <v>106</v>
      </c>
      <c r="B14" s="163" t="s">
        <v>67</v>
      </c>
      <c r="C14" s="192" t="s">
        <v>68</v>
      </c>
      <c r="D14" s="166"/>
      <c r="E14" s="169"/>
      <c r="F14" s="172"/>
      <c r="G14" s="172">
        <f>SUMIF(AE15:AE33,"&lt;&gt;NOR",G15:G33)</f>
        <v>0</v>
      </c>
      <c r="H14" s="172"/>
      <c r="I14" s="172">
        <f>SUM(I15:I33)</f>
        <v>0</v>
      </c>
      <c r="J14" s="172"/>
      <c r="K14" s="172">
        <f>SUM(K15:K33)</f>
        <v>0</v>
      </c>
      <c r="L14" s="172"/>
      <c r="M14" s="172">
        <f>SUM(M15:M33)</f>
        <v>0</v>
      </c>
      <c r="N14" s="166"/>
      <c r="O14" s="166">
        <f>SUM(O15:O33)</f>
        <v>0.029480000000000003</v>
      </c>
      <c r="P14" s="166"/>
      <c r="Q14" s="166">
        <f>SUM(Q15:Q33)</f>
        <v>0</v>
      </c>
      <c r="R14" s="166"/>
      <c r="S14" s="166"/>
      <c r="T14" s="167"/>
      <c r="U14" s="166">
        <f>SUM(U15:U33)</f>
        <v>19.39</v>
      </c>
      <c r="AE14" t="s">
        <v>107</v>
      </c>
    </row>
    <row r="15" spans="1:60" ht="12.75" outlineLevel="1">
      <c r="A15" s="155">
        <v>6</v>
      </c>
      <c r="B15" s="162" t="s">
        <v>122</v>
      </c>
      <c r="C15" s="191" t="s">
        <v>123</v>
      </c>
      <c r="D15" s="164" t="s">
        <v>110</v>
      </c>
      <c r="E15" s="168">
        <v>20</v>
      </c>
      <c r="F15" s="170"/>
      <c r="G15" s="171">
        <f aca="true" t="shared" si="0" ref="G15:G20">ROUND(E15*F15,2)</f>
        <v>0</v>
      </c>
      <c r="H15" s="170"/>
      <c r="I15" s="171">
        <f aca="true" t="shared" si="1" ref="I15:I20">ROUND(E15*H15,2)</f>
        <v>0</v>
      </c>
      <c r="J15" s="170"/>
      <c r="K15" s="171">
        <f aca="true" t="shared" si="2" ref="K15:K20">ROUND(E15*J15,2)</f>
        <v>0</v>
      </c>
      <c r="L15" s="171">
        <v>21</v>
      </c>
      <c r="M15" s="171">
        <f aca="true" t="shared" si="3" ref="M15:M20">G15*(1+L15/100)</f>
        <v>0</v>
      </c>
      <c r="N15" s="164">
        <v>0.00069</v>
      </c>
      <c r="O15" s="164">
        <f aca="true" t="shared" si="4" ref="O15:O20">ROUND(E15*N15,5)</f>
        <v>0.0138</v>
      </c>
      <c r="P15" s="164">
        <v>0</v>
      </c>
      <c r="Q15" s="164">
        <f aca="true" t="shared" si="5" ref="Q15:Q20">ROUND(E15*P15,5)</f>
        <v>0</v>
      </c>
      <c r="R15" s="164"/>
      <c r="S15" s="164"/>
      <c r="T15" s="165">
        <v>0.3328</v>
      </c>
      <c r="U15" s="164">
        <f aca="true" t="shared" si="6" ref="U15:U20">ROUND(E15*T15,2)</f>
        <v>6.66</v>
      </c>
      <c r="V15" s="154"/>
      <c r="W15" s="154"/>
      <c r="X15" s="154"/>
      <c r="Y15" s="154"/>
      <c r="Z15" s="154"/>
      <c r="AA15" s="154"/>
      <c r="AB15" s="154"/>
      <c r="AC15" s="154"/>
      <c r="AD15" s="154"/>
      <c r="AE15" s="154" t="s">
        <v>111</v>
      </c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</row>
    <row r="16" spans="1:60" ht="12.75" outlineLevel="1">
      <c r="A16" s="155">
        <v>7</v>
      </c>
      <c r="B16" s="162" t="s">
        <v>124</v>
      </c>
      <c r="C16" s="191" t="s">
        <v>125</v>
      </c>
      <c r="D16" s="164" t="s">
        <v>110</v>
      </c>
      <c r="E16" s="168">
        <v>10</v>
      </c>
      <c r="F16" s="170"/>
      <c r="G16" s="171">
        <f t="shared" si="0"/>
        <v>0</v>
      </c>
      <c r="H16" s="170"/>
      <c r="I16" s="171">
        <f t="shared" si="1"/>
        <v>0</v>
      </c>
      <c r="J16" s="170"/>
      <c r="K16" s="171">
        <f t="shared" si="2"/>
        <v>0</v>
      </c>
      <c r="L16" s="171">
        <v>21</v>
      </c>
      <c r="M16" s="171">
        <f t="shared" si="3"/>
        <v>0</v>
      </c>
      <c r="N16" s="164">
        <v>0.00101</v>
      </c>
      <c r="O16" s="164">
        <f t="shared" si="4"/>
        <v>0.0101</v>
      </c>
      <c r="P16" s="164">
        <v>0</v>
      </c>
      <c r="Q16" s="164">
        <f t="shared" si="5"/>
        <v>0</v>
      </c>
      <c r="R16" s="164"/>
      <c r="S16" s="164"/>
      <c r="T16" s="165">
        <v>0.3847</v>
      </c>
      <c r="U16" s="164">
        <f t="shared" si="6"/>
        <v>3.85</v>
      </c>
      <c r="V16" s="154"/>
      <c r="W16" s="154"/>
      <c r="X16" s="154"/>
      <c r="Y16" s="154"/>
      <c r="Z16" s="154"/>
      <c r="AA16" s="154"/>
      <c r="AB16" s="154"/>
      <c r="AC16" s="154"/>
      <c r="AD16" s="154"/>
      <c r="AE16" s="154" t="s">
        <v>111</v>
      </c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</row>
    <row r="17" spans="1:60" ht="12.75" outlineLevel="1">
      <c r="A17" s="155">
        <v>8</v>
      </c>
      <c r="B17" s="162" t="s">
        <v>126</v>
      </c>
      <c r="C17" s="191" t="s">
        <v>127</v>
      </c>
      <c r="D17" s="164" t="s">
        <v>110</v>
      </c>
      <c r="E17" s="168">
        <v>2</v>
      </c>
      <c r="F17" s="170"/>
      <c r="G17" s="171">
        <f t="shared" si="0"/>
        <v>0</v>
      </c>
      <c r="H17" s="170"/>
      <c r="I17" s="171">
        <f t="shared" si="1"/>
        <v>0</v>
      </c>
      <c r="J17" s="170"/>
      <c r="K17" s="171">
        <f t="shared" si="2"/>
        <v>0</v>
      </c>
      <c r="L17" s="171">
        <v>21</v>
      </c>
      <c r="M17" s="171">
        <f t="shared" si="3"/>
        <v>0</v>
      </c>
      <c r="N17" s="164">
        <v>0.00141</v>
      </c>
      <c r="O17" s="164">
        <f t="shared" si="4"/>
        <v>0.00282</v>
      </c>
      <c r="P17" s="164">
        <v>0</v>
      </c>
      <c r="Q17" s="164">
        <f t="shared" si="5"/>
        <v>0</v>
      </c>
      <c r="R17" s="164"/>
      <c r="S17" s="164"/>
      <c r="T17" s="165">
        <v>0.4767</v>
      </c>
      <c r="U17" s="164">
        <f t="shared" si="6"/>
        <v>0.95</v>
      </c>
      <c r="V17" s="154"/>
      <c r="W17" s="154"/>
      <c r="X17" s="154"/>
      <c r="Y17" s="154"/>
      <c r="Z17" s="154"/>
      <c r="AA17" s="154"/>
      <c r="AB17" s="154"/>
      <c r="AC17" s="154"/>
      <c r="AD17" s="154"/>
      <c r="AE17" s="154" t="s">
        <v>111</v>
      </c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</row>
    <row r="18" spans="1:60" ht="12.75" outlineLevel="1">
      <c r="A18" s="155">
        <v>9</v>
      </c>
      <c r="B18" s="162" t="s">
        <v>128</v>
      </c>
      <c r="C18" s="191" t="s">
        <v>129</v>
      </c>
      <c r="D18" s="164" t="s">
        <v>110</v>
      </c>
      <c r="E18" s="168">
        <v>32</v>
      </c>
      <c r="F18" s="170"/>
      <c r="G18" s="171">
        <f t="shared" si="0"/>
        <v>0</v>
      </c>
      <c r="H18" s="170"/>
      <c r="I18" s="171">
        <f t="shared" si="1"/>
        <v>0</v>
      </c>
      <c r="J18" s="170"/>
      <c r="K18" s="171">
        <f t="shared" si="2"/>
        <v>0</v>
      </c>
      <c r="L18" s="171">
        <v>21</v>
      </c>
      <c r="M18" s="171">
        <f t="shared" si="3"/>
        <v>0</v>
      </c>
      <c r="N18" s="164">
        <v>0</v>
      </c>
      <c r="O18" s="164">
        <f t="shared" si="4"/>
        <v>0</v>
      </c>
      <c r="P18" s="164">
        <v>0</v>
      </c>
      <c r="Q18" s="164">
        <f t="shared" si="5"/>
        <v>0</v>
      </c>
      <c r="R18" s="164"/>
      <c r="S18" s="164"/>
      <c r="T18" s="165">
        <v>0.031</v>
      </c>
      <c r="U18" s="164">
        <f t="shared" si="6"/>
        <v>0.99</v>
      </c>
      <c r="V18" s="154"/>
      <c r="W18" s="154"/>
      <c r="X18" s="154"/>
      <c r="Y18" s="154"/>
      <c r="Z18" s="154"/>
      <c r="AA18" s="154"/>
      <c r="AB18" s="154"/>
      <c r="AC18" s="154"/>
      <c r="AD18" s="154"/>
      <c r="AE18" s="154" t="s">
        <v>111</v>
      </c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</row>
    <row r="19" spans="1:60" ht="12.75" outlineLevel="1">
      <c r="A19" s="155">
        <v>10</v>
      </c>
      <c r="B19" s="162" t="s">
        <v>130</v>
      </c>
      <c r="C19" s="191" t="s">
        <v>131</v>
      </c>
      <c r="D19" s="164" t="s">
        <v>110</v>
      </c>
      <c r="E19" s="168">
        <v>32</v>
      </c>
      <c r="F19" s="170"/>
      <c r="G19" s="171">
        <f t="shared" si="0"/>
        <v>0</v>
      </c>
      <c r="H19" s="170"/>
      <c r="I19" s="171">
        <f t="shared" si="1"/>
        <v>0</v>
      </c>
      <c r="J19" s="170"/>
      <c r="K19" s="171">
        <f t="shared" si="2"/>
        <v>0</v>
      </c>
      <c r="L19" s="171">
        <v>21</v>
      </c>
      <c r="M19" s="171">
        <f t="shared" si="3"/>
        <v>0</v>
      </c>
      <c r="N19" s="164">
        <v>1E-05</v>
      </c>
      <c r="O19" s="164">
        <f t="shared" si="4"/>
        <v>0.00032</v>
      </c>
      <c r="P19" s="164">
        <v>0</v>
      </c>
      <c r="Q19" s="164">
        <f t="shared" si="5"/>
        <v>0</v>
      </c>
      <c r="R19" s="164"/>
      <c r="S19" s="164"/>
      <c r="T19" s="165">
        <v>0.062</v>
      </c>
      <c r="U19" s="164">
        <f t="shared" si="6"/>
        <v>1.98</v>
      </c>
      <c r="V19" s="154"/>
      <c r="W19" s="154"/>
      <c r="X19" s="154"/>
      <c r="Y19" s="154"/>
      <c r="Z19" s="154"/>
      <c r="AA19" s="154"/>
      <c r="AB19" s="154"/>
      <c r="AC19" s="154"/>
      <c r="AD19" s="154"/>
      <c r="AE19" s="154" t="s">
        <v>111</v>
      </c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</row>
    <row r="20" spans="1:60" ht="22.5" outlineLevel="1">
      <c r="A20" s="155">
        <v>11</v>
      </c>
      <c r="B20" s="162" t="s">
        <v>132</v>
      </c>
      <c r="C20" s="191" t="s">
        <v>133</v>
      </c>
      <c r="D20" s="164" t="s">
        <v>110</v>
      </c>
      <c r="E20" s="168">
        <v>5</v>
      </c>
      <c r="F20" s="170"/>
      <c r="G20" s="171">
        <f t="shared" si="0"/>
        <v>0</v>
      </c>
      <c r="H20" s="170"/>
      <c r="I20" s="171">
        <f t="shared" si="1"/>
        <v>0</v>
      </c>
      <c r="J20" s="170"/>
      <c r="K20" s="171">
        <f t="shared" si="2"/>
        <v>0</v>
      </c>
      <c r="L20" s="171">
        <v>21</v>
      </c>
      <c r="M20" s="171">
        <f t="shared" si="3"/>
        <v>0</v>
      </c>
      <c r="N20" s="164">
        <v>7E-05</v>
      </c>
      <c r="O20" s="164">
        <f t="shared" si="4"/>
        <v>0.00035</v>
      </c>
      <c r="P20" s="164">
        <v>0</v>
      </c>
      <c r="Q20" s="164">
        <f t="shared" si="5"/>
        <v>0</v>
      </c>
      <c r="R20" s="164"/>
      <c r="S20" s="164"/>
      <c r="T20" s="165">
        <v>0.142</v>
      </c>
      <c r="U20" s="164">
        <f t="shared" si="6"/>
        <v>0.71</v>
      </c>
      <c r="V20" s="154"/>
      <c r="W20" s="154"/>
      <c r="X20" s="154"/>
      <c r="Y20" s="154"/>
      <c r="Z20" s="154"/>
      <c r="AA20" s="154"/>
      <c r="AB20" s="154"/>
      <c r="AC20" s="154"/>
      <c r="AD20" s="154"/>
      <c r="AE20" s="154" t="s">
        <v>111</v>
      </c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</row>
    <row r="21" spans="1:60" ht="12.75" outlineLevel="1">
      <c r="A21" s="155"/>
      <c r="B21" s="162"/>
      <c r="C21" s="250" t="s">
        <v>134</v>
      </c>
      <c r="D21" s="251"/>
      <c r="E21" s="252"/>
      <c r="F21" s="253"/>
      <c r="G21" s="254"/>
      <c r="H21" s="171"/>
      <c r="I21" s="171"/>
      <c r="J21" s="171"/>
      <c r="K21" s="171"/>
      <c r="L21" s="171"/>
      <c r="M21" s="171"/>
      <c r="N21" s="164"/>
      <c r="O21" s="164"/>
      <c r="P21" s="164"/>
      <c r="Q21" s="164"/>
      <c r="R21" s="164"/>
      <c r="S21" s="164"/>
      <c r="T21" s="165"/>
      <c r="U21" s="164"/>
      <c r="V21" s="154"/>
      <c r="W21" s="154"/>
      <c r="X21" s="154"/>
      <c r="Y21" s="154"/>
      <c r="Z21" s="154"/>
      <c r="AA21" s="154"/>
      <c r="AB21" s="154"/>
      <c r="AC21" s="154"/>
      <c r="AD21" s="154"/>
      <c r="AE21" s="154" t="s">
        <v>135</v>
      </c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7" t="str">
        <f>C21</f>
        <v>tepelná izolace z pěnového PE s uzav. pěn. strukturou</v>
      </c>
      <c r="BB21" s="154"/>
      <c r="BC21" s="154"/>
      <c r="BD21" s="154"/>
      <c r="BE21" s="154"/>
      <c r="BF21" s="154"/>
      <c r="BG21" s="154"/>
      <c r="BH21" s="154"/>
    </row>
    <row r="22" spans="1:60" ht="22.5" outlineLevel="1">
      <c r="A22" s="155">
        <v>12</v>
      </c>
      <c r="B22" s="162" t="s">
        <v>136</v>
      </c>
      <c r="C22" s="191" t="s">
        <v>137</v>
      </c>
      <c r="D22" s="164" t="s">
        <v>110</v>
      </c>
      <c r="E22" s="168">
        <v>10</v>
      </c>
      <c r="F22" s="170"/>
      <c r="G22" s="171">
        <f>ROUND(E22*F22,2)</f>
        <v>0</v>
      </c>
      <c r="H22" s="170"/>
      <c r="I22" s="171">
        <f>ROUND(E22*H22,2)</f>
        <v>0</v>
      </c>
      <c r="J22" s="170"/>
      <c r="K22" s="171">
        <f>ROUND(E22*J22,2)</f>
        <v>0</v>
      </c>
      <c r="L22" s="171">
        <v>21</v>
      </c>
      <c r="M22" s="171">
        <f>G22*(1+L22/100)</f>
        <v>0</v>
      </c>
      <c r="N22" s="164">
        <v>4E-05</v>
      </c>
      <c r="O22" s="164">
        <f>ROUND(E22*N22,5)</f>
        <v>0.0004</v>
      </c>
      <c r="P22" s="164">
        <v>0</v>
      </c>
      <c r="Q22" s="164">
        <f>ROUND(E22*P22,5)</f>
        <v>0</v>
      </c>
      <c r="R22" s="164"/>
      <c r="S22" s="164"/>
      <c r="T22" s="165">
        <v>0.142</v>
      </c>
      <c r="U22" s="164">
        <f>ROUND(E22*T22,2)</f>
        <v>1.42</v>
      </c>
      <c r="V22" s="154"/>
      <c r="W22" s="154"/>
      <c r="X22" s="154"/>
      <c r="Y22" s="154"/>
      <c r="Z22" s="154"/>
      <c r="AA22" s="154"/>
      <c r="AB22" s="154"/>
      <c r="AC22" s="154"/>
      <c r="AD22" s="154"/>
      <c r="AE22" s="154" t="s">
        <v>111</v>
      </c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</row>
    <row r="23" spans="1:60" ht="12.75" outlineLevel="1">
      <c r="A23" s="155"/>
      <c r="B23" s="162"/>
      <c r="C23" s="250" t="s">
        <v>134</v>
      </c>
      <c r="D23" s="251"/>
      <c r="E23" s="252"/>
      <c r="F23" s="253"/>
      <c r="G23" s="254"/>
      <c r="H23" s="171"/>
      <c r="I23" s="171"/>
      <c r="J23" s="171"/>
      <c r="K23" s="171"/>
      <c r="L23" s="171"/>
      <c r="M23" s="171"/>
      <c r="N23" s="164"/>
      <c r="O23" s="164"/>
      <c r="P23" s="164"/>
      <c r="Q23" s="164"/>
      <c r="R23" s="164"/>
      <c r="S23" s="164"/>
      <c r="T23" s="165"/>
      <c r="U23" s="164"/>
      <c r="V23" s="154"/>
      <c r="W23" s="154"/>
      <c r="X23" s="154"/>
      <c r="Y23" s="154"/>
      <c r="Z23" s="154"/>
      <c r="AA23" s="154"/>
      <c r="AB23" s="154"/>
      <c r="AC23" s="154"/>
      <c r="AD23" s="154"/>
      <c r="AE23" s="154" t="s">
        <v>135</v>
      </c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7" t="str">
        <f>C23</f>
        <v>tepelná izolace z pěnového PE s uzav. pěn. strukturou</v>
      </c>
      <c r="BB23" s="154"/>
      <c r="BC23" s="154"/>
      <c r="BD23" s="154"/>
      <c r="BE23" s="154"/>
      <c r="BF23" s="154"/>
      <c r="BG23" s="154"/>
      <c r="BH23" s="154"/>
    </row>
    <row r="24" spans="1:60" ht="22.5" outlineLevel="1">
      <c r="A24" s="155">
        <v>13</v>
      </c>
      <c r="B24" s="162" t="s">
        <v>138</v>
      </c>
      <c r="C24" s="191" t="s">
        <v>139</v>
      </c>
      <c r="D24" s="164" t="s">
        <v>110</v>
      </c>
      <c r="E24" s="168">
        <v>5</v>
      </c>
      <c r="F24" s="170"/>
      <c r="G24" s="171">
        <f>ROUND(E24*F24,2)</f>
        <v>0</v>
      </c>
      <c r="H24" s="170"/>
      <c r="I24" s="171">
        <f>ROUND(E24*H24,2)</f>
        <v>0</v>
      </c>
      <c r="J24" s="170"/>
      <c r="K24" s="171">
        <f>ROUND(E24*J24,2)</f>
        <v>0</v>
      </c>
      <c r="L24" s="171">
        <v>21</v>
      </c>
      <c r="M24" s="171">
        <f>G24*(1+L24/100)</f>
        <v>0</v>
      </c>
      <c r="N24" s="164">
        <v>8E-05</v>
      </c>
      <c r="O24" s="164">
        <f>ROUND(E24*N24,5)</f>
        <v>0.0004</v>
      </c>
      <c r="P24" s="164">
        <v>0</v>
      </c>
      <c r="Q24" s="164">
        <f>ROUND(E24*P24,5)</f>
        <v>0</v>
      </c>
      <c r="R24" s="164"/>
      <c r="S24" s="164"/>
      <c r="T24" s="165">
        <v>0.142</v>
      </c>
      <c r="U24" s="164">
        <f>ROUND(E24*T24,2)</f>
        <v>0.71</v>
      </c>
      <c r="V24" s="154"/>
      <c r="W24" s="154"/>
      <c r="X24" s="154"/>
      <c r="Y24" s="154"/>
      <c r="Z24" s="154"/>
      <c r="AA24" s="154"/>
      <c r="AB24" s="154"/>
      <c r="AC24" s="154"/>
      <c r="AD24" s="154"/>
      <c r="AE24" s="154" t="s">
        <v>111</v>
      </c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</row>
    <row r="25" spans="1:60" ht="12.75" outlineLevel="1">
      <c r="A25" s="155"/>
      <c r="B25" s="162"/>
      <c r="C25" s="250" t="s">
        <v>134</v>
      </c>
      <c r="D25" s="251"/>
      <c r="E25" s="252"/>
      <c r="F25" s="253"/>
      <c r="G25" s="254"/>
      <c r="H25" s="171"/>
      <c r="I25" s="171"/>
      <c r="J25" s="171"/>
      <c r="K25" s="171"/>
      <c r="L25" s="171"/>
      <c r="M25" s="171"/>
      <c r="N25" s="164"/>
      <c r="O25" s="164"/>
      <c r="P25" s="164"/>
      <c r="Q25" s="164"/>
      <c r="R25" s="164"/>
      <c r="S25" s="164"/>
      <c r="T25" s="165"/>
      <c r="U25" s="164"/>
      <c r="V25" s="154"/>
      <c r="W25" s="154"/>
      <c r="X25" s="154"/>
      <c r="Y25" s="154"/>
      <c r="Z25" s="154"/>
      <c r="AA25" s="154"/>
      <c r="AB25" s="154"/>
      <c r="AC25" s="154"/>
      <c r="AD25" s="154"/>
      <c r="AE25" s="154" t="s">
        <v>135</v>
      </c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7" t="str">
        <f>C25</f>
        <v>tepelná izolace z pěnového PE s uzav. pěn. strukturou</v>
      </c>
      <c r="BB25" s="154"/>
      <c r="BC25" s="154"/>
      <c r="BD25" s="154"/>
      <c r="BE25" s="154"/>
      <c r="BF25" s="154"/>
      <c r="BG25" s="154"/>
      <c r="BH25" s="154"/>
    </row>
    <row r="26" spans="1:60" ht="22.5" outlineLevel="1">
      <c r="A26" s="155">
        <v>14</v>
      </c>
      <c r="B26" s="162" t="s">
        <v>140</v>
      </c>
      <c r="C26" s="191" t="s">
        <v>141</v>
      </c>
      <c r="D26" s="164" t="s">
        <v>110</v>
      </c>
      <c r="E26" s="168">
        <v>5</v>
      </c>
      <c r="F26" s="170"/>
      <c r="G26" s="171">
        <f>ROUND(E26*F26,2)</f>
        <v>0</v>
      </c>
      <c r="H26" s="170"/>
      <c r="I26" s="171">
        <f>ROUND(E26*H26,2)</f>
        <v>0</v>
      </c>
      <c r="J26" s="170"/>
      <c r="K26" s="171">
        <f>ROUND(E26*J26,2)</f>
        <v>0</v>
      </c>
      <c r="L26" s="171">
        <v>21</v>
      </c>
      <c r="M26" s="171">
        <f>G26*(1+L26/100)</f>
        <v>0</v>
      </c>
      <c r="N26" s="164">
        <v>0.00013</v>
      </c>
      <c r="O26" s="164">
        <f>ROUND(E26*N26,5)</f>
        <v>0.00065</v>
      </c>
      <c r="P26" s="164">
        <v>0</v>
      </c>
      <c r="Q26" s="164">
        <f>ROUND(E26*P26,5)</f>
        <v>0</v>
      </c>
      <c r="R26" s="164"/>
      <c r="S26" s="164"/>
      <c r="T26" s="165">
        <v>0.157</v>
      </c>
      <c r="U26" s="164">
        <f>ROUND(E26*T26,2)</f>
        <v>0.79</v>
      </c>
      <c r="V26" s="154"/>
      <c r="W26" s="154"/>
      <c r="X26" s="154"/>
      <c r="Y26" s="154"/>
      <c r="Z26" s="154"/>
      <c r="AA26" s="154"/>
      <c r="AB26" s="154"/>
      <c r="AC26" s="154"/>
      <c r="AD26" s="154"/>
      <c r="AE26" s="154" t="s">
        <v>111</v>
      </c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</row>
    <row r="27" spans="1:60" ht="12.75" outlineLevel="1">
      <c r="A27" s="155"/>
      <c r="B27" s="162"/>
      <c r="C27" s="250" t="s">
        <v>134</v>
      </c>
      <c r="D27" s="251"/>
      <c r="E27" s="252"/>
      <c r="F27" s="253"/>
      <c r="G27" s="254"/>
      <c r="H27" s="171"/>
      <c r="I27" s="171"/>
      <c r="J27" s="171"/>
      <c r="K27" s="171"/>
      <c r="L27" s="171"/>
      <c r="M27" s="171"/>
      <c r="N27" s="164"/>
      <c r="O27" s="164"/>
      <c r="P27" s="164"/>
      <c r="Q27" s="164"/>
      <c r="R27" s="164"/>
      <c r="S27" s="164"/>
      <c r="T27" s="165"/>
      <c r="U27" s="164"/>
      <c r="V27" s="154"/>
      <c r="W27" s="154"/>
      <c r="X27" s="154"/>
      <c r="Y27" s="154"/>
      <c r="Z27" s="154"/>
      <c r="AA27" s="154"/>
      <c r="AB27" s="154"/>
      <c r="AC27" s="154"/>
      <c r="AD27" s="154"/>
      <c r="AE27" s="154" t="s">
        <v>135</v>
      </c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7" t="str">
        <f>C27</f>
        <v>tepelná izolace z pěnového PE s uzav. pěn. strukturou</v>
      </c>
      <c r="BB27" s="154"/>
      <c r="BC27" s="154"/>
      <c r="BD27" s="154"/>
      <c r="BE27" s="154"/>
      <c r="BF27" s="154"/>
      <c r="BG27" s="154"/>
      <c r="BH27" s="154"/>
    </row>
    <row r="28" spans="1:60" ht="22.5" outlineLevel="1">
      <c r="A28" s="155">
        <v>15</v>
      </c>
      <c r="B28" s="162" t="s">
        <v>142</v>
      </c>
      <c r="C28" s="191" t="s">
        <v>143</v>
      </c>
      <c r="D28" s="164" t="s">
        <v>110</v>
      </c>
      <c r="E28" s="168">
        <v>5</v>
      </c>
      <c r="F28" s="170"/>
      <c r="G28" s="171">
        <f>ROUND(E28*F28,2)</f>
        <v>0</v>
      </c>
      <c r="H28" s="170"/>
      <c r="I28" s="171">
        <f>ROUND(E28*H28,2)</f>
        <v>0</v>
      </c>
      <c r="J28" s="170"/>
      <c r="K28" s="171">
        <f>ROUND(E28*J28,2)</f>
        <v>0</v>
      </c>
      <c r="L28" s="171">
        <v>21</v>
      </c>
      <c r="M28" s="171">
        <f>G28*(1+L28/100)</f>
        <v>0</v>
      </c>
      <c r="N28" s="164">
        <v>8E-05</v>
      </c>
      <c r="O28" s="164">
        <f>ROUND(E28*N28,5)</f>
        <v>0.0004</v>
      </c>
      <c r="P28" s="164">
        <v>0</v>
      </c>
      <c r="Q28" s="164">
        <f>ROUND(E28*P28,5)</f>
        <v>0</v>
      </c>
      <c r="R28" s="164"/>
      <c r="S28" s="164"/>
      <c r="T28" s="165">
        <v>0.157</v>
      </c>
      <c r="U28" s="164">
        <f>ROUND(E28*T28,2)</f>
        <v>0.79</v>
      </c>
      <c r="V28" s="154"/>
      <c r="W28" s="154"/>
      <c r="X28" s="154"/>
      <c r="Y28" s="154"/>
      <c r="Z28" s="154"/>
      <c r="AA28" s="154"/>
      <c r="AB28" s="154"/>
      <c r="AC28" s="154"/>
      <c r="AD28" s="154"/>
      <c r="AE28" s="154" t="s">
        <v>111</v>
      </c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</row>
    <row r="29" spans="1:60" ht="12.75" outlineLevel="1">
      <c r="A29" s="155"/>
      <c r="B29" s="162"/>
      <c r="C29" s="250" t="s">
        <v>134</v>
      </c>
      <c r="D29" s="251"/>
      <c r="E29" s="252"/>
      <c r="F29" s="253"/>
      <c r="G29" s="254"/>
      <c r="H29" s="171"/>
      <c r="I29" s="171"/>
      <c r="J29" s="171"/>
      <c r="K29" s="171"/>
      <c r="L29" s="171"/>
      <c r="M29" s="171"/>
      <c r="N29" s="164"/>
      <c r="O29" s="164"/>
      <c r="P29" s="164"/>
      <c r="Q29" s="164"/>
      <c r="R29" s="164"/>
      <c r="S29" s="164"/>
      <c r="T29" s="165"/>
      <c r="U29" s="164"/>
      <c r="V29" s="154"/>
      <c r="W29" s="154"/>
      <c r="X29" s="154"/>
      <c r="Y29" s="154"/>
      <c r="Z29" s="154"/>
      <c r="AA29" s="154"/>
      <c r="AB29" s="154"/>
      <c r="AC29" s="154"/>
      <c r="AD29" s="154"/>
      <c r="AE29" s="154" t="s">
        <v>135</v>
      </c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7" t="str">
        <f>C29</f>
        <v>tepelná izolace z pěnového PE s uzav. pěn. strukturou</v>
      </c>
      <c r="BB29" s="154"/>
      <c r="BC29" s="154"/>
      <c r="BD29" s="154"/>
      <c r="BE29" s="154"/>
      <c r="BF29" s="154"/>
      <c r="BG29" s="154"/>
      <c r="BH29" s="154"/>
    </row>
    <row r="30" spans="1:60" ht="22.5" outlineLevel="1">
      <c r="A30" s="155">
        <v>16</v>
      </c>
      <c r="B30" s="162" t="s">
        <v>144</v>
      </c>
      <c r="C30" s="191" t="s">
        <v>145</v>
      </c>
      <c r="D30" s="164" t="s">
        <v>110</v>
      </c>
      <c r="E30" s="168">
        <v>2</v>
      </c>
      <c r="F30" s="170"/>
      <c r="G30" s="171">
        <f>ROUND(E30*F30,2)</f>
        <v>0</v>
      </c>
      <c r="H30" s="170"/>
      <c r="I30" s="171">
        <f>ROUND(E30*H30,2)</f>
        <v>0</v>
      </c>
      <c r="J30" s="170"/>
      <c r="K30" s="171">
        <f>ROUND(E30*J30,2)</f>
        <v>0</v>
      </c>
      <c r="L30" s="171">
        <v>21</v>
      </c>
      <c r="M30" s="171">
        <f>G30*(1+L30/100)</f>
        <v>0</v>
      </c>
      <c r="N30" s="164">
        <v>0.00012</v>
      </c>
      <c r="O30" s="164">
        <f>ROUND(E30*N30,5)</f>
        <v>0.00024</v>
      </c>
      <c r="P30" s="164">
        <v>0</v>
      </c>
      <c r="Q30" s="164">
        <f>ROUND(E30*P30,5)</f>
        <v>0</v>
      </c>
      <c r="R30" s="164"/>
      <c r="S30" s="164"/>
      <c r="T30" s="165">
        <v>0.17</v>
      </c>
      <c r="U30" s="164">
        <f>ROUND(E30*T30,2)</f>
        <v>0.34</v>
      </c>
      <c r="V30" s="154"/>
      <c r="W30" s="154"/>
      <c r="X30" s="154"/>
      <c r="Y30" s="154"/>
      <c r="Z30" s="154"/>
      <c r="AA30" s="154"/>
      <c r="AB30" s="154"/>
      <c r="AC30" s="154"/>
      <c r="AD30" s="154"/>
      <c r="AE30" s="154" t="s">
        <v>111</v>
      </c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</row>
    <row r="31" spans="1:60" ht="12.75" outlineLevel="1">
      <c r="A31" s="155"/>
      <c r="B31" s="162"/>
      <c r="C31" s="250" t="s">
        <v>134</v>
      </c>
      <c r="D31" s="251"/>
      <c r="E31" s="252"/>
      <c r="F31" s="253"/>
      <c r="G31" s="254"/>
      <c r="H31" s="171"/>
      <c r="I31" s="171"/>
      <c r="J31" s="171"/>
      <c r="K31" s="171"/>
      <c r="L31" s="171"/>
      <c r="M31" s="171"/>
      <c r="N31" s="164"/>
      <c r="O31" s="164"/>
      <c r="P31" s="164"/>
      <c r="Q31" s="164"/>
      <c r="R31" s="164"/>
      <c r="S31" s="164"/>
      <c r="T31" s="165"/>
      <c r="U31" s="164"/>
      <c r="V31" s="154"/>
      <c r="W31" s="154"/>
      <c r="X31" s="154"/>
      <c r="Y31" s="154"/>
      <c r="Z31" s="154"/>
      <c r="AA31" s="154"/>
      <c r="AB31" s="154"/>
      <c r="AC31" s="154"/>
      <c r="AD31" s="154"/>
      <c r="AE31" s="154" t="s">
        <v>135</v>
      </c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7" t="str">
        <f>C31</f>
        <v>tepelná izolace z pěnového PE s uzav. pěn. strukturou</v>
      </c>
      <c r="BB31" s="154"/>
      <c r="BC31" s="154"/>
      <c r="BD31" s="154"/>
      <c r="BE31" s="154"/>
      <c r="BF31" s="154"/>
      <c r="BG31" s="154"/>
      <c r="BH31" s="154"/>
    </row>
    <row r="32" spans="1:60" ht="12.75" outlineLevel="1">
      <c r="A32" s="155">
        <v>17</v>
      </c>
      <c r="B32" s="162" t="s">
        <v>146</v>
      </c>
      <c r="C32" s="191" t="s">
        <v>147</v>
      </c>
      <c r="D32" s="164" t="s">
        <v>119</v>
      </c>
      <c r="E32" s="168">
        <v>0.1</v>
      </c>
      <c r="F32" s="170"/>
      <c r="G32" s="171">
        <f>ROUND(E32*F32,2)</f>
        <v>0</v>
      </c>
      <c r="H32" s="170"/>
      <c r="I32" s="171">
        <f>ROUND(E32*H32,2)</f>
        <v>0</v>
      </c>
      <c r="J32" s="170"/>
      <c r="K32" s="171">
        <f>ROUND(E32*J32,2)</f>
        <v>0</v>
      </c>
      <c r="L32" s="171">
        <v>21</v>
      </c>
      <c r="M32" s="171">
        <f>G32*(1+L32/100)</f>
        <v>0</v>
      </c>
      <c r="N32" s="164">
        <v>0</v>
      </c>
      <c r="O32" s="164">
        <f>ROUND(E32*N32,5)</f>
        <v>0</v>
      </c>
      <c r="P32" s="164">
        <v>0</v>
      </c>
      <c r="Q32" s="164">
        <f>ROUND(E32*P32,5)</f>
        <v>0</v>
      </c>
      <c r="R32" s="164"/>
      <c r="S32" s="164"/>
      <c r="T32" s="165">
        <v>1.327</v>
      </c>
      <c r="U32" s="164">
        <f>ROUND(E32*T32,2)</f>
        <v>0.13</v>
      </c>
      <c r="V32" s="154"/>
      <c r="W32" s="154"/>
      <c r="X32" s="154"/>
      <c r="Y32" s="154"/>
      <c r="Z32" s="154"/>
      <c r="AA32" s="154"/>
      <c r="AB32" s="154"/>
      <c r="AC32" s="154"/>
      <c r="AD32" s="154"/>
      <c r="AE32" s="154" t="s">
        <v>111</v>
      </c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</row>
    <row r="33" spans="1:60" ht="12.75" outlineLevel="1">
      <c r="A33" s="155">
        <v>18</v>
      </c>
      <c r="B33" s="162" t="s">
        <v>148</v>
      </c>
      <c r="C33" s="191" t="s">
        <v>149</v>
      </c>
      <c r="D33" s="164" t="s">
        <v>119</v>
      </c>
      <c r="E33" s="168">
        <v>0.1</v>
      </c>
      <c r="F33" s="170"/>
      <c r="G33" s="171">
        <f>ROUND(E33*F33,2)</f>
        <v>0</v>
      </c>
      <c r="H33" s="170"/>
      <c r="I33" s="171">
        <f>ROUND(E33*H33,2)</f>
        <v>0</v>
      </c>
      <c r="J33" s="170"/>
      <c r="K33" s="171">
        <f>ROUND(E33*J33,2)</f>
        <v>0</v>
      </c>
      <c r="L33" s="171">
        <v>21</v>
      </c>
      <c r="M33" s="171">
        <f>G33*(1+L33/100)</f>
        <v>0</v>
      </c>
      <c r="N33" s="164">
        <v>0</v>
      </c>
      <c r="O33" s="164">
        <f>ROUND(E33*N33,5)</f>
        <v>0</v>
      </c>
      <c r="P33" s="164">
        <v>0</v>
      </c>
      <c r="Q33" s="164">
        <f>ROUND(E33*P33,5)</f>
        <v>0</v>
      </c>
      <c r="R33" s="164"/>
      <c r="S33" s="164"/>
      <c r="T33" s="165">
        <v>0.725</v>
      </c>
      <c r="U33" s="164">
        <f>ROUND(E33*T33,2)</f>
        <v>0.07</v>
      </c>
      <c r="V33" s="154"/>
      <c r="W33" s="154"/>
      <c r="X33" s="154"/>
      <c r="Y33" s="154"/>
      <c r="Z33" s="154"/>
      <c r="AA33" s="154"/>
      <c r="AB33" s="154"/>
      <c r="AC33" s="154"/>
      <c r="AD33" s="154"/>
      <c r="AE33" s="154" t="s">
        <v>111</v>
      </c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</row>
    <row r="34" spans="1:31" ht="12.75">
      <c r="A34" s="156" t="s">
        <v>106</v>
      </c>
      <c r="B34" s="163" t="s">
        <v>69</v>
      </c>
      <c r="C34" s="192" t="s">
        <v>70</v>
      </c>
      <c r="D34" s="166"/>
      <c r="E34" s="169"/>
      <c r="F34" s="172"/>
      <c r="G34" s="172">
        <f>SUMIF(AE35:AE82,"&lt;&gt;NOR",G35:G82)</f>
        <v>0</v>
      </c>
      <c r="H34" s="172"/>
      <c r="I34" s="172">
        <f>SUM(I35:I82)</f>
        <v>0</v>
      </c>
      <c r="J34" s="172"/>
      <c r="K34" s="172">
        <f>SUM(K35:K82)</f>
        <v>0</v>
      </c>
      <c r="L34" s="172"/>
      <c r="M34" s="172">
        <f>SUM(M35:M82)</f>
        <v>0</v>
      </c>
      <c r="N34" s="166"/>
      <c r="O34" s="166">
        <f>SUM(O35:O82)</f>
        <v>0.039290000000000005</v>
      </c>
      <c r="P34" s="166"/>
      <c r="Q34" s="166">
        <f>SUM(Q35:Q82)</f>
        <v>0</v>
      </c>
      <c r="R34" s="166"/>
      <c r="S34" s="166"/>
      <c r="T34" s="167"/>
      <c r="U34" s="166">
        <f>SUM(U35:U82)</f>
        <v>54.01</v>
      </c>
      <c r="AE34" t="s">
        <v>107</v>
      </c>
    </row>
    <row r="35" spans="1:60" ht="12.75" outlineLevel="1">
      <c r="A35" s="155">
        <v>19</v>
      </c>
      <c r="B35" s="162" t="s">
        <v>150</v>
      </c>
      <c r="C35" s="191" t="s">
        <v>151</v>
      </c>
      <c r="D35" s="164" t="s">
        <v>114</v>
      </c>
      <c r="E35" s="168">
        <v>2</v>
      </c>
      <c r="F35" s="170"/>
      <c r="G35" s="171">
        <f>ROUND(E35*F35,2)</f>
        <v>0</v>
      </c>
      <c r="H35" s="170"/>
      <c r="I35" s="171">
        <f>ROUND(E35*H35,2)</f>
        <v>0</v>
      </c>
      <c r="J35" s="170"/>
      <c r="K35" s="171">
        <f>ROUND(E35*J35,2)</f>
        <v>0</v>
      </c>
      <c r="L35" s="171">
        <v>21</v>
      </c>
      <c r="M35" s="171">
        <f>G35*(1+L35/100)</f>
        <v>0</v>
      </c>
      <c r="N35" s="164">
        <v>0</v>
      </c>
      <c r="O35" s="164">
        <f>ROUND(E35*N35,5)</f>
        <v>0</v>
      </c>
      <c r="P35" s="164">
        <v>0</v>
      </c>
      <c r="Q35" s="164">
        <f>ROUND(E35*P35,5)</f>
        <v>0</v>
      </c>
      <c r="R35" s="164"/>
      <c r="S35" s="164"/>
      <c r="T35" s="165">
        <v>0</v>
      </c>
      <c r="U35" s="164">
        <f>ROUND(E35*T35,2)</f>
        <v>0</v>
      </c>
      <c r="V35" s="154"/>
      <c r="W35" s="154"/>
      <c r="X35" s="154"/>
      <c r="Y35" s="154"/>
      <c r="Z35" s="154"/>
      <c r="AA35" s="154"/>
      <c r="AB35" s="154"/>
      <c r="AC35" s="154"/>
      <c r="AD35" s="154"/>
      <c r="AE35" s="154" t="s">
        <v>152</v>
      </c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</row>
    <row r="36" spans="1:60" ht="12.75" outlineLevel="1">
      <c r="A36" s="155"/>
      <c r="B36" s="162"/>
      <c r="C36" s="250" t="s">
        <v>153</v>
      </c>
      <c r="D36" s="251"/>
      <c r="E36" s="252"/>
      <c r="F36" s="253"/>
      <c r="G36" s="254"/>
      <c r="H36" s="171"/>
      <c r="I36" s="171"/>
      <c r="J36" s="171"/>
      <c r="K36" s="171"/>
      <c r="L36" s="171"/>
      <c r="M36" s="171"/>
      <c r="N36" s="164"/>
      <c r="O36" s="164"/>
      <c r="P36" s="164"/>
      <c r="Q36" s="164"/>
      <c r="R36" s="164"/>
      <c r="S36" s="164"/>
      <c r="T36" s="165"/>
      <c r="U36" s="164"/>
      <c r="V36" s="154"/>
      <c r="W36" s="154"/>
      <c r="X36" s="154"/>
      <c r="Y36" s="154"/>
      <c r="Z36" s="154"/>
      <c r="AA36" s="154"/>
      <c r="AB36" s="154"/>
      <c r="AC36" s="154"/>
      <c r="AD36" s="154"/>
      <c r="AE36" s="154" t="s">
        <v>135</v>
      </c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7" t="str">
        <f>C36</f>
        <v>Kotel bude vybaven nerezovým hořákem, nerezovým výměníkem, hořákovou regulací.</v>
      </c>
      <c r="BB36" s="154"/>
      <c r="BC36" s="154"/>
      <c r="BD36" s="154"/>
      <c r="BE36" s="154"/>
      <c r="BF36" s="154"/>
      <c r="BG36" s="154"/>
      <c r="BH36" s="154"/>
    </row>
    <row r="37" spans="1:60" ht="12.75" outlineLevel="1">
      <c r="A37" s="155">
        <v>20</v>
      </c>
      <c r="B37" s="162" t="s">
        <v>154</v>
      </c>
      <c r="C37" s="191" t="s">
        <v>155</v>
      </c>
      <c r="D37" s="164" t="s">
        <v>114</v>
      </c>
      <c r="E37" s="168">
        <v>2</v>
      </c>
      <c r="F37" s="170"/>
      <c r="G37" s="171">
        <f>ROUND(E37*F37,2)</f>
        <v>0</v>
      </c>
      <c r="H37" s="170"/>
      <c r="I37" s="171">
        <f>ROUND(E37*H37,2)</f>
        <v>0</v>
      </c>
      <c r="J37" s="170"/>
      <c r="K37" s="171">
        <f>ROUND(E37*J37,2)</f>
        <v>0</v>
      </c>
      <c r="L37" s="171">
        <v>21</v>
      </c>
      <c r="M37" s="171">
        <f>G37*(1+L37/100)</f>
        <v>0</v>
      </c>
      <c r="N37" s="164">
        <v>0.0005</v>
      </c>
      <c r="O37" s="164">
        <f>ROUND(E37*N37,5)</f>
        <v>0.001</v>
      </c>
      <c r="P37" s="164">
        <v>0</v>
      </c>
      <c r="Q37" s="164">
        <f>ROUND(E37*P37,5)</f>
        <v>0</v>
      </c>
      <c r="R37" s="164"/>
      <c r="S37" s="164"/>
      <c r="T37" s="165">
        <v>9.291</v>
      </c>
      <c r="U37" s="164">
        <f>ROUND(E37*T37,2)</f>
        <v>18.58</v>
      </c>
      <c r="V37" s="154"/>
      <c r="W37" s="154"/>
      <c r="X37" s="154"/>
      <c r="Y37" s="154"/>
      <c r="Z37" s="154"/>
      <c r="AA37" s="154"/>
      <c r="AB37" s="154"/>
      <c r="AC37" s="154"/>
      <c r="AD37" s="154"/>
      <c r="AE37" s="154" t="s">
        <v>111</v>
      </c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</row>
    <row r="38" spans="1:60" ht="12.75" outlineLevel="1">
      <c r="A38" s="155">
        <v>21</v>
      </c>
      <c r="B38" s="162" t="s">
        <v>156</v>
      </c>
      <c r="C38" s="191" t="s">
        <v>157</v>
      </c>
      <c r="D38" s="164" t="s">
        <v>114</v>
      </c>
      <c r="E38" s="168">
        <v>2</v>
      </c>
      <c r="F38" s="170"/>
      <c r="G38" s="171">
        <f>ROUND(E38*F38,2)</f>
        <v>0</v>
      </c>
      <c r="H38" s="170"/>
      <c r="I38" s="171">
        <f>ROUND(E38*H38,2)</f>
        <v>0</v>
      </c>
      <c r="J38" s="170"/>
      <c r="K38" s="171">
        <f>ROUND(E38*J38,2)</f>
        <v>0</v>
      </c>
      <c r="L38" s="171">
        <v>21</v>
      </c>
      <c r="M38" s="171">
        <f>G38*(1+L38/100)</f>
        <v>0</v>
      </c>
      <c r="N38" s="164">
        <v>0</v>
      </c>
      <c r="O38" s="164">
        <f>ROUND(E38*N38,5)</f>
        <v>0</v>
      </c>
      <c r="P38" s="164">
        <v>0</v>
      </c>
      <c r="Q38" s="164">
        <f>ROUND(E38*P38,5)</f>
        <v>0</v>
      </c>
      <c r="R38" s="164"/>
      <c r="S38" s="164"/>
      <c r="T38" s="165">
        <v>0</v>
      </c>
      <c r="U38" s="164">
        <f>ROUND(E38*T38,2)</f>
        <v>0</v>
      </c>
      <c r="V38" s="154"/>
      <c r="W38" s="154"/>
      <c r="X38" s="154"/>
      <c r="Y38" s="154"/>
      <c r="Z38" s="154"/>
      <c r="AA38" s="154"/>
      <c r="AB38" s="154"/>
      <c r="AC38" s="154"/>
      <c r="AD38" s="154"/>
      <c r="AE38" s="154" t="s">
        <v>111</v>
      </c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</row>
    <row r="39" spans="1:60" ht="12.75" outlineLevel="1">
      <c r="A39" s="155">
        <v>22</v>
      </c>
      <c r="B39" s="162" t="s">
        <v>158</v>
      </c>
      <c r="C39" s="191" t="s">
        <v>159</v>
      </c>
      <c r="D39" s="164" t="s">
        <v>114</v>
      </c>
      <c r="E39" s="168">
        <v>2</v>
      </c>
      <c r="F39" s="170"/>
      <c r="G39" s="171">
        <f>ROUND(E39*F39,2)</f>
        <v>0</v>
      </c>
      <c r="H39" s="170"/>
      <c r="I39" s="171">
        <f>ROUND(E39*H39,2)</f>
        <v>0</v>
      </c>
      <c r="J39" s="170"/>
      <c r="K39" s="171">
        <f>ROUND(E39*J39,2)</f>
        <v>0</v>
      </c>
      <c r="L39" s="171">
        <v>21</v>
      </c>
      <c r="M39" s="171">
        <f>G39*(1+L39/100)</f>
        <v>0</v>
      </c>
      <c r="N39" s="164">
        <v>0</v>
      </c>
      <c r="O39" s="164">
        <f>ROUND(E39*N39,5)</f>
        <v>0</v>
      </c>
      <c r="P39" s="164">
        <v>0</v>
      </c>
      <c r="Q39" s="164">
        <f>ROUND(E39*P39,5)</f>
        <v>0</v>
      </c>
      <c r="R39" s="164"/>
      <c r="S39" s="164"/>
      <c r="T39" s="165">
        <v>0</v>
      </c>
      <c r="U39" s="164">
        <f>ROUND(E39*T39,2)</f>
        <v>0</v>
      </c>
      <c r="V39" s="154"/>
      <c r="W39" s="154"/>
      <c r="X39" s="154"/>
      <c r="Y39" s="154"/>
      <c r="Z39" s="154"/>
      <c r="AA39" s="154"/>
      <c r="AB39" s="154"/>
      <c r="AC39" s="154"/>
      <c r="AD39" s="154"/>
      <c r="AE39" s="154" t="s">
        <v>152</v>
      </c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</row>
    <row r="40" spans="1:60" ht="22.5" outlineLevel="1">
      <c r="A40" s="155"/>
      <c r="B40" s="162"/>
      <c r="C40" s="250" t="s">
        <v>160</v>
      </c>
      <c r="D40" s="251"/>
      <c r="E40" s="252"/>
      <c r="F40" s="253"/>
      <c r="G40" s="254"/>
      <c r="H40" s="171"/>
      <c r="I40" s="171"/>
      <c r="J40" s="171"/>
      <c r="K40" s="171"/>
      <c r="L40" s="171"/>
      <c r="M40" s="171"/>
      <c r="N40" s="164"/>
      <c r="O40" s="164"/>
      <c r="P40" s="164"/>
      <c r="Q40" s="164"/>
      <c r="R40" s="164"/>
      <c r="S40" s="164"/>
      <c r="T40" s="165"/>
      <c r="U40" s="164"/>
      <c r="V40" s="154"/>
      <c r="W40" s="154"/>
      <c r="X40" s="154"/>
      <c r="Y40" s="154"/>
      <c r="Z40" s="154"/>
      <c r="AA40" s="154"/>
      <c r="AB40" s="154"/>
      <c r="AC40" s="154"/>
      <c r="AD40" s="154"/>
      <c r="AE40" s="154" t="s">
        <v>135</v>
      </c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7" t="str">
        <f>C40</f>
        <v>Připojovací sada obsahuje kulové kohouty, zpětnou klapku, pojistný ventil a elektronicky řízené čerpadlo.</v>
      </c>
      <c r="BB40" s="154"/>
      <c r="BC40" s="154"/>
      <c r="BD40" s="154"/>
      <c r="BE40" s="154"/>
      <c r="BF40" s="154"/>
      <c r="BG40" s="154"/>
      <c r="BH40" s="154"/>
    </row>
    <row r="41" spans="1:60" ht="12.75" outlineLevel="1">
      <c r="A41" s="155">
        <v>23</v>
      </c>
      <c r="B41" s="162" t="s">
        <v>161</v>
      </c>
      <c r="C41" s="191" t="s">
        <v>162</v>
      </c>
      <c r="D41" s="164" t="s">
        <v>114</v>
      </c>
      <c r="E41" s="168">
        <v>2</v>
      </c>
      <c r="F41" s="170"/>
      <c r="G41" s="171">
        <f aca="true" t="shared" si="7" ref="G41:G49">ROUND(E41*F41,2)</f>
        <v>0</v>
      </c>
      <c r="H41" s="170"/>
      <c r="I41" s="171">
        <f aca="true" t="shared" si="8" ref="I41:I49">ROUND(E41*H41,2)</f>
        <v>0</v>
      </c>
      <c r="J41" s="170"/>
      <c r="K41" s="171">
        <f aca="true" t="shared" si="9" ref="K41:K49">ROUND(E41*J41,2)</f>
        <v>0</v>
      </c>
      <c r="L41" s="171">
        <v>21</v>
      </c>
      <c r="M41" s="171">
        <f aca="true" t="shared" si="10" ref="M41:M49">G41*(1+L41/100)</f>
        <v>0</v>
      </c>
      <c r="N41" s="164">
        <v>0</v>
      </c>
      <c r="O41" s="164">
        <f aca="true" t="shared" si="11" ref="O41:O49">ROUND(E41*N41,5)</f>
        <v>0</v>
      </c>
      <c r="P41" s="164">
        <v>0</v>
      </c>
      <c r="Q41" s="164">
        <f aca="true" t="shared" si="12" ref="Q41:Q49">ROUND(E41*P41,5)</f>
        <v>0</v>
      </c>
      <c r="R41" s="164"/>
      <c r="S41" s="164"/>
      <c r="T41" s="165">
        <v>0</v>
      </c>
      <c r="U41" s="164">
        <f aca="true" t="shared" si="13" ref="U41:U49">ROUND(E41*T41,2)</f>
        <v>0</v>
      </c>
      <c r="V41" s="154"/>
      <c r="W41" s="154"/>
      <c r="X41" s="154"/>
      <c r="Y41" s="154"/>
      <c r="Z41" s="154"/>
      <c r="AA41" s="154"/>
      <c r="AB41" s="154"/>
      <c r="AC41" s="154"/>
      <c r="AD41" s="154"/>
      <c r="AE41" s="154" t="s">
        <v>111</v>
      </c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</row>
    <row r="42" spans="1:60" ht="12.75" outlineLevel="1">
      <c r="A42" s="155">
        <v>24</v>
      </c>
      <c r="B42" s="162" t="s">
        <v>163</v>
      </c>
      <c r="C42" s="191" t="s">
        <v>164</v>
      </c>
      <c r="D42" s="164" t="s">
        <v>114</v>
      </c>
      <c r="E42" s="168">
        <v>1</v>
      </c>
      <c r="F42" s="170"/>
      <c r="G42" s="171">
        <f t="shared" si="7"/>
        <v>0</v>
      </c>
      <c r="H42" s="170"/>
      <c r="I42" s="171">
        <f t="shared" si="8"/>
        <v>0</v>
      </c>
      <c r="J42" s="170"/>
      <c r="K42" s="171">
        <f t="shared" si="9"/>
        <v>0</v>
      </c>
      <c r="L42" s="171">
        <v>21</v>
      </c>
      <c r="M42" s="171">
        <f t="shared" si="10"/>
        <v>0</v>
      </c>
      <c r="N42" s="164">
        <v>0</v>
      </c>
      <c r="O42" s="164">
        <f t="shared" si="11"/>
        <v>0</v>
      </c>
      <c r="P42" s="164">
        <v>0</v>
      </c>
      <c r="Q42" s="164">
        <f t="shared" si="12"/>
        <v>0</v>
      </c>
      <c r="R42" s="164"/>
      <c r="S42" s="164"/>
      <c r="T42" s="165">
        <v>0</v>
      </c>
      <c r="U42" s="164">
        <f t="shared" si="13"/>
        <v>0</v>
      </c>
      <c r="V42" s="154"/>
      <c r="W42" s="154"/>
      <c r="X42" s="154"/>
      <c r="Y42" s="154"/>
      <c r="Z42" s="154"/>
      <c r="AA42" s="154"/>
      <c r="AB42" s="154"/>
      <c r="AC42" s="154"/>
      <c r="AD42" s="154"/>
      <c r="AE42" s="154" t="s">
        <v>152</v>
      </c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</row>
    <row r="43" spans="1:60" ht="12.75" outlineLevel="1">
      <c r="A43" s="155">
        <v>25</v>
      </c>
      <c r="B43" s="162" t="s">
        <v>165</v>
      </c>
      <c r="C43" s="191" t="s">
        <v>166</v>
      </c>
      <c r="D43" s="164" t="s">
        <v>114</v>
      </c>
      <c r="E43" s="168">
        <v>1</v>
      </c>
      <c r="F43" s="170"/>
      <c r="G43" s="171">
        <f t="shared" si="7"/>
        <v>0</v>
      </c>
      <c r="H43" s="170"/>
      <c r="I43" s="171">
        <f t="shared" si="8"/>
        <v>0</v>
      </c>
      <c r="J43" s="170"/>
      <c r="K43" s="171">
        <f t="shared" si="9"/>
        <v>0</v>
      </c>
      <c r="L43" s="171">
        <v>21</v>
      </c>
      <c r="M43" s="171">
        <f t="shared" si="10"/>
        <v>0</v>
      </c>
      <c r="N43" s="164">
        <v>0</v>
      </c>
      <c r="O43" s="164">
        <f t="shared" si="11"/>
        <v>0</v>
      </c>
      <c r="P43" s="164">
        <v>0</v>
      </c>
      <c r="Q43" s="164">
        <f t="shared" si="12"/>
        <v>0</v>
      </c>
      <c r="R43" s="164"/>
      <c r="S43" s="164"/>
      <c r="T43" s="165">
        <v>0</v>
      </c>
      <c r="U43" s="164">
        <f t="shared" si="13"/>
        <v>0</v>
      </c>
      <c r="V43" s="154"/>
      <c r="W43" s="154"/>
      <c r="X43" s="154"/>
      <c r="Y43" s="154"/>
      <c r="Z43" s="154"/>
      <c r="AA43" s="154"/>
      <c r="AB43" s="154"/>
      <c r="AC43" s="154"/>
      <c r="AD43" s="154"/>
      <c r="AE43" s="154" t="s">
        <v>152</v>
      </c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</row>
    <row r="44" spans="1:60" ht="12.75" outlineLevel="1">
      <c r="A44" s="155">
        <v>26</v>
      </c>
      <c r="B44" s="162" t="s">
        <v>167</v>
      </c>
      <c r="C44" s="191" t="s">
        <v>168</v>
      </c>
      <c r="D44" s="164" t="s">
        <v>114</v>
      </c>
      <c r="E44" s="168">
        <v>2</v>
      </c>
      <c r="F44" s="170"/>
      <c r="G44" s="171">
        <f t="shared" si="7"/>
        <v>0</v>
      </c>
      <c r="H44" s="170"/>
      <c r="I44" s="171">
        <f t="shared" si="8"/>
        <v>0</v>
      </c>
      <c r="J44" s="170"/>
      <c r="K44" s="171">
        <f t="shared" si="9"/>
        <v>0</v>
      </c>
      <c r="L44" s="171">
        <v>21</v>
      </c>
      <c r="M44" s="171">
        <f t="shared" si="10"/>
        <v>0</v>
      </c>
      <c r="N44" s="164">
        <v>0.0165</v>
      </c>
      <c r="O44" s="164">
        <f t="shared" si="11"/>
        <v>0.033</v>
      </c>
      <c r="P44" s="164">
        <v>0</v>
      </c>
      <c r="Q44" s="164">
        <f t="shared" si="12"/>
        <v>0</v>
      </c>
      <c r="R44" s="164"/>
      <c r="S44" s="164"/>
      <c r="T44" s="165">
        <v>1.788</v>
      </c>
      <c r="U44" s="164">
        <f t="shared" si="13"/>
        <v>3.58</v>
      </c>
      <c r="V44" s="154"/>
      <c r="W44" s="154"/>
      <c r="X44" s="154"/>
      <c r="Y44" s="154"/>
      <c r="Z44" s="154"/>
      <c r="AA44" s="154"/>
      <c r="AB44" s="154"/>
      <c r="AC44" s="154"/>
      <c r="AD44" s="154"/>
      <c r="AE44" s="154" t="s">
        <v>111</v>
      </c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</row>
    <row r="45" spans="1:60" ht="12.75" outlineLevel="1">
      <c r="A45" s="155">
        <v>27</v>
      </c>
      <c r="B45" s="162" t="s">
        <v>169</v>
      </c>
      <c r="C45" s="191" t="s">
        <v>170</v>
      </c>
      <c r="D45" s="164" t="s">
        <v>114</v>
      </c>
      <c r="E45" s="168">
        <v>1</v>
      </c>
      <c r="F45" s="170"/>
      <c r="G45" s="171">
        <f t="shared" si="7"/>
        <v>0</v>
      </c>
      <c r="H45" s="170"/>
      <c r="I45" s="171">
        <f t="shared" si="8"/>
        <v>0</v>
      </c>
      <c r="J45" s="170"/>
      <c r="K45" s="171">
        <f t="shared" si="9"/>
        <v>0</v>
      </c>
      <c r="L45" s="171">
        <v>21</v>
      </c>
      <c r="M45" s="171">
        <f t="shared" si="10"/>
        <v>0</v>
      </c>
      <c r="N45" s="164">
        <v>0</v>
      </c>
      <c r="O45" s="164">
        <f t="shared" si="11"/>
        <v>0</v>
      </c>
      <c r="P45" s="164">
        <v>0</v>
      </c>
      <c r="Q45" s="164">
        <f t="shared" si="12"/>
        <v>0</v>
      </c>
      <c r="R45" s="164"/>
      <c r="S45" s="164"/>
      <c r="T45" s="165">
        <v>0</v>
      </c>
      <c r="U45" s="164">
        <f t="shared" si="13"/>
        <v>0</v>
      </c>
      <c r="V45" s="154"/>
      <c r="W45" s="154"/>
      <c r="X45" s="154"/>
      <c r="Y45" s="154"/>
      <c r="Z45" s="154"/>
      <c r="AA45" s="154"/>
      <c r="AB45" s="154"/>
      <c r="AC45" s="154"/>
      <c r="AD45" s="154"/>
      <c r="AE45" s="154" t="s">
        <v>152</v>
      </c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</row>
    <row r="46" spans="1:60" ht="12.75" outlineLevel="1">
      <c r="A46" s="155">
        <v>28</v>
      </c>
      <c r="B46" s="162" t="s">
        <v>171</v>
      </c>
      <c r="C46" s="191" t="s">
        <v>172</v>
      </c>
      <c r="D46" s="164" t="s">
        <v>114</v>
      </c>
      <c r="E46" s="168">
        <v>1</v>
      </c>
      <c r="F46" s="170"/>
      <c r="G46" s="171">
        <f t="shared" si="7"/>
        <v>0</v>
      </c>
      <c r="H46" s="170"/>
      <c r="I46" s="171">
        <f t="shared" si="8"/>
        <v>0</v>
      </c>
      <c r="J46" s="170"/>
      <c r="K46" s="171">
        <f t="shared" si="9"/>
        <v>0</v>
      </c>
      <c r="L46" s="171">
        <v>21</v>
      </c>
      <c r="M46" s="171">
        <f t="shared" si="10"/>
        <v>0</v>
      </c>
      <c r="N46" s="164">
        <v>0.00476</v>
      </c>
      <c r="O46" s="164">
        <f t="shared" si="11"/>
        <v>0.00476</v>
      </c>
      <c r="P46" s="164">
        <v>0</v>
      </c>
      <c r="Q46" s="164">
        <f t="shared" si="12"/>
        <v>0</v>
      </c>
      <c r="R46" s="164"/>
      <c r="S46" s="164"/>
      <c r="T46" s="165">
        <v>1.715</v>
      </c>
      <c r="U46" s="164">
        <f t="shared" si="13"/>
        <v>1.72</v>
      </c>
      <c r="V46" s="154"/>
      <c r="W46" s="154"/>
      <c r="X46" s="154"/>
      <c r="Y46" s="154"/>
      <c r="Z46" s="154"/>
      <c r="AA46" s="154"/>
      <c r="AB46" s="154"/>
      <c r="AC46" s="154"/>
      <c r="AD46" s="154"/>
      <c r="AE46" s="154" t="s">
        <v>111</v>
      </c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</row>
    <row r="47" spans="1:60" ht="22.5" outlineLevel="1">
      <c r="A47" s="155">
        <v>29</v>
      </c>
      <c r="B47" s="162" t="s">
        <v>173</v>
      </c>
      <c r="C47" s="191" t="s">
        <v>174</v>
      </c>
      <c r="D47" s="164" t="s">
        <v>114</v>
      </c>
      <c r="E47" s="168">
        <v>1</v>
      </c>
      <c r="F47" s="170"/>
      <c r="G47" s="171">
        <f t="shared" si="7"/>
        <v>0</v>
      </c>
      <c r="H47" s="170"/>
      <c r="I47" s="171">
        <f t="shared" si="8"/>
        <v>0</v>
      </c>
      <c r="J47" s="170"/>
      <c r="K47" s="171">
        <f t="shared" si="9"/>
        <v>0</v>
      </c>
      <c r="L47" s="171">
        <v>21</v>
      </c>
      <c r="M47" s="171">
        <f t="shared" si="10"/>
        <v>0</v>
      </c>
      <c r="N47" s="164">
        <v>0</v>
      </c>
      <c r="O47" s="164">
        <f t="shared" si="11"/>
        <v>0</v>
      </c>
      <c r="P47" s="164">
        <v>0</v>
      </c>
      <c r="Q47" s="164">
        <f t="shared" si="12"/>
        <v>0</v>
      </c>
      <c r="R47" s="164"/>
      <c r="S47" s="164"/>
      <c r="T47" s="165">
        <v>0</v>
      </c>
      <c r="U47" s="164">
        <f t="shared" si="13"/>
        <v>0</v>
      </c>
      <c r="V47" s="154"/>
      <c r="W47" s="154"/>
      <c r="X47" s="154"/>
      <c r="Y47" s="154"/>
      <c r="Z47" s="154"/>
      <c r="AA47" s="154"/>
      <c r="AB47" s="154"/>
      <c r="AC47" s="154"/>
      <c r="AD47" s="154"/>
      <c r="AE47" s="154" t="s">
        <v>152</v>
      </c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</row>
    <row r="48" spans="1:60" ht="12.75" outlineLevel="1">
      <c r="A48" s="155">
        <v>30</v>
      </c>
      <c r="B48" s="162" t="s">
        <v>175</v>
      </c>
      <c r="C48" s="191" t="s">
        <v>176</v>
      </c>
      <c r="D48" s="164" t="s">
        <v>114</v>
      </c>
      <c r="E48" s="168">
        <v>1</v>
      </c>
      <c r="F48" s="170"/>
      <c r="G48" s="171">
        <f t="shared" si="7"/>
        <v>0</v>
      </c>
      <c r="H48" s="170"/>
      <c r="I48" s="171">
        <f t="shared" si="8"/>
        <v>0</v>
      </c>
      <c r="J48" s="170"/>
      <c r="K48" s="171">
        <f t="shared" si="9"/>
        <v>0</v>
      </c>
      <c r="L48" s="171">
        <v>21</v>
      </c>
      <c r="M48" s="171">
        <f t="shared" si="10"/>
        <v>0</v>
      </c>
      <c r="N48" s="164">
        <v>0</v>
      </c>
      <c r="O48" s="164">
        <f t="shared" si="11"/>
        <v>0</v>
      </c>
      <c r="P48" s="164">
        <v>0</v>
      </c>
      <c r="Q48" s="164">
        <f t="shared" si="12"/>
        <v>0</v>
      </c>
      <c r="R48" s="164"/>
      <c r="S48" s="164"/>
      <c r="T48" s="165">
        <v>0</v>
      </c>
      <c r="U48" s="164">
        <f t="shared" si="13"/>
        <v>0</v>
      </c>
      <c r="V48" s="154"/>
      <c r="W48" s="154"/>
      <c r="X48" s="154"/>
      <c r="Y48" s="154"/>
      <c r="Z48" s="154"/>
      <c r="AA48" s="154"/>
      <c r="AB48" s="154"/>
      <c r="AC48" s="154"/>
      <c r="AD48" s="154"/>
      <c r="AE48" s="154" t="s">
        <v>111</v>
      </c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</row>
    <row r="49" spans="1:60" ht="22.5" outlineLevel="1">
      <c r="A49" s="155">
        <v>31</v>
      </c>
      <c r="B49" s="162" t="s">
        <v>177</v>
      </c>
      <c r="C49" s="191" t="s">
        <v>178</v>
      </c>
      <c r="D49" s="164" t="s">
        <v>114</v>
      </c>
      <c r="E49" s="168">
        <v>1</v>
      </c>
      <c r="F49" s="170"/>
      <c r="G49" s="171">
        <f t="shared" si="7"/>
        <v>0</v>
      </c>
      <c r="H49" s="170"/>
      <c r="I49" s="171">
        <f t="shared" si="8"/>
        <v>0</v>
      </c>
      <c r="J49" s="170"/>
      <c r="K49" s="171">
        <f t="shared" si="9"/>
        <v>0</v>
      </c>
      <c r="L49" s="171">
        <v>21</v>
      </c>
      <c r="M49" s="171">
        <f t="shared" si="10"/>
        <v>0</v>
      </c>
      <c r="N49" s="164">
        <v>0</v>
      </c>
      <c r="O49" s="164">
        <f t="shared" si="11"/>
        <v>0</v>
      </c>
      <c r="P49" s="164">
        <v>0</v>
      </c>
      <c r="Q49" s="164">
        <f t="shared" si="12"/>
        <v>0</v>
      </c>
      <c r="R49" s="164"/>
      <c r="S49" s="164"/>
      <c r="T49" s="165">
        <v>0</v>
      </c>
      <c r="U49" s="164">
        <f t="shared" si="13"/>
        <v>0</v>
      </c>
      <c r="V49" s="154"/>
      <c r="W49" s="154"/>
      <c r="X49" s="154"/>
      <c r="Y49" s="154"/>
      <c r="Z49" s="154"/>
      <c r="AA49" s="154"/>
      <c r="AB49" s="154"/>
      <c r="AC49" s="154"/>
      <c r="AD49" s="154"/>
      <c r="AE49" s="154" t="s">
        <v>152</v>
      </c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</row>
    <row r="50" spans="1:60" ht="12.75" outlineLevel="1">
      <c r="A50" s="155"/>
      <c r="B50" s="162"/>
      <c r="C50" s="250" t="s">
        <v>179</v>
      </c>
      <c r="D50" s="251"/>
      <c r="E50" s="252"/>
      <c r="F50" s="253"/>
      <c r="G50" s="254"/>
      <c r="H50" s="171"/>
      <c r="I50" s="171"/>
      <c r="J50" s="171"/>
      <c r="K50" s="171"/>
      <c r="L50" s="171"/>
      <c r="M50" s="171"/>
      <c r="N50" s="164"/>
      <c r="O50" s="164"/>
      <c r="P50" s="164"/>
      <c r="Q50" s="164"/>
      <c r="R50" s="164"/>
      <c r="S50" s="164"/>
      <c r="T50" s="165"/>
      <c r="U50" s="164"/>
      <c r="V50" s="154"/>
      <c r="W50" s="154"/>
      <c r="X50" s="154"/>
      <c r="Y50" s="154"/>
      <c r="Z50" s="154"/>
      <c r="AA50" s="154"/>
      <c r="AB50" s="154"/>
      <c r="AC50" s="154"/>
      <c r="AD50" s="154"/>
      <c r="AE50" s="154" t="s">
        <v>135</v>
      </c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7" t="str">
        <f aca="true" t="shared" si="14" ref="BA50:BA61">C50</f>
        <v>Mechanický předfiltr, napojení 1", ruční odkalovací ventil</v>
      </c>
      <c r="BB50" s="154"/>
      <c r="BC50" s="154"/>
      <c r="BD50" s="154"/>
      <c r="BE50" s="154"/>
      <c r="BF50" s="154"/>
      <c r="BG50" s="154"/>
      <c r="BH50" s="154"/>
    </row>
    <row r="51" spans="1:60" ht="12.75" outlineLevel="1">
      <c r="A51" s="155"/>
      <c r="B51" s="162"/>
      <c r="C51" s="250" t="s">
        <v>180</v>
      </c>
      <c r="D51" s="251"/>
      <c r="E51" s="252"/>
      <c r="F51" s="253"/>
      <c r="G51" s="254"/>
      <c r="H51" s="171"/>
      <c r="I51" s="171"/>
      <c r="J51" s="171"/>
      <c r="K51" s="171"/>
      <c r="L51" s="171"/>
      <c r="M51" s="171"/>
      <c r="N51" s="164"/>
      <c r="O51" s="164"/>
      <c r="P51" s="164"/>
      <c r="Q51" s="164"/>
      <c r="R51" s="164"/>
      <c r="S51" s="164"/>
      <c r="T51" s="165"/>
      <c r="U51" s="164"/>
      <c r="V51" s="154"/>
      <c r="W51" s="154"/>
      <c r="X51" s="154"/>
      <c r="Y51" s="154"/>
      <c r="Z51" s="154"/>
      <c r="AA51" s="154"/>
      <c r="AB51" s="154"/>
      <c r="AC51" s="154"/>
      <c r="AD51" s="154"/>
      <c r="AE51" s="154" t="s">
        <v>135</v>
      </c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7" t="str">
        <f t="shared" si="14"/>
        <v>Systémový oddělovač K 20 napojení 3", oddělení pitné vody od uzavřeného sys. dle DIN EN 1717</v>
      </c>
      <c r="BB51" s="154"/>
      <c r="BC51" s="154"/>
      <c r="BD51" s="154"/>
      <c r="BE51" s="154"/>
      <c r="BF51" s="154"/>
      <c r="BG51" s="154"/>
      <c r="BH51" s="154"/>
    </row>
    <row r="52" spans="1:60" ht="22.5" outlineLevel="1">
      <c r="A52" s="155"/>
      <c r="B52" s="162"/>
      <c r="C52" s="250" t="s">
        <v>181</v>
      </c>
      <c r="D52" s="251"/>
      <c r="E52" s="252"/>
      <c r="F52" s="253"/>
      <c r="G52" s="254"/>
      <c r="H52" s="171"/>
      <c r="I52" s="171"/>
      <c r="J52" s="171"/>
      <c r="K52" s="171"/>
      <c r="L52" s="171"/>
      <c r="M52" s="171"/>
      <c r="N52" s="164"/>
      <c r="O52" s="164"/>
      <c r="P52" s="164"/>
      <c r="Q52" s="164"/>
      <c r="R52" s="164"/>
      <c r="S52" s="164"/>
      <c r="T52" s="165"/>
      <c r="U52" s="164"/>
      <c r="V52" s="154"/>
      <c r="W52" s="154"/>
      <c r="X52" s="154"/>
      <c r="Y52" s="154"/>
      <c r="Z52" s="154"/>
      <c r="AA52" s="154"/>
      <c r="AB52" s="154"/>
      <c r="AC52" s="154"/>
      <c r="AD52" s="154"/>
      <c r="AE52" s="154" t="s">
        <v>135</v>
      </c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7" t="str">
        <f t="shared" si="14"/>
        <v>Jednoduchý, automatický změkčovací filtr, Objemové řízení, napojení 1“, Qmax 2 m3/hod, zařízení ve složení:</v>
      </c>
      <c r="BB52" s="154"/>
      <c r="BC52" s="154"/>
      <c r="BD52" s="154"/>
      <c r="BE52" s="154"/>
      <c r="BF52" s="154"/>
      <c r="BG52" s="154"/>
      <c r="BH52" s="154"/>
    </row>
    <row r="53" spans="1:60" ht="12.75" outlineLevel="1">
      <c r="A53" s="155"/>
      <c r="B53" s="162"/>
      <c r="C53" s="250" t="s">
        <v>182</v>
      </c>
      <c r="D53" s="251"/>
      <c r="E53" s="252"/>
      <c r="F53" s="253"/>
      <c r="G53" s="254"/>
      <c r="H53" s="171"/>
      <c r="I53" s="171"/>
      <c r="J53" s="171"/>
      <c r="K53" s="171"/>
      <c r="L53" s="171"/>
      <c r="M53" s="171"/>
      <c r="N53" s="164"/>
      <c r="O53" s="164"/>
      <c r="P53" s="164"/>
      <c r="Q53" s="164"/>
      <c r="R53" s="164"/>
      <c r="S53" s="164"/>
      <c r="T53" s="165"/>
      <c r="U53" s="164"/>
      <c r="V53" s="154"/>
      <c r="W53" s="154"/>
      <c r="X53" s="154"/>
      <c r="Y53" s="154"/>
      <c r="Z53" s="154"/>
      <c r="AA53" s="154"/>
      <c r="AB53" s="154"/>
      <c r="AC53" s="154"/>
      <c r="AD53" s="154"/>
      <c r="AE53" s="154" t="s">
        <v>135</v>
      </c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7" t="str">
        <f t="shared" si="14"/>
        <v>1 x automatický řídící ventil</v>
      </c>
      <c r="BB53" s="154"/>
      <c r="BC53" s="154"/>
      <c r="BD53" s="154"/>
      <c r="BE53" s="154"/>
      <c r="BF53" s="154"/>
      <c r="BG53" s="154"/>
      <c r="BH53" s="154"/>
    </row>
    <row r="54" spans="1:60" ht="12.75" outlineLevel="1">
      <c r="A54" s="155"/>
      <c r="B54" s="162"/>
      <c r="C54" s="250" t="s">
        <v>183</v>
      </c>
      <c r="D54" s="251"/>
      <c r="E54" s="252"/>
      <c r="F54" s="253"/>
      <c r="G54" s="254"/>
      <c r="H54" s="171"/>
      <c r="I54" s="171"/>
      <c r="J54" s="171"/>
      <c r="K54" s="171"/>
      <c r="L54" s="171"/>
      <c r="M54" s="171"/>
      <c r="N54" s="164"/>
      <c r="O54" s="164"/>
      <c r="P54" s="164"/>
      <c r="Q54" s="164"/>
      <c r="R54" s="164"/>
      <c r="S54" s="164"/>
      <c r="T54" s="165"/>
      <c r="U54" s="164"/>
      <c r="V54" s="154"/>
      <c r="W54" s="154"/>
      <c r="X54" s="154"/>
      <c r="Y54" s="154"/>
      <c r="Z54" s="154"/>
      <c r="AA54" s="154"/>
      <c r="AB54" s="154"/>
      <c r="AC54" s="154"/>
      <c r="AD54" s="154"/>
      <c r="AE54" s="154" t="s">
        <v>135</v>
      </c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7" t="str">
        <f t="shared" si="14"/>
        <v>1 x sklolaminátová láhev s podstavcem</v>
      </c>
      <c r="BB54" s="154"/>
      <c r="BC54" s="154"/>
      <c r="BD54" s="154"/>
      <c r="BE54" s="154"/>
      <c r="BF54" s="154"/>
      <c r="BG54" s="154"/>
      <c r="BH54" s="154"/>
    </row>
    <row r="55" spans="1:60" ht="12.75" outlineLevel="1">
      <c r="A55" s="155"/>
      <c r="B55" s="162"/>
      <c r="C55" s="250" t="s">
        <v>184</v>
      </c>
      <c r="D55" s="251"/>
      <c r="E55" s="252"/>
      <c r="F55" s="253"/>
      <c r="G55" s="254"/>
      <c r="H55" s="171"/>
      <c r="I55" s="171"/>
      <c r="J55" s="171"/>
      <c r="K55" s="171"/>
      <c r="L55" s="171"/>
      <c r="M55" s="171"/>
      <c r="N55" s="164"/>
      <c r="O55" s="164"/>
      <c r="P55" s="164"/>
      <c r="Q55" s="164"/>
      <c r="R55" s="164"/>
      <c r="S55" s="164"/>
      <c r="T55" s="165"/>
      <c r="U55" s="164"/>
      <c r="V55" s="154"/>
      <c r="W55" s="154"/>
      <c r="X55" s="154"/>
      <c r="Y55" s="154"/>
      <c r="Z55" s="154"/>
      <c r="AA55" s="154"/>
      <c r="AB55" s="154"/>
      <c r="AC55" s="154"/>
      <c r="AD55" s="154"/>
      <c r="AE55" s="154" t="s">
        <v>135</v>
      </c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7" t="str">
        <f t="shared" si="14"/>
        <v>1 x solná nádoba s víkem 100 l</v>
      </c>
      <c r="BB55" s="154"/>
      <c r="BC55" s="154"/>
      <c r="BD55" s="154"/>
      <c r="BE55" s="154"/>
      <c r="BF55" s="154"/>
      <c r="BG55" s="154"/>
      <c r="BH55" s="154"/>
    </row>
    <row r="56" spans="1:60" ht="12.75" outlineLevel="1">
      <c r="A56" s="155"/>
      <c r="B56" s="162"/>
      <c r="C56" s="250" t="s">
        <v>185</v>
      </c>
      <c r="D56" s="251"/>
      <c r="E56" s="252"/>
      <c r="F56" s="253"/>
      <c r="G56" s="254"/>
      <c r="H56" s="171"/>
      <c r="I56" s="171"/>
      <c r="J56" s="171"/>
      <c r="K56" s="171"/>
      <c r="L56" s="171"/>
      <c r="M56" s="171"/>
      <c r="N56" s="164"/>
      <c r="O56" s="164"/>
      <c r="P56" s="164"/>
      <c r="Q56" s="164"/>
      <c r="R56" s="164"/>
      <c r="S56" s="164"/>
      <c r="T56" s="165"/>
      <c r="U56" s="164"/>
      <c r="V56" s="154"/>
      <c r="W56" s="154"/>
      <c r="X56" s="154"/>
      <c r="Y56" s="154"/>
      <c r="Z56" s="154"/>
      <c r="AA56" s="154"/>
      <c r="AB56" s="154"/>
      <c r="AC56" s="154"/>
      <c r="AD56" s="154"/>
      <c r="AE56" s="154" t="s">
        <v>135</v>
      </c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7" t="str">
        <f t="shared" si="14"/>
        <v>1 x 15 l změkčovací pryskyřice</v>
      </c>
      <c r="BB56" s="154"/>
      <c r="BC56" s="154"/>
      <c r="BD56" s="154"/>
      <c r="BE56" s="154"/>
      <c r="BF56" s="154"/>
      <c r="BG56" s="154"/>
      <c r="BH56" s="154"/>
    </row>
    <row r="57" spans="1:60" ht="22.5" outlineLevel="1">
      <c r="A57" s="155"/>
      <c r="B57" s="162"/>
      <c r="C57" s="250" t="s">
        <v>186</v>
      </c>
      <c r="D57" s="251"/>
      <c r="E57" s="252"/>
      <c r="F57" s="253"/>
      <c r="G57" s="254"/>
      <c r="H57" s="171"/>
      <c r="I57" s="171"/>
      <c r="J57" s="171"/>
      <c r="K57" s="171"/>
      <c r="L57" s="171"/>
      <c r="M57" s="171"/>
      <c r="N57" s="164"/>
      <c r="O57" s="164"/>
      <c r="P57" s="164"/>
      <c r="Q57" s="164"/>
      <c r="R57" s="164"/>
      <c r="S57" s="164"/>
      <c r="T57" s="165"/>
      <c r="U57" s="164"/>
      <c r="V57" s="154"/>
      <c r="W57" s="154"/>
      <c r="X57" s="154"/>
      <c r="Y57" s="154"/>
      <c r="Z57" s="154"/>
      <c r="AA57" s="154"/>
      <c r="AB57" s="154"/>
      <c r="AC57" s="154"/>
      <c r="AD57" s="154"/>
      <c r="AE57" s="154" t="s">
        <v>135</v>
      </c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7" t="str">
        <f t="shared" si="14"/>
        <v>1 Instalační armatury pro snadnou montáž změkčovacího filtru (lze řešit individuálně, nejsou podmínkou)</v>
      </c>
      <c r="BB57" s="154"/>
      <c r="BC57" s="154"/>
      <c r="BD57" s="154"/>
      <c r="BE57" s="154"/>
      <c r="BF57" s="154"/>
      <c r="BG57" s="154"/>
      <c r="BH57" s="154"/>
    </row>
    <row r="58" spans="1:60" ht="12.75" outlineLevel="1">
      <c r="A58" s="155"/>
      <c r="B58" s="162"/>
      <c r="C58" s="250" t="s">
        <v>187</v>
      </c>
      <c r="D58" s="251"/>
      <c r="E58" s="252"/>
      <c r="F58" s="253"/>
      <c r="G58" s="254"/>
      <c r="H58" s="171"/>
      <c r="I58" s="171"/>
      <c r="J58" s="171"/>
      <c r="K58" s="171"/>
      <c r="L58" s="171"/>
      <c r="M58" s="171"/>
      <c r="N58" s="164"/>
      <c r="O58" s="164"/>
      <c r="P58" s="164"/>
      <c r="Q58" s="164"/>
      <c r="R58" s="164"/>
      <c r="S58" s="164"/>
      <c r="T58" s="165"/>
      <c r="U58" s="164"/>
      <c r="V58" s="154"/>
      <c r="W58" s="154"/>
      <c r="X58" s="154"/>
      <c r="Y58" s="154"/>
      <c r="Z58" s="154"/>
      <c r="AA58" s="154"/>
      <c r="AB58" s="154"/>
      <c r="AC58" s="154"/>
      <c r="AD58" s="154"/>
      <c r="AE58" s="154" t="s">
        <v>135</v>
      </c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7" t="str">
        <f t="shared" si="14"/>
        <v>2 x nerezové napojovací hadice 600 mm</v>
      </c>
      <c r="BB58" s="154"/>
      <c r="BC58" s="154"/>
      <c r="BD58" s="154"/>
      <c r="BE58" s="154"/>
      <c r="BF58" s="154"/>
      <c r="BG58" s="154"/>
      <c r="BH58" s="154"/>
    </row>
    <row r="59" spans="1:60" ht="12.75" outlineLevel="1">
      <c r="A59" s="155"/>
      <c r="B59" s="162"/>
      <c r="C59" s="250" t="s">
        <v>188</v>
      </c>
      <c r="D59" s="251"/>
      <c r="E59" s="252"/>
      <c r="F59" s="253"/>
      <c r="G59" s="254"/>
      <c r="H59" s="171"/>
      <c r="I59" s="171"/>
      <c r="J59" s="171"/>
      <c r="K59" s="171"/>
      <c r="L59" s="171"/>
      <c r="M59" s="171"/>
      <c r="N59" s="164"/>
      <c r="O59" s="164"/>
      <c r="P59" s="164"/>
      <c r="Q59" s="164"/>
      <c r="R59" s="164"/>
      <c r="S59" s="164"/>
      <c r="T59" s="165"/>
      <c r="U59" s="164"/>
      <c r="V59" s="154"/>
      <c r="W59" s="154"/>
      <c r="X59" s="154"/>
      <c r="Y59" s="154"/>
      <c r="Z59" s="154"/>
      <c r="AA59" s="154"/>
      <c r="AB59" s="154"/>
      <c r="AC59" s="154"/>
      <c r="AD59" s="154"/>
      <c r="AE59" s="154" t="s">
        <v>135</v>
      </c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7" t="str">
        <f t="shared" si="14"/>
        <v>1 x montážní blok se zkušebním ventilem a obtokem</v>
      </c>
      <c r="BB59" s="154"/>
      <c r="BC59" s="154"/>
      <c r="BD59" s="154"/>
      <c r="BE59" s="154"/>
      <c r="BF59" s="154"/>
      <c r="BG59" s="154"/>
      <c r="BH59" s="154"/>
    </row>
    <row r="60" spans="1:60" ht="12.75" outlineLevel="1">
      <c r="A60" s="155"/>
      <c r="B60" s="162"/>
      <c r="C60" s="250" t="s">
        <v>189</v>
      </c>
      <c r="D60" s="251"/>
      <c r="E60" s="252"/>
      <c r="F60" s="253"/>
      <c r="G60" s="254"/>
      <c r="H60" s="171"/>
      <c r="I60" s="171"/>
      <c r="J60" s="171"/>
      <c r="K60" s="171"/>
      <c r="L60" s="171"/>
      <c r="M60" s="171"/>
      <c r="N60" s="164"/>
      <c r="O60" s="164"/>
      <c r="P60" s="164"/>
      <c r="Q60" s="164"/>
      <c r="R60" s="164"/>
      <c r="S60" s="164"/>
      <c r="T60" s="165"/>
      <c r="U60" s="164"/>
      <c r="V60" s="154"/>
      <c r="W60" s="154"/>
      <c r="X60" s="154"/>
      <c r="Y60" s="154"/>
      <c r="Z60" s="154"/>
      <c r="AA60" s="154"/>
      <c r="AB60" s="154"/>
      <c r="AC60" s="154"/>
      <c r="AD60" s="154"/>
      <c r="AE60" s="154" t="s">
        <v>135</v>
      </c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7" t="str">
        <f t="shared" si="14"/>
        <v>1 Chemie na prvotní spuštění</v>
      </c>
      <c r="BB60" s="154"/>
      <c r="BC60" s="154"/>
      <c r="BD60" s="154"/>
      <c r="BE60" s="154"/>
      <c r="BF60" s="154"/>
      <c r="BG60" s="154"/>
      <c r="BH60" s="154"/>
    </row>
    <row r="61" spans="1:60" ht="12.75" outlineLevel="1">
      <c r="A61" s="155"/>
      <c r="B61" s="162"/>
      <c r="C61" s="250" t="s">
        <v>190</v>
      </c>
      <c r="D61" s="251"/>
      <c r="E61" s="252"/>
      <c r="F61" s="253"/>
      <c r="G61" s="254"/>
      <c r="H61" s="171"/>
      <c r="I61" s="171"/>
      <c r="J61" s="171"/>
      <c r="K61" s="171"/>
      <c r="L61" s="171"/>
      <c r="M61" s="171"/>
      <c r="N61" s="164"/>
      <c r="O61" s="164"/>
      <c r="P61" s="164"/>
      <c r="Q61" s="164"/>
      <c r="R61" s="164"/>
      <c r="S61" s="164"/>
      <c r="T61" s="165"/>
      <c r="U61" s="164"/>
      <c r="V61" s="154"/>
      <c r="W61" s="154"/>
      <c r="X61" s="154"/>
      <c r="Y61" s="154"/>
      <c r="Z61" s="154"/>
      <c r="AA61" s="154"/>
      <c r="AB61" s="154"/>
      <c r="AC61" s="154"/>
      <c r="AD61" s="154"/>
      <c r="AE61" s="154" t="s">
        <v>135</v>
      </c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7" t="str">
        <f t="shared" si="14"/>
        <v>25 kg regenerační sůl, balení 25 kg</v>
      </c>
      <c r="BB61" s="154"/>
      <c r="BC61" s="154"/>
      <c r="BD61" s="154"/>
      <c r="BE61" s="154"/>
      <c r="BF61" s="154"/>
      <c r="BG61" s="154"/>
      <c r="BH61" s="154"/>
    </row>
    <row r="62" spans="1:60" ht="12.75" outlineLevel="1">
      <c r="A62" s="155">
        <v>32</v>
      </c>
      <c r="B62" s="162" t="s">
        <v>191</v>
      </c>
      <c r="C62" s="191" t="s">
        <v>192</v>
      </c>
      <c r="D62" s="164" t="s">
        <v>193</v>
      </c>
      <c r="E62" s="168">
        <v>6</v>
      </c>
      <c r="F62" s="170"/>
      <c r="G62" s="171">
        <f>ROUND(E62*F62,2)</f>
        <v>0</v>
      </c>
      <c r="H62" s="170"/>
      <c r="I62" s="171">
        <f>ROUND(E62*H62,2)</f>
        <v>0</v>
      </c>
      <c r="J62" s="170"/>
      <c r="K62" s="171">
        <f>ROUND(E62*J62,2)</f>
        <v>0</v>
      </c>
      <c r="L62" s="171">
        <v>21</v>
      </c>
      <c r="M62" s="171">
        <f>G62*(1+L62/100)</f>
        <v>0</v>
      </c>
      <c r="N62" s="164">
        <v>0</v>
      </c>
      <c r="O62" s="164">
        <f>ROUND(E62*N62,5)</f>
        <v>0</v>
      </c>
      <c r="P62" s="164">
        <v>0</v>
      </c>
      <c r="Q62" s="164">
        <f>ROUND(E62*P62,5)</f>
        <v>0</v>
      </c>
      <c r="R62" s="164"/>
      <c r="S62" s="164"/>
      <c r="T62" s="165">
        <v>0</v>
      </c>
      <c r="U62" s="164">
        <f>ROUND(E62*T62,2)</f>
        <v>0</v>
      </c>
      <c r="V62" s="154"/>
      <c r="W62" s="154"/>
      <c r="X62" s="154"/>
      <c r="Y62" s="154"/>
      <c r="Z62" s="154"/>
      <c r="AA62" s="154"/>
      <c r="AB62" s="154"/>
      <c r="AC62" s="154"/>
      <c r="AD62" s="154"/>
      <c r="AE62" s="154" t="s">
        <v>111</v>
      </c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</row>
    <row r="63" spans="1:60" ht="22.5" outlineLevel="1">
      <c r="A63" s="155">
        <v>33</v>
      </c>
      <c r="B63" s="162" t="s">
        <v>194</v>
      </c>
      <c r="C63" s="191" t="s">
        <v>195</v>
      </c>
      <c r="D63" s="164" t="s">
        <v>114</v>
      </c>
      <c r="E63" s="168">
        <v>1</v>
      </c>
      <c r="F63" s="170"/>
      <c r="G63" s="171">
        <f>ROUND(E63*F63,2)</f>
        <v>0</v>
      </c>
      <c r="H63" s="170"/>
      <c r="I63" s="171">
        <f>ROUND(E63*H63,2)</f>
        <v>0</v>
      </c>
      <c r="J63" s="170"/>
      <c r="K63" s="171">
        <f>ROUND(E63*J63,2)</f>
        <v>0</v>
      </c>
      <c r="L63" s="171">
        <v>21</v>
      </c>
      <c r="M63" s="171">
        <f>G63*(1+L63/100)</f>
        <v>0</v>
      </c>
      <c r="N63" s="164">
        <v>0</v>
      </c>
      <c r="O63" s="164">
        <f>ROUND(E63*N63,5)</f>
        <v>0</v>
      </c>
      <c r="P63" s="164">
        <v>0</v>
      </c>
      <c r="Q63" s="164">
        <f>ROUND(E63*P63,5)</f>
        <v>0</v>
      </c>
      <c r="R63" s="164"/>
      <c r="S63" s="164"/>
      <c r="T63" s="165">
        <v>0</v>
      </c>
      <c r="U63" s="164">
        <f>ROUND(E63*T63,2)</f>
        <v>0</v>
      </c>
      <c r="V63" s="154"/>
      <c r="W63" s="154"/>
      <c r="X63" s="154"/>
      <c r="Y63" s="154"/>
      <c r="Z63" s="154"/>
      <c r="AA63" s="154"/>
      <c r="AB63" s="154"/>
      <c r="AC63" s="154"/>
      <c r="AD63" s="154"/>
      <c r="AE63" s="154" t="s">
        <v>152</v>
      </c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</row>
    <row r="64" spans="1:60" ht="12.75" outlineLevel="1">
      <c r="A64" s="155"/>
      <c r="B64" s="162"/>
      <c r="C64" s="250" t="s">
        <v>196</v>
      </c>
      <c r="D64" s="251"/>
      <c r="E64" s="252"/>
      <c r="F64" s="253"/>
      <c r="G64" s="254"/>
      <c r="H64" s="171"/>
      <c r="I64" s="171"/>
      <c r="J64" s="171"/>
      <c r="K64" s="171"/>
      <c r="L64" s="171"/>
      <c r="M64" s="171"/>
      <c r="N64" s="164"/>
      <c r="O64" s="164"/>
      <c r="P64" s="164"/>
      <c r="Q64" s="164"/>
      <c r="R64" s="164"/>
      <c r="S64" s="164"/>
      <c r="T64" s="165"/>
      <c r="U64" s="164"/>
      <c r="V64" s="154"/>
      <c r="W64" s="154"/>
      <c r="X64" s="154"/>
      <c r="Y64" s="154"/>
      <c r="Z64" s="154"/>
      <c r="AA64" s="154"/>
      <c r="AB64" s="154"/>
      <c r="AC64" s="154"/>
      <c r="AD64" s="154"/>
      <c r="AE64" s="154" t="s">
        <v>135</v>
      </c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7" t="str">
        <f>C64</f>
        <v>RS KOMBI rozdělovač, MODUL 100, PN 6, Tmax=105°C, l=2000mm, m=48,7kg</v>
      </c>
      <c r="BB64" s="154"/>
      <c r="BC64" s="154"/>
      <c r="BD64" s="154"/>
      <c r="BE64" s="154"/>
      <c r="BF64" s="154"/>
      <c r="BG64" s="154"/>
      <c r="BH64" s="154"/>
    </row>
    <row r="65" spans="1:60" ht="12.75" outlineLevel="1">
      <c r="A65" s="155">
        <v>34</v>
      </c>
      <c r="B65" s="162" t="s">
        <v>197</v>
      </c>
      <c r="C65" s="191" t="s">
        <v>198</v>
      </c>
      <c r="D65" s="164" t="s">
        <v>199</v>
      </c>
      <c r="E65" s="168">
        <v>1</v>
      </c>
      <c r="F65" s="170"/>
      <c r="G65" s="171">
        <f>ROUND(E65*F65,2)</f>
        <v>0</v>
      </c>
      <c r="H65" s="170"/>
      <c r="I65" s="171">
        <f>ROUND(E65*H65,2)</f>
        <v>0</v>
      </c>
      <c r="J65" s="170"/>
      <c r="K65" s="171">
        <f>ROUND(E65*J65,2)</f>
        <v>0</v>
      </c>
      <c r="L65" s="171">
        <v>21</v>
      </c>
      <c r="M65" s="171">
        <f>G65*(1+L65/100)</f>
        <v>0</v>
      </c>
      <c r="N65" s="164">
        <v>0</v>
      </c>
      <c r="O65" s="164">
        <f>ROUND(E65*N65,5)</f>
        <v>0</v>
      </c>
      <c r="P65" s="164">
        <v>0</v>
      </c>
      <c r="Q65" s="164">
        <f>ROUND(E65*P65,5)</f>
        <v>0</v>
      </c>
      <c r="R65" s="164"/>
      <c r="S65" s="164"/>
      <c r="T65" s="165">
        <v>0</v>
      </c>
      <c r="U65" s="164">
        <f>ROUND(E65*T65,2)</f>
        <v>0</v>
      </c>
      <c r="V65" s="154"/>
      <c r="W65" s="154"/>
      <c r="X65" s="154"/>
      <c r="Y65" s="154"/>
      <c r="Z65" s="154"/>
      <c r="AA65" s="154"/>
      <c r="AB65" s="154"/>
      <c r="AC65" s="154"/>
      <c r="AD65" s="154"/>
      <c r="AE65" s="154" t="s">
        <v>152</v>
      </c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</row>
    <row r="66" spans="1:60" ht="12.75" outlineLevel="1">
      <c r="A66" s="155">
        <v>35</v>
      </c>
      <c r="B66" s="162" t="s">
        <v>200</v>
      </c>
      <c r="C66" s="191" t="s">
        <v>201</v>
      </c>
      <c r="D66" s="164" t="s">
        <v>114</v>
      </c>
      <c r="E66" s="168">
        <v>1</v>
      </c>
      <c r="F66" s="170"/>
      <c r="G66" s="171">
        <f>ROUND(E66*F66,2)</f>
        <v>0</v>
      </c>
      <c r="H66" s="170"/>
      <c r="I66" s="171">
        <f>ROUND(E66*H66,2)</f>
        <v>0</v>
      </c>
      <c r="J66" s="170"/>
      <c r="K66" s="171">
        <f>ROUND(E66*J66,2)</f>
        <v>0</v>
      </c>
      <c r="L66" s="171">
        <v>21</v>
      </c>
      <c r="M66" s="171">
        <f>G66*(1+L66/100)</f>
        <v>0</v>
      </c>
      <c r="N66" s="164">
        <v>0</v>
      </c>
      <c r="O66" s="164">
        <f>ROUND(E66*N66,5)</f>
        <v>0</v>
      </c>
      <c r="P66" s="164">
        <v>0</v>
      </c>
      <c r="Q66" s="164">
        <f>ROUND(E66*P66,5)</f>
        <v>0</v>
      </c>
      <c r="R66" s="164"/>
      <c r="S66" s="164"/>
      <c r="T66" s="165">
        <v>0</v>
      </c>
      <c r="U66" s="164">
        <f>ROUND(E66*T66,2)</f>
        <v>0</v>
      </c>
      <c r="V66" s="154"/>
      <c r="W66" s="154"/>
      <c r="X66" s="154"/>
      <c r="Y66" s="154"/>
      <c r="Z66" s="154"/>
      <c r="AA66" s="154"/>
      <c r="AB66" s="154"/>
      <c r="AC66" s="154"/>
      <c r="AD66" s="154"/>
      <c r="AE66" s="154" t="s">
        <v>152</v>
      </c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</row>
    <row r="67" spans="1:60" ht="12.75" outlineLevel="1">
      <c r="A67" s="155">
        <v>36</v>
      </c>
      <c r="B67" s="162" t="s">
        <v>202</v>
      </c>
      <c r="C67" s="191" t="s">
        <v>203</v>
      </c>
      <c r="D67" s="164" t="s">
        <v>193</v>
      </c>
      <c r="E67" s="168">
        <v>8</v>
      </c>
      <c r="F67" s="170"/>
      <c r="G67" s="171">
        <f>ROUND(E67*F67,2)</f>
        <v>0</v>
      </c>
      <c r="H67" s="170"/>
      <c r="I67" s="171">
        <f>ROUND(E67*H67,2)</f>
        <v>0</v>
      </c>
      <c r="J67" s="170"/>
      <c r="K67" s="171">
        <f>ROUND(E67*J67,2)</f>
        <v>0</v>
      </c>
      <c r="L67" s="171">
        <v>21</v>
      </c>
      <c r="M67" s="171">
        <f>G67*(1+L67/100)</f>
        <v>0</v>
      </c>
      <c r="N67" s="164">
        <v>0</v>
      </c>
      <c r="O67" s="164">
        <f>ROUND(E67*N67,5)</f>
        <v>0</v>
      </c>
      <c r="P67" s="164">
        <v>0</v>
      </c>
      <c r="Q67" s="164">
        <f>ROUND(E67*P67,5)</f>
        <v>0</v>
      </c>
      <c r="R67" s="164"/>
      <c r="S67" s="164"/>
      <c r="T67" s="165">
        <v>0</v>
      </c>
      <c r="U67" s="164">
        <f>ROUND(E67*T67,2)</f>
        <v>0</v>
      </c>
      <c r="V67" s="154"/>
      <c r="W67" s="154"/>
      <c r="X67" s="154"/>
      <c r="Y67" s="154"/>
      <c r="Z67" s="154"/>
      <c r="AA67" s="154"/>
      <c r="AB67" s="154"/>
      <c r="AC67" s="154"/>
      <c r="AD67" s="154"/>
      <c r="AE67" s="154" t="s">
        <v>111</v>
      </c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</row>
    <row r="68" spans="1:60" ht="22.5" outlineLevel="1">
      <c r="A68" s="155">
        <v>37</v>
      </c>
      <c r="B68" s="162" t="s">
        <v>204</v>
      </c>
      <c r="C68" s="191" t="s">
        <v>205</v>
      </c>
      <c r="D68" s="164" t="s">
        <v>114</v>
      </c>
      <c r="E68" s="168">
        <v>2</v>
      </c>
      <c r="F68" s="170"/>
      <c r="G68" s="171">
        <f>ROUND(E68*F68,2)</f>
        <v>0</v>
      </c>
      <c r="H68" s="170"/>
      <c r="I68" s="171">
        <f>ROUND(E68*H68,2)</f>
        <v>0</v>
      </c>
      <c r="J68" s="170"/>
      <c r="K68" s="171">
        <f>ROUND(E68*J68,2)</f>
        <v>0</v>
      </c>
      <c r="L68" s="171">
        <v>21</v>
      </c>
      <c r="M68" s="171">
        <f>G68*(1+L68/100)</f>
        <v>0</v>
      </c>
      <c r="N68" s="164">
        <v>0</v>
      </c>
      <c r="O68" s="164">
        <f>ROUND(E68*N68,5)</f>
        <v>0</v>
      </c>
      <c r="P68" s="164">
        <v>0</v>
      </c>
      <c r="Q68" s="164">
        <f>ROUND(E68*P68,5)</f>
        <v>0</v>
      </c>
      <c r="R68" s="164"/>
      <c r="S68" s="164"/>
      <c r="T68" s="165">
        <v>0</v>
      </c>
      <c r="U68" s="164">
        <f>ROUND(E68*T68,2)</f>
        <v>0</v>
      </c>
      <c r="V68" s="154"/>
      <c r="W68" s="154"/>
      <c r="X68" s="154"/>
      <c r="Y68" s="154"/>
      <c r="Z68" s="154"/>
      <c r="AA68" s="154"/>
      <c r="AB68" s="154"/>
      <c r="AC68" s="154"/>
      <c r="AD68" s="154"/>
      <c r="AE68" s="154" t="s">
        <v>111</v>
      </c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</row>
    <row r="69" spans="1:60" ht="33.75" outlineLevel="1">
      <c r="A69" s="155"/>
      <c r="B69" s="162"/>
      <c r="C69" s="250" t="s">
        <v>206</v>
      </c>
      <c r="D69" s="251"/>
      <c r="E69" s="252"/>
      <c r="F69" s="253"/>
      <c r="G69" s="254"/>
      <c r="H69" s="171"/>
      <c r="I69" s="171"/>
      <c r="J69" s="171"/>
      <c r="K69" s="171"/>
      <c r="L69" s="171"/>
      <c r="M69" s="171"/>
      <c r="N69" s="164"/>
      <c r="O69" s="164"/>
      <c r="P69" s="164"/>
      <c r="Q69" s="164"/>
      <c r="R69" s="164"/>
      <c r="S69" s="164"/>
      <c r="T69" s="165"/>
      <c r="U69" s="164"/>
      <c r="V69" s="154"/>
      <c r="W69" s="154"/>
      <c r="X69" s="154"/>
      <c r="Y69" s="154"/>
      <c r="Z69" s="154"/>
      <c r="AA69" s="154"/>
      <c r="AB69" s="154"/>
      <c r="AC69" s="154"/>
      <c r="AD69" s="154"/>
      <c r="AE69" s="154" t="s">
        <v>135</v>
      </c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7" t="str">
        <f>C69</f>
        <v>Motor a elektronická jednotka obsahuje 4-pólový, synchronní motor s trvalými magnety (PM motor). Otáčky jsou řízeny integrovaným frekvenčním měničem. Čerpadlo obsahuje integrovaný snímač diferenčního tlaku a teploty.</v>
      </c>
      <c r="BB69" s="154"/>
      <c r="BC69" s="154"/>
      <c r="BD69" s="154"/>
      <c r="BE69" s="154"/>
      <c r="BF69" s="154"/>
      <c r="BG69" s="154"/>
      <c r="BH69" s="154"/>
    </row>
    <row r="70" spans="1:60" ht="22.5" outlineLevel="1">
      <c r="A70" s="155">
        <v>38</v>
      </c>
      <c r="B70" s="162" t="s">
        <v>207</v>
      </c>
      <c r="C70" s="191" t="s">
        <v>208</v>
      </c>
      <c r="D70" s="164" t="s">
        <v>114</v>
      </c>
      <c r="E70" s="168">
        <v>1</v>
      </c>
      <c r="F70" s="170"/>
      <c r="G70" s="171">
        <f>ROUND(E70*F70,2)</f>
        <v>0</v>
      </c>
      <c r="H70" s="170"/>
      <c r="I70" s="171">
        <f>ROUND(E70*H70,2)</f>
        <v>0</v>
      </c>
      <c r="J70" s="170"/>
      <c r="K70" s="171">
        <f>ROUND(E70*J70,2)</f>
        <v>0</v>
      </c>
      <c r="L70" s="171">
        <v>21</v>
      </c>
      <c r="M70" s="171">
        <f>G70*(1+L70/100)</f>
        <v>0</v>
      </c>
      <c r="N70" s="164">
        <v>0</v>
      </c>
      <c r="O70" s="164">
        <f>ROUND(E70*N70,5)</f>
        <v>0</v>
      </c>
      <c r="P70" s="164">
        <v>0</v>
      </c>
      <c r="Q70" s="164">
        <f>ROUND(E70*P70,5)</f>
        <v>0</v>
      </c>
      <c r="R70" s="164"/>
      <c r="S70" s="164"/>
      <c r="T70" s="165">
        <v>0</v>
      </c>
      <c r="U70" s="164">
        <f>ROUND(E70*T70,2)</f>
        <v>0</v>
      </c>
      <c r="V70" s="154"/>
      <c r="W70" s="154"/>
      <c r="X70" s="154"/>
      <c r="Y70" s="154"/>
      <c r="Z70" s="154"/>
      <c r="AA70" s="154"/>
      <c r="AB70" s="154"/>
      <c r="AC70" s="154"/>
      <c r="AD70" s="154"/>
      <c r="AE70" s="154" t="s">
        <v>111</v>
      </c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</row>
    <row r="71" spans="1:60" ht="22.5" outlineLevel="1">
      <c r="A71" s="155"/>
      <c r="B71" s="162"/>
      <c r="C71" s="250" t="s">
        <v>209</v>
      </c>
      <c r="D71" s="251"/>
      <c r="E71" s="252"/>
      <c r="F71" s="253"/>
      <c r="G71" s="254"/>
      <c r="H71" s="171"/>
      <c r="I71" s="171"/>
      <c r="J71" s="171"/>
      <c r="K71" s="171"/>
      <c r="L71" s="171"/>
      <c r="M71" s="171"/>
      <c r="N71" s="164"/>
      <c r="O71" s="164"/>
      <c r="P71" s="164"/>
      <c r="Q71" s="164"/>
      <c r="R71" s="164"/>
      <c r="S71" s="164"/>
      <c r="T71" s="165"/>
      <c r="U71" s="164"/>
      <c r="V71" s="154"/>
      <c r="W71" s="154"/>
      <c r="X71" s="154"/>
      <c r="Y71" s="154"/>
      <c r="Z71" s="154"/>
      <c r="AA71" s="154"/>
      <c r="AB71" s="154"/>
      <c r="AC71" s="154"/>
      <c r="AD71" s="154"/>
      <c r="AE71" s="154" t="s">
        <v>135</v>
      </c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7" t="str">
        <f>C71</f>
        <v>Motor a elektronická jednotka obsahuje synchronní motor s trvalými magnety (PM motor). Otáčky jsou řízeny integrovaným frekvenčním měničem.</v>
      </c>
      <c r="BB71" s="154"/>
      <c r="BC71" s="154"/>
      <c r="BD71" s="154"/>
      <c r="BE71" s="154"/>
      <c r="BF71" s="154"/>
      <c r="BG71" s="154"/>
      <c r="BH71" s="154"/>
    </row>
    <row r="72" spans="1:60" ht="22.5" outlineLevel="1">
      <c r="A72" s="155">
        <v>39</v>
      </c>
      <c r="B72" s="162" t="s">
        <v>210</v>
      </c>
      <c r="C72" s="191" t="s">
        <v>211</v>
      </c>
      <c r="D72" s="164" t="s">
        <v>114</v>
      </c>
      <c r="E72" s="168">
        <v>1</v>
      </c>
      <c r="F72" s="170"/>
      <c r="G72" s="171">
        <f>ROUND(E72*F72,2)</f>
        <v>0</v>
      </c>
      <c r="H72" s="170"/>
      <c r="I72" s="171">
        <f>ROUND(E72*H72,2)</f>
        <v>0</v>
      </c>
      <c r="J72" s="170"/>
      <c r="K72" s="171">
        <f>ROUND(E72*J72,2)</f>
        <v>0</v>
      </c>
      <c r="L72" s="171">
        <v>21</v>
      </c>
      <c r="M72" s="171">
        <f>G72*(1+L72/100)</f>
        <v>0</v>
      </c>
      <c r="N72" s="164">
        <v>0</v>
      </c>
      <c r="O72" s="164">
        <f>ROUND(E72*N72,5)</f>
        <v>0</v>
      </c>
      <c r="P72" s="164">
        <v>0</v>
      </c>
      <c r="Q72" s="164">
        <f>ROUND(E72*P72,5)</f>
        <v>0</v>
      </c>
      <c r="R72" s="164"/>
      <c r="S72" s="164"/>
      <c r="T72" s="165">
        <v>0</v>
      </c>
      <c r="U72" s="164">
        <f>ROUND(E72*T72,2)</f>
        <v>0</v>
      </c>
      <c r="V72" s="154"/>
      <c r="W72" s="154"/>
      <c r="X72" s="154"/>
      <c r="Y72" s="154"/>
      <c r="Z72" s="154"/>
      <c r="AA72" s="154"/>
      <c r="AB72" s="154"/>
      <c r="AC72" s="154"/>
      <c r="AD72" s="154"/>
      <c r="AE72" s="154" t="s">
        <v>152</v>
      </c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</row>
    <row r="73" spans="1:60" ht="12.75" outlineLevel="1">
      <c r="A73" s="155">
        <v>40</v>
      </c>
      <c r="B73" s="162" t="s">
        <v>212</v>
      </c>
      <c r="C73" s="191" t="s">
        <v>213</v>
      </c>
      <c r="D73" s="164" t="s">
        <v>114</v>
      </c>
      <c r="E73" s="168">
        <v>1</v>
      </c>
      <c r="F73" s="170"/>
      <c r="G73" s="171">
        <f>ROUND(E73*F73,2)</f>
        <v>0</v>
      </c>
      <c r="H73" s="170"/>
      <c r="I73" s="171">
        <f>ROUND(E73*H73,2)</f>
        <v>0</v>
      </c>
      <c r="J73" s="170"/>
      <c r="K73" s="171">
        <f>ROUND(E73*J73,2)</f>
        <v>0</v>
      </c>
      <c r="L73" s="171">
        <v>21</v>
      </c>
      <c r="M73" s="171">
        <f>G73*(1+L73/100)</f>
        <v>0</v>
      </c>
      <c r="N73" s="164">
        <v>0</v>
      </c>
      <c r="O73" s="164">
        <f>ROUND(E73*N73,5)</f>
        <v>0</v>
      </c>
      <c r="P73" s="164">
        <v>0</v>
      </c>
      <c r="Q73" s="164">
        <f>ROUND(E73*P73,5)</f>
        <v>0</v>
      </c>
      <c r="R73" s="164"/>
      <c r="S73" s="164"/>
      <c r="T73" s="165">
        <v>0</v>
      </c>
      <c r="U73" s="164">
        <f>ROUND(E73*T73,2)</f>
        <v>0</v>
      </c>
      <c r="V73" s="154"/>
      <c r="W73" s="154"/>
      <c r="X73" s="154"/>
      <c r="Y73" s="154"/>
      <c r="Z73" s="154"/>
      <c r="AA73" s="154"/>
      <c r="AB73" s="154"/>
      <c r="AC73" s="154"/>
      <c r="AD73" s="154"/>
      <c r="AE73" s="154" t="s">
        <v>152</v>
      </c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</row>
    <row r="74" spans="1:60" ht="12.75" outlineLevel="1">
      <c r="A74" s="155">
        <v>41</v>
      </c>
      <c r="B74" s="162" t="s">
        <v>214</v>
      </c>
      <c r="C74" s="191" t="s">
        <v>215</v>
      </c>
      <c r="D74" s="164" t="s">
        <v>114</v>
      </c>
      <c r="E74" s="168">
        <v>4</v>
      </c>
      <c r="F74" s="170"/>
      <c r="G74" s="171">
        <f>ROUND(E74*F74,2)</f>
        <v>0</v>
      </c>
      <c r="H74" s="170"/>
      <c r="I74" s="171">
        <f>ROUND(E74*H74,2)</f>
        <v>0</v>
      </c>
      <c r="J74" s="170"/>
      <c r="K74" s="171">
        <f>ROUND(E74*J74,2)</f>
        <v>0</v>
      </c>
      <c r="L74" s="171">
        <v>21</v>
      </c>
      <c r="M74" s="171">
        <f>G74*(1+L74/100)</f>
        <v>0</v>
      </c>
      <c r="N74" s="164">
        <v>0</v>
      </c>
      <c r="O74" s="164">
        <f>ROUND(E74*N74,5)</f>
        <v>0</v>
      </c>
      <c r="P74" s="164">
        <v>0</v>
      </c>
      <c r="Q74" s="164">
        <f>ROUND(E74*P74,5)</f>
        <v>0</v>
      </c>
      <c r="R74" s="164"/>
      <c r="S74" s="164"/>
      <c r="T74" s="165">
        <v>0</v>
      </c>
      <c r="U74" s="164">
        <f>ROUND(E74*T74,2)</f>
        <v>0</v>
      </c>
      <c r="V74" s="154"/>
      <c r="W74" s="154"/>
      <c r="X74" s="154"/>
      <c r="Y74" s="154"/>
      <c r="Z74" s="154"/>
      <c r="AA74" s="154"/>
      <c r="AB74" s="154"/>
      <c r="AC74" s="154"/>
      <c r="AD74" s="154"/>
      <c r="AE74" s="154" t="s">
        <v>111</v>
      </c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</row>
    <row r="75" spans="1:60" ht="12.75" outlineLevel="1">
      <c r="A75" s="155">
        <v>42</v>
      </c>
      <c r="B75" s="162" t="s">
        <v>216</v>
      </c>
      <c r="C75" s="191" t="s">
        <v>217</v>
      </c>
      <c r="D75" s="164" t="s">
        <v>114</v>
      </c>
      <c r="E75" s="168">
        <v>1</v>
      </c>
      <c r="F75" s="170"/>
      <c r="G75" s="171">
        <f>ROUND(E75*F75,2)</f>
        <v>0</v>
      </c>
      <c r="H75" s="170"/>
      <c r="I75" s="171">
        <f>ROUND(E75*H75,2)</f>
        <v>0</v>
      </c>
      <c r="J75" s="170"/>
      <c r="K75" s="171">
        <f>ROUND(E75*J75,2)</f>
        <v>0</v>
      </c>
      <c r="L75" s="171">
        <v>21</v>
      </c>
      <c r="M75" s="171">
        <f>G75*(1+L75/100)</f>
        <v>0</v>
      </c>
      <c r="N75" s="164">
        <v>0</v>
      </c>
      <c r="O75" s="164">
        <f>ROUND(E75*N75,5)</f>
        <v>0</v>
      </c>
      <c r="P75" s="164">
        <v>0</v>
      </c>
      <c r="Q75" s="164">
        <f>ROUND(E75*P75,5)</f>
        <v>0</v>
      </c>
      <c r="R75" s="164"/>
      <c r="S75" s="164"/>
      <c r="T75" s="165">
        <v>0</v>
      </c>
      <c r="U75" s="164">
        <f>ROUND(E75*T75,2)</f>
        <v>0</v>
      </c>
      <c r="V75" s="154"/>
      <c r="W75" s="154"/>
      <c r="X75" s="154"/>
      <c r="Y75" s="154"/>
      <c r="Z75" s="154"/>
      <c r="AA75" s="154"/>
      <c r="AB75" s="154"/>
      <c r="AC75" s="154"/>
      <c r="AD75" s="154"/>
      <c r="AE75" s="154" t="s">
        <v>111</v>
      </c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</row>
    <row r="76" spans="1:60" ht="12.75" outlineLevel="1">
      <c r="A76" s="155">
        <v>43</v>
      </c>
      <c r="B76" s="162" t="s">
        <v>218</v>
      </c>
      <c r="C76" s="191" t="s">
        <v>219</v>
      </c>
      <c r="D76" s="164" t="s">
        <v>114</v>
      </c>
      <c r="E76" s="168">
        <v>1</v>
      </c>
      <c r="F76" s="170"/>
      <c r="G76" s="171">
        <f>ROUND(E76*F76,2)</f>
        <v>0</v>
      </c>
      <c r="H76" s="170"/>
      <c r="I76" s="171">
        <f>ROUND(E76*H76,2)</f>
        <v>0</v>
      </c>
      <c r="J76" s="170"/>
      <c r="K76" s="171">
        <f>ROUND(E76*J76,2)</f>
        <v>0</v>
      </c>
      <c r="L76" s="171">
        <v>21</v>
      </c>
      <c r="M76" s="171">
        <f>G76*(1+L76/100)</f>
        <v>0</v>
      </c>
      <c r="N76" s="164">
        <v>0</v>
      </c>
      <c r="O76" s="164">
        <f>ROUND(E76*N76,5)</f>
        <v>0</v>
      </c>
      <c r="P76" s="164">
        <v>0</v>
      </c>
      <c r="Q76" s="164">
        <f>ROUND(E76*P76,5)</f>
        <v>0</v>
      </c>
      <c r="R76" s="164"/>
      <c r="S76" s="164"/>
      <c r="T76" s="165">
        <v>0</v>
      </c>
      <c r="U76" s="164">
        <f>ROUND(E76*T76,2)</f>
        <v>0</v>
      </c>
      <c r="V76" s="154"/>
      <c r="W76" s="154"/>
      <c r="X76" s="154"/>
      <c r="Y76" s="154"/>
      <c r="Z76" s="154"/>
      <c r="AA76" s="154"/>
      <c r="AB76" s="154"/>
      <c r="AC76" s="154"/>
      <c r="AD76" s="154"/>
      <c r="AE76" s="154" t="s">
        <v>152</v>
      </c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</row>
    <row r="77" spans="1:60" ht="12.75" outlineLevel="1">
      <c r="A77" s="155"/>
      <c r="B77" s="162"/>
      <c r="C77" s="250" t="s">
        <v>220</v>
      </c>
      <c r="D77" s="251"/>
      <c r="E77" s="252"/>
      <c r="F77" s="253"/>
      <c r="G77" s="254"/>
      <c r="H77" s="171"/>
      <c r="I77" s="171"/>
      <c r="J77" s="171"/>
      <c r="K77" s="171"/>
      <c r="L77" s="171"/>
      <c r="M77" s="171"/>
      <c r="N77" s="164"/>
      <c r="O77" s="164"/>
      <c r="P77" s="164"/>
      <c r="Q77" s="164"/>
      <c r="R77" s="164"/>
      <c r="S77" s="164"/>
      <c r="T77" s="165"/>
      <c r="U77" s="164"/>
      <c r="V77" s="154"/>
      <c r="W77" s="154"/>
      <c r="X77" s="154"/>
      <c r="Y77" s="154"/>
      <c r="Z77" s="154"/>
      <c r="AA77" s="154"/>
      <c r="AB77" s="154"/>
      <c r="AC77" s="154"/>
      <c r="AD77" s="154"/>
      <c r="AE77" s="154" t="s">
        <v>135</v>
      </c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7" t="str">
        <f>C77</f>
        <v>- kompatibilní se stávající nádobou Refix DD</v>
      </c>
      <c r="BB77" s="154"/>
      <c r="BC77" s="154"/>
      <c r="BD77" s="154"/>
      <c r="BE77" s="154"/>
      <c r="BF77" s="154"/>
      <c r="BG77" s="154"/>
      <c r="BH77" s="154"/>
    </row>
    <row r="78" spans="1:60" ht="12.75" outlineLevel="1">
      <c r="A78" s="155">
        <v>44</v>
      </c>
      <c r="B78" s="162" t="s">
        <v>221</v>
      </c>
      <c r="C78" s="191" t="s">
        <v>222</v>
      </c>
      <c r="D78" s="164" t="s">
        <v>114</v>
      </c>
      <c r="E78" s="168">
        <v>1</v>
      </c>
      <c r="F78" s="170"/>
      <c r="G78" s="171">
        <f>ROUND(E78*F78,2)</f>
        <v>0</v>
      </c>
      <c r="H78" s="170"/>
      <c r="I78" s="171">
        <f>ROUND(E78*H78,2)</f>
        <v>0</v>
      </c>
      <c r="J78" s="170"/>
      <c r="K78" s="171">
        <f>ROUND(E78*J78,2)</f>
        <v>0</v>
      </c>
      <c r="L78" s="171">
        <v>21</v>
      </c>
      <c r="M78" s="171">
        <f>G78*(1+L78/100)</f>
        <v>0</v>
      </c>
      <c r="N78" s="164">
        <v>0.00053</v>
      </c>
      <c r="O78" s="164">
        <f>ROUND(E78*N78,5)</f>
        <v>0.00053</v>
      </c>
      <c r="P78" s="164">
        <v>0</v>
      </c>
      <c r="Q78" s="164">
        <f>ROUND(E78*P78,5)</f>
        <v>0</v>
      </c>
      <c r="R78" s="164"/>
      <c r="S78" s="164"/>
      <c r="T78" s="165">
        <v>0.25</v>
      </c>
      <c r="U78" s="164">
        <f>ROUND(E78*T78,2)</f>
        <v>0.25</v>
      </c>
      <c r="V78" s="154"/>
      <c r="W78" s="154"/>
      <c r="X78" s="154"/>
      <c r="Y78" s="154"/>
      <c r="Z78" s="154"/>
      <c r="AA78" s="154"/>
      <c r="AB78" s="154"/>
      <c r="AC78" s="154"/>
      <c r="AD78" s="154"/>
      <c r="AE78" s="154" t="s">
        <v>111</v>
      </c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</row>
    <row r="79" spans="1:60" ht="12.75" outlineLevel="1">
      <c r="A79" s="155">
        <v>45</v>
      </c>
      <c r="B79" s="162" t="s">
        <v>223</v>
      </c>
      <c r="C79" s="191" t="s">
        <v>224</v>
      </c>
      <c r="D79" s="164" t="s">
        <v>193</v>
      </c>
      <c r="E79" s="168">
        <v>8</v>
      </c>
      <c r="F79" s="170"/>
      <c r="G79" s="171">
        <f>ROUND(E79*F79,2)</f>
        <v>0</v>
      </c>
      <c r="H79" s="170"/>
      <c r="I79" s="171">
        <f>ROUND(E79*H79,2)</f>
        <v>0</v>
      </c>
      <c r="J79" s="170"/>
      <c r="K79" s="171">
        <f>ROUND(E79*J79,2)</f>
        <v>0</v>
      </c>
      <c r="L79" s="171">
        <v>21</v>
      </c>
      <c r="M79" s="171">
        <f>G79*(1+L79/100)</f>
        <v>0</v>
      </c>
      <c r="N79" s="164">
        <v>0</v>
      </c>
      <c r="O79" s="164">
        <f>ROUND(E79*N79,5)</f>
        <v>0</v>
      </c>
      <c r="P79" s="164">
        <v>0</v>
      </c>
      <c r="Q79" s="164">
        <f>ROUND(E79*P79,5)</f>
        <v>0</v>
      </c>
      <c r="R79" s="164"/>
      <c r="S79" s="164"/>
      <c r="T79" s="165">
        <v>0</v>
      </c>
      <c r="U79" s="164">
        <f>ROUND(E79*T79,2)</f>
        <v>0</v>
      </c>
      <c r="V79" s="154"/>
      <c r="W79" s="154"/>
      <c r="X79" s="154"/>
      <c r="Y79" s="154"/>
      <c r="Z79" s="154"/>
      <c r="AA79" s="154"/>
      <c r="AB79" s="154"/>
      <c r="AC79" s="154"/>
      <c r="AD79" s="154"/>
      <c r="AE79" s="154" t="s">
        <v>111</v>
      </c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</row>
    <row r="80" spans="1:60" ht="12.75" outlineLevel="1">
      <c r="A80" s="155">
        <v>46</v>
      </c>
      <c r="B80" s="162" t="s">
        <v>225</v>
      </c>
      <c r="C80" s="191" t="s">
        <v>226</v>
      </c>
      <c r="D80" s="164" t="s">
        <v>193</v>
      </c>
      <c r="E80" s="168">
        <v>24</v>
      </c>
      <c r="F80" s="170"/>
      <c r="G80" s="171">
        <f>ROUND(E80*F80,2)</f>
        <v>0</v>
      </c>
      <c r="H80" s="170"/>
      <c r="I80" s="171">
        <f>ROUND(E80*H80,2)</f>
        <v>0</v>
      </c>
      <c r="J80" s="170"/>
      <c r="K80" s="171">
        <f>ROUND(E80*J80,2)</f>
        <v>0</v>
      </c>
      <c r="L80" s="171">
        <v>21</v>
      </c>
      <c r="M80" s="171">
        <f>G80*(1+L80/100)</f>
        <v>0</v>
      </c>
      <c r="N80" s="164">
        <v>0</v>
      </c>
      <c r="O80" s="164">
        <f>ROUND(E80*N80,5)</f>
        <v>0</v>
      </c>
      <c r="P80" s="164">
        <v>0</v>
      </c>
      <c r="Q80" s="164">
        <f>ROUND(E80*P80,5)</f>
        <v>0</v>
      </c>
      <c r="R80" s="164"/>
      <c r="S80" s="164"/>
      <c r="T80" s="165">
        <v>1</v>
      </c>
      <c r="U80" s="164">
        <f>ROUND(E80*T80,2)</f>
        <v>24</v>
      </c>
      <c r="V80" s="154"/>
      <c r="W80" s="154"/>
      <c r="X80" s="154"/>
      <c r="Y80" s="154"/>
      <c r="Z80" s="154"/>
      <c r="AA80" s="154"/>
      <c r="AB80" s="154"/>
      <c r="AC80" s="154"/>
      <c r="AD80" s="154"/>
      <c r="AE80" s="154" t="s">
        <v>111</v>
      </c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</row>
    <row r="81" spans="1:60" ht="12.75" outlineLevel="1">
      <c r="A81" s="155">
        <v>47</v>
      </c>
      <c r="B81" s="162" t="s">
        <v>227</v>
      </c>
      <c r="C81" s="191" t="s">
        <v>228</v>
      </c>
      <c r="D81" s="164" t="s">
        <v>119</v>
      </c>
      <c r="E81" s="168">
        <v>0.5</v>
      </c>
      <c r="F81" s="170"/>
      <c r="G81" s="171">
        <f>ROUND(E81*F81,2)</f>
        <v>0</v>
      </c>
      <c r="H81" s="170"/>
      <c r="I81" s="171">
        <f>ROUND(E81*H81,2)</f>
        <v>0</v>
      </c>
      <c r="J81" s="170"/>
      <c r="K81" s="171">
        <f>ROUND(E81*J81,2)</f>
        <v>0</v>
      </c>
      <c r="L81" s="171">
        <v>21</v>
      </c>
      <c r="M81" s="171">
        <f>G81*(1+L81/100)</f>
        <v>0</v>
      </c>
      <c r="N81" s="164">
        <v>0</v>
      </c>
      <c r="O81" s="164">
        <f>ROUND(E81*N81,5)</f>
        <v>0</v>
      </c>
      <c r="P81" s="164">
        <v>0</v>
      </c>
      <c r="Q81" s="164">
        <f>ROUND(E81*P81,5)</f>
        <v>0</v>
      </c>
      <c r="R81" s="164"/>
      <c r="S81" s="164"/>
      <c r="T81" s="165">
        <v>1.183</v>
      </c>
      <c r="U81" s="164">
        <f>ROUND(E81*T81,2)</f>
        <v>0.59</v>
      </c>
      <c r="V81" s="154"/>
      <c r="W81" s="154"/>
      <c r="X81" s="154"/>
      <c r="Y81" s="154"/>
      <c r="Z81" s="154"/>
      <c r="AA81" s="154"/>
      <c r="AB81" s="154"/>
      <c r="AC81" s="154"/>
      <c r="AD81" s="154"/>
      <c r="AE81" s="154" t="s">
        <v>111</v>
      </c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</row>
    <row r="82" spans="1:60" ht="12.75" outlineLevel="1">
      <c r="A82" s="155">
        <v>48</v>
      </c>
      <c r="B82" s="162" t="s">
        <v>229</v>
      </c>
      <c r="C82" s="191" t="s">
        <v>230</v>
      </c>
      <c r="D82" s="164" t="s">
        <v>119</v>
      </c>
      <c r="E82" s="168">
        <v>0.5</v>
      </c>
      <c r="F82" s="170"/>
      <c r="G82" s="171">
        <f>ROUND(E82*F82,2)</f>
        <v>0</v>
      </c>
      <c r="H82" s="170"/>
      <c r="I82" s="171">
        <f>ROUND(E82*H82,2)</f>
        <v>0</v>
      </c>
      <c r="J82" s="170"/>
      <c r="K82" s="171">
        <f>ROUND(E82*J82,2)</f>
        <v>0</v>
      </c>
      <c r="L82" s="171">
        <v>21</v>
      </c>
      <c r="M82" s="171">
        <f>G82*(1+L82/100)</f>
        <v>0</v>
      </c>
      <c r="N82" s="164">
        <v>0</v>
      </c>
      <c r="O82" s="164">
        <f>ROUND(E82*N82,5)</f>
        <v>0</v>
      </c>
      <c r="P82" s="164">
        <v>0</v>
      </c>
      <c r="Q82" s="164">
        <f>ROUND(E82*P82,5)</f>
        <v>0</v>
      </c>
      <c r="R82" s="164"/>
      <c r="S82" s="164"/>
      <c r="T82" s="165">
        <v>10.582</v>
      </c>
      <c r="U82" s="164">
        <f>ROUND(E82*T82,2)</f>
        <v>5.29</v>
      </c>
      <c r="V82" s="154"/>
      <c r="W82" s="154"/>
      <c r="X82" s="154"/>
      <c r="Y82" s="154"/>
      <c r="Z82" s="154"/>
      <c r="AA82" s="154"/>
      <c r="AB82" s="154"/>
      <c r="AC82" s="154"/>
      <c r="AD82" s="154"/>
      <c r="AE82" s="154" t="s">
        <v>111</v>
      </c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</row>
    <row r="83" spans="1:31" ht="12.75">
      <c r="A83" s="156" t="s">
        <v>106</v>
      </c>
      <c r="B83" s="163" t="s">
        <v>71</v>
      </c>
      <c r="C83" s="192" t="s">
        <v>72</v>
      </c>
      <c r="D83" s="166"/>
      <c r="E83" s="169"/>
      <c r="F83" s="172"/>
      <c r="G83" s="172">
        <f>SUMIF(AE84:AE101,"&lt;&gt;NOR",G84:G101)</f>
        <v>0</v>
      </c>
      <c r="H83" s="172"/>
      <c r="I83" s="172">
        <f>SUM(I84:I101)</f>
        <v>0</v>
      </c>
      <c r="J83" s="172"/>
      <c r="K83" s="172">
        <f>SUM(K84:K101)</f>
        <v>0</v>
      </c>
      <c r="L83" s="172"/>
      <c r="M83" s="172">
        <f>SUM(M84:M101)</f>
        <v>0</v>
      </c>
      <c r="N83" s="166"/>
      <c r="O83" s="166">
        <f>SUM(O84:O101)</f>
        <v>0.9356500000000002</v>
      </c>
      <c r="P83" s="166"/>
      <c r="Q83" s="166">
        <f>SUM(Q84:Q101)</f>
        <v>0</v>
      </c>
      <c r="R83" s="166"/>
      <c r="S83" s="166"/>
      <c r="T83" s="167"/>
      <c r="U83" s="166">
        <f>SUM(U84:U101)</f>
        <v>106.07000000000001</v>
      </c>
      <c r="AE83" t="s">
        <v>107</v>
      </c>
    </row>
    <row r="84" spans="1:60" ht="12.75" outlineLevel="1">
      <c r="A84" s="155">
        <v>49</v>
      </c>
      <c r="B84" s="162" t="s">
        <v>231</v>
      </c>
      <c r="C84" s="191" t="s">
        <v>232</v>
      </c>
      <c r="D84" s="164" t="s">
        <v>110</v>
      </c>
      <c r="E84" s="168">
        <v>19</v>
      </c>
      <c r="F84" s="170"/>
      <c r="G84" s="171">
        <f aca="true" t="shared" si="15" ref="G84:G101">ROUND(E84*F84,2)</f>
        <v>0</v>
      </c>
      <c r="H84" s="170"/>
      <c r="I84" s="171">
        <f aca="true" t="shared" si="16" ref="I84:I101">ROUND(E84*H84,2)</f>
        <v>0</v>
      </c>
      <c r="J84" s="170"/>
      <c r="K84" s="171">
        <f aca="true" t="shared" si="17" ref="K84:K101">ROUND(E84*J84,2)</f>
        <v>0</v>
      </c>
      <c r="L84" s="171">
        <v>21</v>
      </c>
      <c r="M84" s="171">
        <f aca="true" t="shared" si="18" ref="M84:M101">G84*(1+L84/100)</f>
        <v>0</v>
      </c>
      <c r="N84" s="164">
        <v>0.00608</v>
      </c>
      <c r="O84" s="164">
        <f aca="true" t="shared" si="19" ref="O84:O101">ROUND(E84*N84,5)</f>
        <v>0.11552</v>
      </c>
      <c r="P84" s="164">
        <v>0</v>
      </c>
      <c r="Q84" s="164">
        <f aca="true" t="shared" si="20" ref="Q84:Q101">ROUND(E84*P84,5)</f>
        <v>0</v>
      </c>
      <c r="R84" s="164"/>
      <c r="S84" s="164"/>
      <c r="T84" s="165">
        <v>0.534</v>
      </c>
      <c r="U84" s="164">
        <f aca="true" t="shared" si="21" ref="U84:U101">ROUND(E84*T84,2)</f>
        <v>10.15</v>
      </c>
      <c r="V84" s="154"/>
      <c r="W84" s="154"/>
      <c r="X84" s="154"/>
      <c r="Y84" s="154"/>
      <c r="Z84" s="154"/>
      <c r="AA84" s="154"/>
      <c r="AB84" s="154"/>
      <c r="AC84" s="154"/>
      <c r="AD84" s="154"/>
      <c r="AE84" s="154" t="s">
        <v>111</v>
      </c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</row>
    <row r="85" spans="1:60" ht="12.75" outlineLevel="1">
      <c r="A85" s="155">
        <v>50</v>
      </c>
      <c r="B85" s="162" t="s">
        <v>233</v>
      </c>
      <c r="C85" s="191" t="s">
        <v>234</v>
      </c>
      <c r="D85" s="164" t="s">
        <v>110</v>
      </c>
      <c r="E85" s="168">
        <v>12</v>
      </c>
      <c r="F85" s="170"/>
      <c r="G85" s="171">
        <f t="shared" si="15"/>
        <v>0</v>
      </c>
      <c r="H85" s="170"/>
      <c r="I85" s="171">
        <f t="shared" si="16"/>
        <v>0</v>
      </c>
      <c r="J85" s="170"/>
      <c r="K85" s="171">
        <f t="shared" si="17"/>
        <v>0</v>
      </c>
      <c r="L85" s="171">
        <v>21</v>
      </c>
      <c r="M85" s="171">
        <f t="shared" si="18"/>
        <v>0</v>
      </c>
      <c r="N85" s="164">
        <v>0.00769</v>
      </c>
      <c r="O85" s="164">
        <f t="shared" si="19"/>
        <v>0.09228</v>
      </c>
      <c r="P85" s="164">
        <v>0</v>
      </c>
      <c r="Q85" s="164">
        <f t="shared" si="20"/>
        <v>0</v>
      </c>
      <c r="R85" s="164"/>
      <c r="S85" s="164"/>
      <c r="T85" s="165">
        <v>0.654</v>
      </c>
      <c r="U85" s="164">
        <f t="shared" si="21"/>
        <v>7.85</v>
      </c>
      <c r="V85" s="154"/>
      <c r="W85" s="154"/>
      <c r="X85" s="154"/>
      <c r="Y85" s="154"/>
      <c r="Z85" s="154"/>
      <c r="AA85" s="154"/>
      <c r="AB85" s="154"/>
      <c r="AC85" s="154"/>
      <c r="AD85" s="154"/>
      <c r="AE85" s="154" t="s">
        <v>111</v>
      </c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</row>
    <row r="86" spans="1:60" ht="22.5" outlineLevel="1">
      <c r="A86" s="155">
        <v>51</v>
      </c>
      <c r="B86" s="162" t="s">
        <v>235</v>
      </c>
      <c r="C86" s="191" t="s">
        <v>236</v>
      </c>
      <c r="D86" s="164" t="s">
        <v>110</v>
      </c>
      <c r="E86" s="168">
        <v>4</v>
      </c>
      <c r="F86" s="170"/>
      <c r="G86" s="171">
        <f t="shared" si="15"/>
        <v>0</v>
      </c>
      <c r="H86" s="170"/>
      <c r="I86" s="171">
        <f t="shared" si="16"/>
        <v>0</v>
      </c>
      <c r="J86" s="170"/>
      <c r="K86" s="171">
        <f t="shared" si="17"/>
        <v>0</v>
      </c>
      <c r="L86" s="171">
        <v>21</v>
      </c>
      <c r="M86" s="171">
        <f t="shared" si="18"/>
        <v>0</v>
      </c>
      <c r="N86" s="164">
        <v>0.00787</v>
      </c>
      <c r="O86" s="164">
        <f t="shared" si="19"/>
        <v>0.03148</v>
      </c>
      <c r="P86" s="164">
        <v>0</v>
      </c>
      <c r="Q86" s="164">
        <f t="shared" si="20"/>
        <v>0</v>
      </c>
      <c r="R86" s="164"/>
      <c r="S86" s="164"/>
      <c r="T86" s="165">
        <v>0.7</v>
      </c>
      <c r="U86" s="164">
        <f t="shared" si="21"/>
        <v>2.8</v>
      </c>
      <c r="V86" s="154"/>
      <c r="W86" s="154"/>
      <c r="X86" s="154"/>
      <c r="Y86" s="154"/>
      <c r="Z86" s="154"/>
      <c r="AA86" s="154"/>
      <c r="AB86" s="154"/>
      <c r="AC86" s="154"/>
      <c r="AD86" s="154"/>
      <c r="AE86" s="154" t="s">
        <v>111</v>
      </c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</row>
    <row r="87" spans="1:60" ht="12.75" outlineLevel="1">
      <c r="A87" s="155">
        <v>52</v>
      </c>
      <c r="B87" s="162" t="s">
        <v>235</v>
      </c>
      <c r="C87" s="191" t="s">
        <v>237</v>
      </c>
      <c r="D87" s="164" t="s">
        <v>110</v>
      </c>
      <c r="E87" s="168">
        <v>25</v>
      </c>
      <c r="F87" s="170"/>
      <c r="G87" s="171">
        <f t="shared" si="15"/>
        <v>0</v>
      </c>
      <c r="H87" s="170"/>
      <c r="I87" s="171">
        <f t="shared" si="16"/>
        <v>0</v>
      </c>
      <c r="J87" s="170"/>
      <c r="K87" s="171">
        <f t="shared" si="17"/>
        <v>0</v>
      </c>
      <c r="L87" s="171">
        <v>21</v>
      </c>
      <c r="M87" s="171">
        <f t="shared" si="18"/>
        <v>0</v>
      </c>
      <c r="N87" s="164">
        <v>0.00787</v>
      </c>
      <c r="O87" s="164">
        <f t="shared" si="19"/>
        <v>0.19675</v>
      </c>
      <c r="P87" s="164">
        <v>0</v>
      </c>
      <c r="Q87" s="164">
        <f t="shared" si="20"/>
        <v>0</v>
      </c>
      <c r="R87" s="164"/>
      <c r="S87" s="164"/>
      <c r="T87" s="165">
        <v>0.7</v>
      </c>
      <c r="U87" s="164">
        <f t="shared" si="21"/>
        <v>17.5</v>
      </c>
      <c r="V87" s="154"/>
      <c r="W87" s="154"/>
      <c r="X87" s="154"/>
      <c r="Y87" s="154"/>
      <c r="Z87" s="154"/>
      <c r="AA87" s="154"/>
      <c r="AB87" s="154"/>
      <c r="AC87" s="154"/>
      <c r="AD87" s="154"/>
      <c r="AE87" s="154" t="s">
        <v>111</v>
      </c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</row>
    <row r="88" spans="1:60" ht="12.75" outlineLevel="1">
      <c r="A88" s="155">
        <v>53</v>
      </c>
      <c r="B88" s="162" t="s">
        <v>238</v>
      </c>
      <c r="C88" s="191" t="s">
        <v>239</v>
      </c>
      <c r="D88" s="164" t="s">
        <v>110</v>
      </c>
      <c r="E88" s="168">
        <v>35</v>
      </c>
      <c r="F88" s="170"/>
      <c r="G88" s="171">
        <f t="shared" si="15"/>
        <v>0</v>
      </c>
      <c r="H88" s="170"/>
      <c r="I88" s="171">
        <f t="shared" si="16"/>
        <v>0</v>
      </c>
      <c r="J88" s="170"/>
      <c r="K88" s="171">
        <f t="shared" si="17"/>
        <v>0</v>
      </c>
      <c r="L88" s="171">
        <v>21</v>
      </c>
      <c r="M88" s="171">
        <f t="shared" si="18"/>
        <v>0</v>
      </c>
      <c r="N88" s="164">
        <v>0.00829</v>
      </c>
      <c r="O88" s="164">
        <f t="shared" si="19"/>
        <v>0.29015</v>
      </c>
      <c r="P88" s="164">
        <v>0</v>
      </c>
      <c r="Q88" s="164">
        <f t="shared" si="20"/>
        <v>0</v>
      </c>
      <c r="R88" s="164"/>
      <c r="S88" s="164"/>
      <c r="T88" s="165">
        <v>0.735</v>
      </c>
      <c r="U88" s="164">
        <f t="shared" si="21"/>
        <v>25.73</v>
      </c>
      <c r="V88" s="154"/>
      <c r="W88" s="154"/>
      <c r="X88" s="154"/>
      <c r="Y88" s="154"/>
      <c r="Z88" s="154"/>
      <c r="AA88" s="154"/>
      <c r="AB88" s="154"/>
      <c r="AC88" s="154"/>
      <c r="AD88" s="154"/>
      <c r="AE88" s="154" t="s">
        <v>111</v>
      </c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</row>
    <row r="89" spans="1:60" ht="12.75" outlineLevel="1">
      <c r="A89" s="155">
        <v>54</v>
      </c>
      <c r="B89" s="162" t="s">
        <v>240</v>
      </c>
      <c r="C89" s="191" t="s">
        <v>241</v>
      </c>
      <c r="D89" s="164" t="s">
        <v>110</v>
      </c>
      <c r="E89" s="168">
        <v>12</v>
      </c>
      <c r="F89" s="170"/>
      <c r="G89" s="171">
        <f t="shared" si="15"/>
        <v>0</v>
      </c>
      <c r="H89" s="170"/>
      <c r="I89" s="171">
        <f t="shared" si="16"/>
        <v>0</v>
      </c>
      <c r="J89" s="170"/>
      <c r="K89" s="171">
        <f t="shared" si="17"/>
        <v>0</v>
      </c>
      <c r="L89" s="171">
        <v>21</v>
      </c>
      <c r="M89" s="171">
        <f t="shared" si="18"/>
        <v>0</v>
      </c>
      <c r="N89" s="164">
        <v>0.00986</v>
      </c>
      <c r="O89" s="164">
        <f t="shared" si="19"/>
        <v>0.11832</v>
      </c>
      <c r="P89" s="164">
        <v>0</v>
      </c>
      <c r="Q89" s="164">
        <f t="shared" si="20"/>
        <v>0</v>
      </c>
      <c r="R89" s="164"/>
      <c r="S89" s="164"/>
      <c r="T89" s="165">
        <v>0.919</v>
      </c>
      <c r="U89" s="164">
        <f t="shared" si="21"/>
        <v>11.03</v>
      </c>
      <c r="V89" s="154"/>
      <c r="W89" s="154"/>
      <c r="X89" s="154"/>
      <c r="Y89" s="154"/>
      <c r="Z89" s="154"/>
      <c r="AA89" s="154"/>
      <c r="AB89" s="154"/>
      <c r="AC89" s="154"/>
      <c r="AD89" s="154"/>
      <c r="AE89" s="154" t="s">
        <v>111</v>
      </c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</row>
    <row r="90" spans="1:60" ht="12.75" outlineLevel="1">
      <c r="A90" s="155">
        <v>55</v>
      </c>
      <c r="B90" s="162" t="s">
        <v>242</v>
      </c>
      <c r="C90" s="191" t="s">
        <v>243</v>
      </c>
      <c r="D90" s="164" t="s">
        <v>110</v>
      </c>
      <c r="E90" s="168">
        <v>95</v>
      </c>
      <c r="F90" s="170"/>
      <c r="G90" s="171">
        <f t="shared" si="15"/>
        <v>0</v>
      </c>
      <c r="H90" s="170"/>
      <c r="I90" s="171">
        <f t="shared" si="16"/>
        <v>0</v>
      </c>
      <c r="J90" s="170"/>
      <c r="K90" s="171">
        <f t="shared" si="17"/>
        <v>0</v>
      </c>
      <c r="L90" s="171">
        <v>21</v>
      </c>
      <c r="M90" s="171">
        <f t="shared" si="18"/>
        <v>0</v>
      </c>
      <c r="N90" s="164">
        <v>0</v>
      </c>
      <c r="O90" s="164">
        <f t="shared" si="19"/>
        <v>0</v>
      </c>
      <c r="P90" s="164">
        <v>0</v>
      </c>
      <c r="Q90" s="164">
        <f t="shared" si="20"/>
        <v>0</v>
      </c>
      <c r="R90" s="164"/>
      <c r="S90" s="164"/>
      <c r="T90" s="165">
        <v>0.032</v>
      </c>
      <c r="U90" s="164">
        <f t="shared" si="21"/>
        <v>3.04</v>
      </c>
      <c r="V90" s="154"/>
      <c r="W90" s="154"/>
      <c r="X90" s="154"/>
      <c r="Y90" s="154"/>
      <c r="Z90" s="154"/>
      <c r="AA90" s="154"/>
      <c r="AB90" s="154"/>
      <c r="AC90" s="154"/>
      <c r="AD90" s="154"/>
      <c r="AE90" s="154" t="s">
        <v>111</v>
      </c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</row>
    <row r="91" spans="1:60" ht="12.75" outlineLevel="1">
      <c r="A91" s="155">
        <v>56</v>
      </c>
      <c r="B91" s="162" t="s">
        <v>244</v>
      </c>
      <c r="C91" s="191" t="s">
        <v>245</v>
      </c>
      <c r="D91" s="164" t="s">
        <v>110</v>
      </c>
      <c r="E91" s="168">
        <v>12</v>
      </c>
      <c r="F91" s="170"/>
      <c r="G91" s="171">
        <f t="shared" si="15"/>
        <v>0</v>
      </c>
      <c r="H91" s="170"/>
      <c r="I91" s="171">
        <f t="shared" si="16"/>
        <v>0</v>
      </c>
      <c r="J91" s="170"/>
      <c r="K91" s="171">
        <f t="shared" si="17"/>
        <v>0</v>
      </c>
      <c r="L91" s="171">
        <v>21</v>
      </c>
      <c r="M91" s="171">
        <f t="shared" si="18"/>
        <v>0</v>
      </c>
      <c r="N91" s="164">
        <v>0</v>
      </c>
      <c r="O91" s="164">
        <f t="shared" si="19"/>
        <v>0</v>
      </c>
      <c r="P91" s="164">
        <v>0</v>
      </c>
      <c r="Q91" s="164">
        <f t="shared" si="20"/>
        <v>0</v>
      </c>
      <c r="R91" s="164"/>
      <c r="S91" s="164"/>
      <c r="T91" s="165">
        <v>0.041</v>
      </c>
      <c r="U91" s="164">
        <f t="shared" si="21"/>
        <v>0.49</v>
      </c>
      <c r="V91" s="154"/>
      <c r="W91" s="154"/>
      <c r="X91" s="154"/>
      <c r="Y91" s="154"/>
      <c r="Z91" s="154"/>
      <c r="AA91" s="154"/>
      <c r="AB91" s="154"/>
      <c r="AC91" s="154"/>
      <c r="AD91" s="154"/>
      <c r="AE91" s="154" t="s">
        <v>111</v>
      </c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</row>
    <row r="92" spans="1:60" ht="12.75" outlineLevel="1">
      <c r="A92" s="155">
        <v>57</v>
      </c>
      <c r="B92" s="162" t="s">
        <v>246</v>
      </c>
      <c r="C92" s="191" t="s">
        <v>247</v>
      </c>
      <c r="D92" s="164" t="s">
        <v>110</v>
      </c>
      <c r="E92" s="168">
        <v>95</v>
      </c>
      <c r="F92" s="170"/>
      <c r="G92" s="171">
        <f t="shared" si="15"/>
        <v>0</v>
      </c>
      <c r="H92" s="170"/>
      <c r="I92" s="171">
        <f t="shared" si="16"/>
        <v>0</v>
      </c>
      <c r="J92" s="170"/>
      <c r="K92" s="171">
        <f t="shared" si="17"/>
        <v>0</v>
      </c>
      <c r="L92" s="171">
        <v>21</v>
      </c>
      <c r="M92" s="171">
        <f t="shared" si="18"/>
        <v>0</v>
      </c>
      <c r="N92" s="164">
        <v>3E-05</v>
      </c>
      <c r="O92" s="164">
        <f t="shared" si="19"/>
        <v>0.00285</v>
      </c>
      <c r="P92" s="164">
        <v>0</v>
      </c>
      <c r="Q92" s="164">
        <f t="shared" si="20"/>
        <v>0</v>
      </c>
      <c r="R92" s="164"/>
      <c r="S92" s="164"/>
      <c r="T92" s="165">
        <v>0.029</v>
      </c>
      <c r="U92" s="164">
        <f t="shared" si="21"/>
        <v>2.76</v>
      </c>
      <c r="V92" s="154"/>
      <c r="W92" s="154"/>
      <c r="X92" s="154"/>
      <c r="Y92" s="154"/>
      <c r="Z92" s="154"/>
      <c r="AA92" s="154"/>
      <c r="AB92" s="154"/>
      <c r="AC92" s="154"/>
      <c r="AD92" s="154"/>
      <c r="AE92" s="154" t="s">
        <v>111</v>
      </c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</row>
    <row r="93" spans="1:60" ht="12.75" outlineLevel="1">
      <c r="A93" s="155">
        <v>58</v>
      </c>
      <c r="B93" s="162" t="s">
        <v>248</v>
      </c>
      <c r="C93" s="191" t="s">
        <v>249</v>
      </c>
      <c r="D93" s="164" t="s">
        <v>110</v>
      </c>
      <c r="E93" s="168">
        <v>12</v>
      </c>
      <c r="F93" s="170"/>
      <c r="G93" s="171">
        <f t="shared" si="15"/>
        <v>0</v>
      </c>
      <c r="H93" s="170"/>
      <c r="I93" s="171">
        <f t="shared" si="16"/>
        <v>0</v>
      </c>
      <c r="J93" s="170"/>
      <c r="K93" s="171">
        <f t="shared" si="17"/>
        <v>0</v>
      </c>
      <c r="L93" s="171">
        <v>21</v>
      </c>
      <c r="M93" s="171">
        <f t="shared" si="18"/>
        <v>0</v>
      </c>
      <c r="N93" s="164">
        <v>4E-05</v>
      </c>
      <c r="O93" s="164">
        <f t="shared" si="19"/>
        <v>0.00048</v>
      </c>
      <c r="P93" s="164">
        <v>0</v>
      </c>
      <c r="Q93" s="164">
        <f t="shared" si="20"/>
        <v>0</v>
      </c>
      <c r="R93" s="164"/>
      <c r="S93" s="164"/>
      <c r="T93" s="165">
        <v>0.021</v>
      </c>
      <c r="U93" s="164">
        <f t="shared" si="21"/>
        <v>0.25</v>
      </c>
      <c r="V93" s="154"/>
      <c r="W93" s="154"/>
      <c r="X93" s="154"/>
      <c r="Y93" s="154"/>
      <c r="Z93" s="154"/>
      <c r="AA93" s="154"/>
      <c r="AB93" s="154"/>
      <c r="AC93" s="154"/>
      <c r="AD93" s="154"/>
      <c r="AE93" s="154" t="s">
        <v>111</v>
      </c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</row>
    <row r="94" spans="1:60" ht="22.5" outlineLevel="1">
      <c r="A94" s="155">
        <v>59</v>
      </c>
      <c r="B94" s="162" t="s">
        <v>250</v>
      </c>
      <c r="C94" s="191" t="s">
        <v>251</v>
      </c>
      <c r="D94" s="164" t="s">
        <v>110</v>
      </c>
      <c r="E94" s="168">
        <v>19</v>
      </c>
      <c r="F94" s="170"/>
      <c r="G94" s="171">
        <f t="shared" si="15"/>
        <v>0</v>
      </c>
      <c r="H94" s="170"/>
      <c r="I94" s="171">
        <f t="shared" si="16"/>
        <v>0</v>
      </c>
      <c r="J94" s="170"/>
      <c r="K94" s="171">
        <f t="shared" si="17"/>
        <v>0</v>
      </c>
      <c r="L94" s="171">
        <v>21</v>
      </c>
      <c r="M94" s="171">
        <f t="shared" si="18"/>
        <v>0</v>
      </c>
      <c r="N94" s="164">
        <v>0.00029</v>
      </c>
      <c r="O94" s="164">
        <f t="shared" si="19"/>
        <v>0.00551</v>
      </c>
      <c r="P94" s="164">
        <v>0</v>
      </c>
      <c r="Q94" s="164">
        <f t="shared" si="20"/>
        <v>0</v>
      </c>
      <c r="R94" s="164"/>
      <c r="S94" s="164"/>
      <c r="T94" s="165">
        <v>0</v>
      </c>
      <c r="U94" s="164">
        <f t="shared" si="21"/>
        <v>0</v>
      </c>
      <c r="V94" s="154"/>
      <c r="W94" s="154"/>
      <c r="X94" s="154"/>
      <c r="Y94" s="154"/>
      <c r="Z94" s="154"/>
      <c r="AA94" s="154"/>
      <c r="AB94" s="154"/>
      <c r="AC94" s="154"/>
      <c r="AD94" s="154"/>
      <c r="AE94" s="154" t="s">
        <v>152</v>
      </c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</row>
    <row r="95" spans="1:60" ht="22.5" outlineLevel="1">
      <c r="A95" s="155">
        <v>60</v>
      </c>
      <c r="B95" s="162" t="s">
        <v>252</v>
      </c>
      <c r="C95" s="191" t="s">
        <v>253</v>
      </c>
      <c r="D95" s="164" t="s">
        <v>110</v>
      </c>
      <c r="E95" s="168">
        <v>12</v>
      </c>
      <c r="F95" s="170"/>
      <c r="G95" s="171">
        <f t="shared" si="15"/>
        <v>0</v>
      </c>
      <c r="H95" s="170"/>
      <c r="I95" s="171">
        <f t="shared" si="16"/>
        <v>0</v>
      </c>
      <c r="J95" s="170"/>
      <c r="K95" s="171">
        <f t="shared" si="17"/>
        <v>0</v>
      </c>
      <c r="L95" s="171">
        <v>21</v>
      </c>
      <c r="M95" s="171">
        <f t="shared" si="18"/>
        <v>0</v>
      </c>
      <c r="N95" s="164">
        <v>0.00067</v>
      </c>
      <c r="O95" s="164">
        <f t="shared" si="19"/>
        <v>0.00804</v>
      </c>
      <c r="P95" s="164">
        <v>0</v>
      </c>
      <c r="Q95" s="164">
        <f t="shared" si="20"/>
        <v>0</v>
      </c>
      <c r="R95" s="164"/>
      <c r="S95" s="164"/>
      <c r="T95" s="165">
        <v>0</v>
      </c>
      <c r="U95" s="164">
        <f t="shared" si="21"/>
        <v>0</v>
      </c>
      <c r="V95" s="154"/>
      <c r="W95" s="154"/>
      <c r="X95" s="154"/>
      <c r="Y95" s="154"/>
      <c r="Z95" s="154"/>
      <c r="AA95" s="154"/>
      <c r="AB95" s="154"/>
      <c r="AC95" s="154"/>
      <c r="AD95" s="154"/>
      <c r="AE95" s="154" t="s">
        <v>152</v>
      </c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</row>
    <row r="96" spans="1:60" ht="22.5" outlineLevel="1">
      <c r="A96" s="155">
        <v>61</v>
      </c>
      <c r="B96" s="162" t="s">
        <v>254</v>
      </c>
      <c r="C96" s="191" t="s">
        <v>255</v>
      </c>
      <c r="D96" s="164" t="s">
        <v>110</v>
      </c>
      <c r="E96" s="168">
        <v>25</v>
      </c>
      <c r="F96" s="170"/>
      <c r="G96" s="171">
        <f t="shared" si="15"/>
        <v>0</v>
      </c>
      <c r="H96" s="170"/>
      <c r="I96" s="171">
        <f t="shared" si="16"/>
        <v>0</v>
      </c>
      <c r="J96" s="170"/>
      <c r="K96" s="171">
        <f t="shared" si="17"/>
        <v>0</v>
      </c>
      <c r="L96" s="171">
        <v>21</v>
      </c>
      <c r="M96" s="171">
        <f t="shared" si="18"/>
        <v>0</v>
      </c>
      <c r="N96" s="164">
        <v>0.00074</v>
      </c>
      <c r="O96" s="164">
        <f t="shared" si="19"/>
        <v>0.0185</v>
      </c>
      <c r="P96" s="164">
        <v>0</v>
      </c>
      <c r="Q96" s="164">
        <f t="shared" si="20"/>
        <v>0</v>
      </c>
      <c r="R96" s="164"/>
      <c r="S96" s="164"/>
      <c r="T96" s="165">
        <v>0</v>
      </c>
      <c r="U96" s="164">
        <f t="shared" si="21"/>
        <v>0</v>
      </c>
      <c r="V96" s="154"/>
      <c r="W96" s="154"/>
      <c r="X96" s="154"/>
      <c r="Y96" s="154"/>
      <c r="Z96" s="154"/>
      <c r="AA96" s="154"/>
      <c r="AB96" s="154"/>
      <c r="AC96" s="154"/>
      <c r="AD96" s="154"/>
      <c r="AE96" s="154" t="s">
        <v>152</v>
      </c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</row>
    <row r="97" spans="1:60" ht="22.5" outlineLevel="1">
      <c r="A97" s="155">
        <v>62</v>
      </c>
      <c r="B97" s="162" t="s">
        <v>256</v>
      </c>
      <c r="C97" s="191" t="s">
        <v>257</v>
      </c>
      <c r="D97" s="164" t="s">
        <v>110</v>
      </c>
      <c r="E97" s="168">
        <v>35</v>
      </c>
      <c r="F97" s="170"/>
      <c r="G97" s="171">
        <f t="shared" si="15"/>
        <v>0</v>
      </c>
      <c r="H97" s="170"/>
      <c r="I97" s="171">
        <f t="shared" si="16"/>
        <v>0</v>
      </c>
      <c r="J97" s="170"/>
      <c r="K97" s="171">
        <f t="shared" si="17"/>
        <v>0</v>
      </c>
      <c r="L97" s="171">
        <v>21</v>
      </c>
      <c r="M97" s="171">
        <f t="shared" si="18"/>
        <v>0</v>
      </c>
      <c r="N97" s="164">
        <v>0.00111</v>
      </c>
      <c r="O97" s="164">
        <f t="shared" si="19"/>
        <v>0.03885</v>
      </c>
      <c r="P97" s="164">
        <v>0</v>
      </c>
      <c r="Q97" s="164">
        <f t="shared" si="20"/>
        <v>0</v>
      </c>
      <c r="R97" s="164"/>
      <c r="S97" s="164"/>
      <c r="T97" s="165">
        <v>0</v>
      </c>
      <c r="U97" s="164">
        <f t="shared" si="21"/>
        <v>0</v>
      </c>
      <c r="V97" s="154"/>
      <c r="W97" s="154"/>
      <c r="X97" s="154"/>
      <c r="Y97" s="154"/>
      <c r="Z97" s="154"/>
      <c r="AA97" s="154"/>
      <c r="AB97" s="154"/>
      <c r="AC97" s="154"/>
      <c r="AD97" s="154"/>
      <c r="AE97" s="154" t="s">
        <v>152</v>
      </c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</row>
    <row r="98" spans="1:60" ht="22.5" outlineLevel="1">
      <c r="A98" s="155">
        <v>63</v>
      </c>
      <c r="B98" s="162" t="s">
        <v>258</v>
      </c>
      <c r="C98" s="191" t="s">
        <v>259</v>
      </c>
      <c r="D98" s="164" t="s">
        <v>110</v>
      </c>
      <c r="E98" s="168">
        <v>12</v>
      </c>
      <c r="F98" s="170"/>
      <c r="G98" s="171">
        <f t="shared" si="15"/>
        <v>0</v>
      </c>
      <c r="H98" s="170"/>
      <c r="I98" s="171">
        <f t="shared" si="16"/>
        <v>0</v>
      </c>
      <c r="J98" s="170"/>
      <c r="K98" s="171">
        <f t="shared" si="17"/>
        <v>0</v>
      </c>
      <c r="L98" s="171">
        <v>21</v>
      </c>
      <c r="M98" s="171">
        <f t="shared" si="18"/>
        <v>0</v>
      </c>
      <c r="N98" s="164">
        <v>0.00141</v>
      </c>
      <c r="O98" s="164">
        <f t="shared" si="19"/>
        <v>0.01692</v>
      </c>
      <c r="P98" s="164">
        <v>0</v>
      </c>
      <c r="Q98" s="164">
        <f t="shared" si="20"/>
        <v>0</v>
      </c>
      <c r="R98" s="164"/>
      <c r="S98" s="164"/>
      <c r="T98" s="165">
        <v>0</v>
      </c>
      <c r="U98" s="164">
        <f t="shared" si="21"/>
        <v>0</v>
      </c>
      <c r="V98" s="154"/>
      <c r="W98" s="154"/>
      <c r="X98" s="154"/>
      <c r="Y98" s="154"/>
      <c r="Z98" s="154"/>
      <c r="AA98" s="154"/>
      <c r="AB98" s="154"/>
      <c r="AC98" s="154"/>
      <c r="AD98" s="154"/>
      <c r="AE98" s="154" t="s">
        <v>152</v>
      </c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</row>
    <row r="99" spans="1:60" ht="12.75" outlineLevel="1">
      <c r="A99" s="155">
        <v>64</v>
      </c>
      <c r="B99" s="162" t="s">
        <v>260</v>
      </c>
      <c r="C99" s="191" t="s">
        <v>261</v>
      </c>
      <c r="D99" s="164" t="s">
        <v>110</v>
      </c>
      <c r="E99" s="168">
        <v>103</v>
      </c>
      <c r="F99" s="170"/>
      <c r="G99" s="171">
        <f t="shared" si="15"/>
        <v>0</v>
      </c>
      <c r="H99" s="170"/>
      <c r="I99" s="171">
        <f t="shared" si="16"/>
        <v>0</v>
      </c>
      <c r="J99" s="170"/>
      <c r="K99" s="171">
        <f t="shared" si="17"/>
        <v>0</v>
      </c>
      <c r="L99" s="171">
        <v>21</v>
      </c>
      <c r="M99" s="171">
        <f t="shared" si="18"/>
        <v>0</v>
      </c>
      <c r="N99" s="164">
        <v>0</v>
      </c>
      <c r="O99" s="164">
        <f t="shared" si="19"/>
        <v>0</v>
      </c>
      <c r="P99" s="164">
        <v>0</v>
      </c>
      <c r="Q99" s="164">
        <f t="shared" si="20"/>
        <v>0</v>
      </c>
      <c r="R99" s="164"/>
      <c r="S99" s="164"/>
      <c r="T99" s="165">
        <v>0.195</v>
      </c>
      <c r="U99" s="164">
        <f t="shared" si="21"/>
        <v>20.09</v>
      </c>
      <c r="V99" s="154"/>
      <c r="W99" s="154"/>
      <c r="X99" s="154"/>
      <c r="Y99" s="154"/>
      <c r="Z99" s="154"/>
      <c r="AA99" s="154"/>
      <c r="AB99" s="154"/>
      <c r="AC99" s="154"/>
      <c r="AD99" s="154"/>
      <c r="AE99" s="154" t="s">
        <v>111</v>
      </c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</row>
    <row r="100" spans="1:60" ht="12.75" outlineLevel="1">
      <c r="A100" s="155">
        <v>65</v>
      </c>
      <c r="B100" s="162" t="s">
        <v>262</v>
      </c>
      <c r="C100" s="191" t="s">
        <v>263</v>
      </c>
      <c r="D100" s="164" t="s">
        <v>119</v>
      </c>
      <c r="E100" s="168">
        <v>1</v>
      </c>
      <c r="F100" s="170"/>
      <c r="G100" s="171">
        <f t="shared" si="15"/>
        <v>0</v>
      </c>
      <c r="H100" s="170"/>
      <c r="I100" s="171">
        <f t="shared" si="16"/>
        <v>0</v>
      </c>
      <c r="J100" s="170"/>
      <c r="K100" s="171">
        <f t="shared" si="17"/>
        <v>0</v>
      </c>
      <c r="L100" s="171">
        <v>21</v>
      </c>
      <c r="M100" s="171">
        <f t="shared" si="18"/>
        <v>0</v>
      </c>
      <c r="N100" s="164">
        <v>0</v>
      </c>
      <c r="O100" s="164">
        <f t="shared" si="19"/>
        <v>0</v>
      </c>
      <c r="P100" s="164">
        <v>0</v>
      </c>
      <c r="Q100" s="164">
        <f t="shared" si="20"/>
        <v>0</v>
      </c>
      <c r="R100" s="164"/>
      <c r="S100" s="164"/>
      <c r="T100" s="165">
        <v>3.563</v>
      </c>
      <c r="U100" s="164">
        <f t="shared" si="21"/>
        <v>3.56</v>
      </c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 t="s">
        <v>111</v>
      </c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</row>
    <row r="101" spans="1:60" ht="12.75" outlineLevel="1">
      <c r="A101" s="155">
        <v>66</v>
      </c>
      <c r="B101" s="162" t="s">
        <v>264</v>
      </c>
      <c r="C101" s="191" t="s">
        <v>265</v>
      </c>
      <c r="D101" s="164" t="s">
        <v>119</v>
      </c>
      <c r="E101" s="168">
        <v>1</v>
      </c>
      <c r="F101" s="170"/>
      <c r="G101" s="171">
        <f t="shared" si="15"/>
        <v>0</v>
      </c>
      <c r="H101" s="170"/>
      <c r="I101" s="171">
        <f t="shared" si="16"/>
        <v>0</v>
      </c>
      <c r="J101" s="170"/>
      <c r="K101" s="171">
        <f t="shared" si="17"/>
        <v>0</v>
      </c>
      <c r="L101" s="171">
        <v>21</v>
      </c>
      <c r="M101" s="171">
        <f t="shared" si="18"/>
        <v>0</v>
      </c>
      <c r="N101" s="164">
        <v>0</v>
      </c>
      <c r="O101" s="164">
        <f t="shared" si="19"/>
        <v>0</v>
      </c>
      <c r="P101" s="164">
        <v>0</v>
      </c>
      <c r="Q101" s="164">
        <f t="shared" si="20"/>
        <v>0</v>
      </c>
      <c r="R101" s="164"/>
      <c r="S101" s="164"/>
      <c r="T101" s="165">
        <v>0.816</v>
      </c>
      <c r="U101" s="164">
        <f t="shared" si="21"/>
        <v>0.82</v>
      </c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 t="s">
        <v>111</v>
      </c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</row>
    <row r="102" spans="1:31" ht="12.75">
      <c r="A102" s="156" t="s">
        <v>106</v>
      </c>
      <c r="B102" s="163" t="s">
        <v>73</v>
      </c>
      <c r="C102" s="192" t="s">
        <v>74</v>
      </c>
      <c r="D102" s="166"/>
      <c r="E102" s="169"/>
      <c r="F102" s="172"/>
      <c r="G102" s="172">
        <f>SUMIF(AE103:AE135,"&lt;&gt;NOR",G103:G135)</f>
        <v>0</v>
      </c>
      <c r="H102" s="172"/>
      <c r="I102" s="172">
        <f>SUM(I103:I135)</f>
        <v>0</v>
      </c>
      <c r="J102" s="172"/>
      <c r="K102" s="172">
        <f>SUM(K103:K135)</f>
        <v>0</v>
      </c>
      <c r="L102" s="172"/>
      <c r="M102" s="172">
        <f>SUM(M103:M135)</f>
        <v>0</v>
      </c>
      <c r="N102" s="166"/>
      <c r="O102" s="166">
        <f>SUM(O103:O135)</f>
        <v>0.045939999999999995</v>
      </c>
      <c r="P102" s="166"/>
      <c r="Q102" s="166">
        <f>SUM(Q103:Q135)</f>
        <v>0</v>
      </c>
      <c r="R102" s="166"/>
      <c r="S102" s="166"/>
      <c r="T102" s="167"/>
      <c r="U102" s="166">
        <f>SUM(U103:U135)</f>
        <v>28.35</v>
      </c>
      <c r="AE102" t="s">
        <v>107</v>
      </c>
    </row>
    <row r="103" spans="1:60" ht="12.75" outlineLevel="1">
      <c r="A103" s="155">
        <v>67</v>
      </c>
      <c r="B103" s="162" t="s">
        <v>266</v>
      </c>
      <c r="C103" s="191" t="s">
        <v>267</v>
      </c>
      <c r="D103" s="164" t="s">
        <v>268</v>
      </c>
      <c r="E103" s="168">
        <v>1</v>
      </c>
      <c r="F103" s="170"/>
      <c r="G103" s="171">
        <f aca="true" t="shared" si="22" ref="G103:G135">ROUND(E103*F103,2)</f>
        <v>0</v>
      </c>
      <c r="H103" s="170"/>
      <c r="I103" s="171">
        <f aca="true" t="shared" si="23" ref="I103:I135">ROUND(E103*H103,2)</f>
        <v>0</v>
      </c>
      <c r="J103" s="170"/>
      <c r="K103" s="171">
        <f aca="true" t="shared" si="24" ref="K103:K135">ROUND(E103*J103,2)</f>
        <v>0</v>
      </c>
      <c r="L103" s="171">
        <v>21</v>
      </c>
      <c r="M103" s="171">
        <f aca="true" t="shared" si="25" ref="M103:M135">G103*(1+L103/100)</f>
        <v>0</v>
      </c>
      <c r="N103" s="164">
        <v>0.0002</v>
      </c>
      <c r="O103" s="164">
        <f aca="true" t="shared" si="26" ref="O103:O135">ROUND(E103*N103,5)</f>
        <v>0.0002</v>
      </c>
      <c r="P103" s="164">
        <v>0</v>
      </c>
      <c r="Q103" s="164">
        <f aca="true" t="shared" si="27" ref="Q103:Q135">ROUND(E103*P103,5)</f>
        <v>0</v>
      </c>
      <c r="R103" s="164"/>
      <c r="S103" s="164"/>
      <c r="T103" s="165">
        <v>0.207</v>
      </c>
      <c r="U103" s="164">
        <f aca="true" t="shared" si="28" ref="U103:U135">ROUND(E103*T103,2)</f>
        <v>0.21</v>
      </c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 t="s">
        <v>111</v>
      </c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</row>
    <row r="104" spans="1:60" ht="12.75" outlineLevel="1">
      <c r="A104" s="155">
        <v>68</v>
      </c>
      <c r="B104" s="162" t="s">
        <v>269</v>
      </c>
      <c r="C104" s="191" t="s">
        <v>270</v>
      </c>
      <c r="D104" s="164" t="s">
        <v>268</v>
      </c>
      <c r="E104" s="168">
        <v>6</v>
      </c>
      <c r="F104" s="170"/>
      <c r="G104" s="171">
        <f t="shared" si="22"/>
        <v>0</v>
      </c>
      <c r="H104" s="170"/>
      <c r="I104" s="171">
        <f t="shared" si="23"/>
        <v>0</v>
      </c>
      <c r="J104" s="170"/>
      <c r="K104" s="171">
        <f t="shared" si="24"/>
        <v>0</v>
      </c>
      <c r="L104" s="171">
        <v>21</v>
      </c>
      <c r="M104" s="171">
        <f t="shared" si="25"/>
        <v>0</v>
      </c>
      <c r="N104" s="164">
        <v>0.00032</v>
      </c>
      <c r="O104" s="164">
        <f t="shared" si="26"/>
        <v>0.00192</v>
      </c>
      <c r="P104" s="164">
        <v>0</v>
      </c>
      <c r="Q104" s="164">
        <f t="shared" si="27"/>
        <v>0</v>
      </c>
      <c r="R104" s="164"/>
      <c r="S104" s="164"/>
      <c r="T104" s="165">
        <v>0.227</v>
      </c>
      <c r="U104" s="164">
        <f t="shared" si="28"/>
        <v>1.36</v>
      </c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 t="s">
        <v>111</v>
      </c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</row>
    <row r="105" spans="1:60" ht="12.75" outlineLevel="1">
      <c r="A105" s="155">
        <v>69</v>
      </c>
      <c r="B105" s="162" t="s">
        <v>271</v>
      </c>
      <c r="C105" s="191" t="s">
        <v>272</v>
      </c>
      <c r="D105" s="164" t="s">
        <v>268</v>
      </c>
      <c r="E105" s="168">
        <v>9</v>
      </c>
      <c r="F105" s="170"/>
      <c r="G105" s="171">
        <f t="shared" si="22"/>
        <v>0</v>
      </c>
      <c r="H105" s="170"/>
      <c r="I105" s="171">
        <f t="shared" si="23"/>
        <v>0</v>
      </c>
      <c r="J105" s="170"/>
      <c r="K105" s="171">
        <f t="shared" si="24"/>
        <v>0</v>
      </c>
      <c r="L105" s="171">
        <v>21</v>
      </c>
      <c r="M105" s="171">
        <f t="shared" si="25"/>
        <v>0</v>
      </c>
      <c r="N105" s="164">
        <v>0.00052</v>
      </c>
      <c r="O105" s="164">
        <f t="shared" si="26"/>
        <v>0.00468</v>
      </c>
      <c r="P105" s="164">
        <v>0</v>
      </c>
      <c r="Q105" s="164">
        <f t="shared" si="27"/>
        <v>0</v>
      </c>
      <c r="R105" s="164"/>
      <c r="S105" s="164"/>
      <c r="T105" s="165">
        <v>0.269</v>
      </c>
      <c r="U105" s="164">
        <f t="shared" si="28"/>
        <v>2.42</v>
      </c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 t="s">
        <v>111</v>
      </c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</row>
    <row r="106" spans="1:60" ht="12.75" outlineLevel="1">
      <c r="A106" s="155">
        <v>70</v>
      </c>
      <c r="B106" s="162" t="s">
        <v>273</v>
      </c>
      <c r="C106" s="191" t="s">
        <v>274</v>
      </c>
      <c r="D106" s="164" t="s">
        <v>268</v>
      </c>
      <c r="E106" s="168">
        <v>8</v>
      </c>
      <c r="F106" s="170"/>
      <c r="G106" s="171">
        <f t="shared" si="22"/>
        <v>0</v>
      </c>
      <c r="H106" s="170"/>
      <c r="I106" s="171">
        <f t="shared" si="23"/>
        <v>0</v>
      </c>
      <c r="J106" s="170"/>
      <c r="K106" s="171">
        <f t="shared" si="24"/>
        <v>0</v>
      </c>
      <c r="L106" s="171">
        <v>21</v>
      </c>
      <c r="M106" s="171">
        <f t="shared" si="25"/>
        <v>0</v>
      </c>
      <c r="N106" s="164">
        <v>0.00077</v>
      </c>
      <c r="O106" s="164">
        <f t="shared" si="26"/>
        <v>0.00616</v>
      </c>
      <c r="P106" s="164">
        <v>0</v>
      </c>
      <c r="Q106" s="164">
        <f t="shared" si="27"/>
        <v>0</v>
      </c>
      <c r="R106" s="164"/>
      <c r="S106" s="164"/>
      <c r="T106" s="165">
        <v>0.351</v>
      </c>
      <c r="U106" s="164">
        <f t="shared" si="28"/>
        <v>2.81</v>
      </c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 t="s">
        <v>111</v>
      </c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</row>
    <row r="107" spans="1:60" ht="12.75" outlineLevel="1">
      <c r="A107" s="155">
        <v>71</v>
      </c>
      <c r="B107" s="162" t="s">
        <v>275</v>
      </c>
      <c r="C107" s="191" t="s">
        <v>276</v>
      </c>
      <c r="D107" s="164" t="s">
        <v>268</v>
      </c>
      <c r="E107" s="168">
        <v>2</v>
      </c>
      <c r="F107" s="170"/>
      <c r="G107" s="171">
        <f t="shared" si="22"/>
        <v>0</v>
      </c>
      <c r="H107" s="170"/>
      <c r="I107" s="171">
        <f t="shared" si="23"/>
        <v>0</v>
      </c>
      <c r="J107" s="170"/>
      <c r="K107" s="171">
        <f t="shared" si="24"/>
        <v>0</v>
      </c>
      <c r="L107" s="171">
        <v>21</v>
      </c>
      <c r="M107" s="171">
        <f t="shared" si="25"/>
        <v>0</v>
      </c>
      <c r="N107" s="164">
        <v>0.0004</v>
      </c>
      <c r="O107" s="164">
        <f t="shared" si="26"/>
        <v>0.0008</v>
      </c>
      <c r="P107" s="164">
        <v>0</v>
      </c>
      <c r="Q107" s="164">
        <f t="shared" si="27"/>
        <v>0</v>
      </c>
      <c r="R107" s="164"/>
      <c r="S107" s="164"/>
      <c r="T107" s="165">
        <v>0.227</v>
      </c>
      <c r="U107" s="164">
        <f t="shared" si="28"/>
        <v>0.45</v>
      </c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 t="s">
        <v>111</v>
      </c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</row>
    <row r="108" spans="1:60" ht="12.75" outlineLevel="1">
      <c r="A108" s="155">
        <v>72</v>
      </c>
      <c r="B108" s="162" t="s">
        <v>277</v>
      </c>
      <c r="C108" s="191" t="s">
        <v>278</v>
      </c>
      <c r="D108" s="164" t="s">
        <v>268</v>
      </c>
      <c r="E108" s="168">
        <v>2</v>
      </c>
      <c r="F108" s="170"/>
      <c r="G108" s="171">
        <f t="shared" si="22"/>
        <v>0</v>
      </c>
      <c r="H108" s="170"/>
      <c r="I108" s="171">
        <f t="shared" si="23"/>
        <v>0</v>
      </c>
      <c r="J108" s="170"/>
      <c r="K108" s="171">
        <f t="shared" si="24"/>
        <v>0</v>
      </c>
      <c r="L108" s="171">
        <v>21</v>
      </c>
      <c r="M108" s="171">
        <f t="shared" si="25"/>
        <v>0</v>
      </c>
      <c r="N108" s="164">
        <v>0.0007</v>
      </c>
      <c r="O108" s="164">
        <f t="shared" si="26"/>
        <v>0.0014</v>
      </c>
      <c r="P108" s="164">
        <v>0</v>
      </c>
      <c r="Q108" s="164">
        <f t="shared" si="27"/>
        <v>0</v>
      </c>
      <c r="R108" s="164"/>
      <c r="S108" s="164"/>
      <c r="T108" s="165">
        <v>0.269</v>
      </c>
      <c r="U108" s="164">
        <f t="shared" si="28"/>
        <v>0.54</v>
      </c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 t="s">
        <v>111</v>
      </c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</row>
    <row r="109" spans="1:60" ht="12.75" outlineLevel="1">
      <c r="A109" s="155">
        <v>73</v>
      </c>
      <c r="B109" s="162" t="s">
        <v>279</v>
      </c>
      <c r="C109" s="191" t="s">
        <v>280</v>
      </c>
      <c r="D109" s="164" t="s">
        <v>268</v>
      </c>
      <c r="E109" s="168">
        <v>2</v>
      </c>
      <c r="F109" s="170"/>
      <c r="G109" s="171">
        <f t="shared" si="22"/>
        <v>0</v>
      </c>
      <c r="H109" s="170"/>
      <c r="I109" s="171">
        <f t="shared" si="23"/>
        <v>0</v>
      </c>
      <c r="J109" s="170"/>
      <c r="K109" s="171">
        <f t="shared" si="24"/>
        <v>0</v>
      </c>
      <c r="L109" s="171">
        <v>21</v>
      </c>
      <c r="M109" s="171">
        <f t="shared" si="25"/>
        <v>0</v>
      </c>
      <c r="N109" s="164">
        <v>0.0008</v>
      </c>
      <c r="O109" s="164">
        <f t="shared" si="26"/>
        <v>0.0016</v>
      </c>
      <c r="P109" s="164">
        <v>0</v>
      </c>
      <c r="Q109" s="164">
        <f t="shared" si="27"/>
        <v>0</v>
      </c>
      <c r="R109" s="164"/>
      <c r="S109" s="164"/>
      <c r="T109" s="165">
        <v>0.351</v>
      </c>
      <c r="U109" s="164">
        <f t="shared" si="28"/>
        <v>0.7</v>
      </c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 t="s">
        <v>111</v>
      </c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</row>
    <row r="110" spans="1:60" ht="12.75" outlineLevel="1">
      <c r="A110" s="155">
        <v>74</v>
      </c>
      <c r="B110" s="162" t="s">
        <v>281</v>
      </c>
      <c r="C110" s="191" t="s">
        <v>282</v>
      </c>
      <c r="D110" s="164" t="s">
        <v>268</v>
      </c>
      <c r="E110" s="168">
        <v>2</v>
      </c>
      <c r="F110" s="170"/>
      <c r="G110" s="171">
        <f t="shared" si="22"/>
        <v>0</v>
      </c>
      <c r="H110" s="170"/>
      <c r="I110" s="171">
        <f t="shared" si="23"/>
        <v>0</v>
      </c>
      <c r="J110" s="170"/>
      <c r="K110" s="171">
        <f t="shared" si="24"/>
        <v>0</v>
      </c>
      <c r="L110" s="171">
        <v>21</v>
      </c>
      <c r="M110" s="171">
        <f t="shared" si="25"/>
        <v>0</v>
      </c>
      <c r="N110" s="164">
        <v>0</v>
      </c>
      <c r="O110" s="164">
        <f t="shared" si="26"/>
        <v>0</v>
      </c>
      <c r="P110" s="164">
        <v>0</v>
      </c>
      <c r="Q110" s="164">
        <f t="shared" si="27"/>
        <v>0</v>
      </c>
      <c r="R110" s="164"/>
      <c r="S110" s="164"/>
      <c r="T110" s="165">
        <v>0.227</v>
      </c>
      <c r="U110" s="164">
        <f t="shared" si="28"/>
        <v>0.45</v>
      </c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 t="s">
        <v>111</v>
      </c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</row>
    <row r="111" spans="1:60" ht="12.75" outlineLevel="1">
      <c r="A111" s="155">
        <v>75</v>
      </c>
      <c r="B111" s="162" t="s">
        <v>283</v>
      </c>
      <c r="C111" s="191" t="s">
        <v>284</v>
      </c>
      <c r="D111" s="164" t="s">
        <v>268</v>
      </c>
      <c r="E111" s="168">
        <v>1</v>
      </c>
      <c r="F111" s="170"/>
      <c r="G111" s="171">
        <f t="shared" si="22"/>
        <v>0</v>
      </c>
      <c r="H111" s="170"/>
      <c r="I111" s="171">
        <f t="shared" si="23"/>
        <v>0</v>
      </c>
      <c r="J111" s="170"/>
      <c r="K111" s="171">
        <f t="shared" si="24"/>
        <v>0</v>
      </c>
      <c r="L111" s="171">
        <v>21</v>
      </c>
      <c r="M111" s="171">
        <f t="shared" si="25"/>
        <v>0</v>
      </c>
      <c r="N111" s="164">
        <v>0</v>
      </c>
      <c r="O111" s="164">
        <f t="shared" si="26"/>
        <v>0</v>
      </c>
      <c r="P111" s="164">
        <v>0</v>
      </c>
      <c r="Q111" s="164">
        <f t="shared" si="27"/>
        <v>0</v>
      </c>
      <c r="R111" s="164"/>
      <c r="S111" s="164"/>
      <c r="T111" s="165">
        <v>0.269</v>
      </c>
      <c r="U111" s="164">
        <f t="shared" si="28"/>
        <v>0.27</v>
      </c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 t="s">
        <v>111</v>
      </c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</row>
    <row r="112" spans="1:60" ht="12.75" outlineLevel="1">
      <c r="A112" s="155">
        <v>76</v>
      </c>
      <c r="B112" s="162" t="s">
        <v>285</v>
      </c>
      <c r="C112" s="191" t="s">
        <v>286</v>
      </c>
      <c r="D112" s="164" t="s">
        <v>268</v>
      </c>
      <c r="E112" s="168">
        <v>2</v>
      </c>
      <c r="F112" s="170"/>
      <c r="G112" s="171">
        <f t="shared" si="22"/>
        <v>0</v>
      </c>
      <c r="H112" s="170"/>
      <c r="I112" s="171">
        <f t="shared" si="23"/>
        <v>0</v>
      </c>
      <c r="J112" s="170"/>
      <c r="K112" s="171">
        <f t="shared" si="24"/>
        <v>0</v>
      </c>
      <c r="L112" s="171">
        <v>21</v>
      </c>
      <c r="M112" s="171">
        <f t="shared" si="25"/>
        <v>0</v>
      </c>
      <c r="N112" s="164">
        <v>0</v>
      </c>
      <c r="O112" s="164">
        <f t="shared" si="26"/>
        <v>0</v>
      </c>
      <c r="P112" s="164">
        <v>0</v>
      </c>
      <c r="Q112" s="164">
        <f t="shared" si="27"/>
        <v>0</v>
      </c>
      <c r="R112" s="164"/>
      <c r="S112" s="164"/>
      <c r="T112" s="165">
        <v>0.351</v>
      </c>
      <c r="U112" s="164">
        <f t="shared" si="28"/>
        <v>0.7</v>
      </c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 t="s">
        <v>111</v>
      </c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</row>
    <row r="113" spans="1:60" ht="12.75" outlineLevel="1">
      <c r="A113" s="155">
        <v>77</v>
      </c>
      <c r="B113" s="162" t="s">
        <v>287</v>
      </c>
      <c r="C113" s="191" t="s">
        <v>288</v>
      </c>
      <c r="D113" s="164" t="s">
        <v>268</v>
      </c>
      <c r="E113" s="168">
        <v>2</v>
      </c>
      <c r="F113" s="170"/>
      <c r="G113" s="171">
        <f t="shared" si="22"/>
        <v>0</v>
      </c>
      <c r="H113" s="170"/>
      <c r="I113" s="171">
        <f t="shared" si="23"/>
        <v>0</v>
      </c>
      <c r="J113" s="170"/>
      <c r="K113" s="171">
        <f t="shared" si="24"/>
        <v>0</v>
      </c>
      <c r="L113" s="171">
        <v>21</v>
      </c>
      <c r="M113" s="171">
        <f t="shared" si="25"/>
        <v>0</v>
      </c>
      <c r="N113" s="164">
        <v>0.00414</v>
      </c>
      <c r="O113" s="164">
        <f t="shared" si="26"/>
        <v>0.00828</v>
      </c>
      <c r="P113" s="164">
        <v>0</v>
      </c>
      <c r="Q113" s="164">
        <f t="shared" si="27"/>
        <v>0</v>
      </c>
      <c r="R113" s="164"/>
      <c r="S113" s="164"/>
      <c r="T113" s="165">
        <v>0.151</v>
      </c>
      <c r="U113" s="164">
        <f t="shared" si="28"/>
        <v>0.3</v>
      </c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 t="s">
        <v>111</v>
      </c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</row>
    <row r="114" spans="1:60" ht="12.75" outlineLevel="1">
      <c r="A114" s="155">
        <v>78</v>
      </c>
      <c r="B114" s="162" t="s">
        <v>289</v>
      </c>
      <c r="C114" s="191" t="s">
        <v>290</v>
      </c>
      <c r="D114" s="164" t="s">
        <v>268</v>
      </c>
      <c r="E114" s="168">
        <v>18</v>
      </c>
      <c r="F114" s="170"/>
      <c r="G114" s="171">
        <f t="shared" si="22"/>
        <v>0</v>
      </c>
      <c r="H114" s="170"/>
      <c r="I114" s="171">
        <f t="shared" si="23"/>
        <v>0</v>
      </c>
      <c r="J114" s="170"/>
      <c r="K114" s="171">
        <f t="shared" si="24"/>
        <v>0</v>
      </c>
      <c r="L114" s="171">
        <v>21</v>
      </c>
      <c r="M114" s="171">
        <f t="shared" si="25"/>
        <v>0</v>
      </c>
      <c r="N114" s="164">
        <v>0</v>
      </c>
      <c r="O114" s="164">
        <f t="shared" si="26"/>
        <v>0</v>
      </c>
      <c r="P114" s="164">
        <v>0</v>
      </c>
      <c r="Q114" s="164">
        <f t="shared" si="27"/>
        <v>0</v>
      </c>
      <c r="R114" s="164"/>
      <c r="S114" s="164"/>
      <c r="T114" s="165">
        <v>0.083</v>
      </c>
      <c r="U114" s="164">
        <f t="shared" si="28"/>
        <v>1.49</v>
      </c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 t="s">
        <v>111</v>
      </c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</row>
    <row r="115" spans="1:60" ht="12.75" outlineLevel="1">
      <c r="A115" s="155">
        <v>79</v>
      </c>
      <c r="B115" s="162" t="s">
        <v>291</v>
      </c>
      <c r="C115" s="191" t="s">
        <v>292</v>
      </c>
      <c r="D115" s="164" t="s">
        <v>268</v>
      </c>
      <c r="E115" s="168">
        <v>3</v>
      </c>
      <c r="F115" s="170"/>
      <c r="G115" s="171">
        <f t="shared" si="22"/>
        <v>0</v>
      </c>
      <c r="H115" s="170"/>
      <c r="I115" s="171">
        <f t="shared" si="23"/>
        <v>0</v>
      </c>
      <c r="J115" s="170"/>
      <c r="K115" s="171">
        <f t="shared" si="24"/>
        <v>0</v>
      </c>
      <c r="L115" s="171">
        <v>21</v>
      </c>
      <c r="M115" s="171">
        <f t="shared" si="25"/>
        <v>0</v>
      </c>
      <c r="N115" s="164">
        <v>0</v>
      </c>
      <c r="O115" s="164">
        <f t="shared" si="26"/>
        <v>0</v>
      </c>
      <c r="P115" s="164">
        <v>0</v>
      </c>
      <c r="Q115" s="164">
        <f t="shared" si="27"/>
        <v>0</v>
      </c>
      <c r="R115" s="164"/>
      <c r="S115" s="164"/>
      <c r="T115" s="165">
        <v>0.114</v>
      </c>
      <c r="U115" s="164">
        <f t="shared" si="28"/>
        <v>0.34</v>
      </c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 t="s">
        <v>111</v>
      </c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</row>
    <row r="116" spans="1:60" ht="12.75" outlineLevel="1">
      <c r="A116" s="155">
        <v>80</v>
      </c>
      <c r="B116" s="162" t="s">
        <v>293</v>
      </c>
      <c r="C116" s="191" t="s">
        <v>294</v>
      </c>
      <c r="D116" s="164" t="s">
        <v>268</v>
      </c>
      <c r="E116" s="168">
        <v>16</v>
      </c>
      <c r="F116" s="170"/>
      <c r="G116" s="171">
        <f t="shared" si="22"/>
        <v>0</v>
      </c>
      <c r="H116" s="170"/>
      <c r="I116" s="171">
        <f t="shared" si="23"/>
        <v>0</v>
      </c>
      <c r="J116" s="170"/>
      <c r="K116" s="171">
        <f t="shared" si="24"/>
        <v>0</v>
      </c>
      <c r="L116" s="171">
        <v>21</v>
      </c>
      <c r="M116" s="171">
        <f t="shared" si="25"/>
        <v>0</v>
      </c>
      <c r="N116" s="164">
        <v>0.00033</v>
      </c>
      <c r="O116" s="164">
        <f t="shared" si="26"/>
        <v>0.00528</v>
      </c>
      <c r="P116" s="164">
        <v>0</v>
      </c>
      <c r="Q116" s="164">
        <f t="shared" si="27"/>
        <v>0</v>
      </c>
      <c r="R116" s="164"/>
      <c r="S116" s="164"/>
      <c r="T116" s="165">
        <v>0.381</v>
      </c>
      <c r="U116" s="164">
        <f t="shared" si="28"/>
        <v>6.1</v>
      </c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 t="s">
        <v>111</v>
      </c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</row>
    <row r="117" spans="1:60" ht="12.75" outlineLevel="1">
      <c r="A117" s="155">
        <v>81</v>
      </c>
      <c r="B117" s="162" t="s">
        <v>295</v>
      </c>
      <c r="C117" s="191" t="s">
        <v>296</v>
      </c>
      <c r="D117" s="164" t="s">
        <v>268</v>
      </c>
      <c r="E117" s="168">
        <v>4</v>
      </c>
      <c r="F117" s="170"/>
      <c r="G117" s="171">
        <f t="shared" si="22"/>
        <v>0</v>
      </c>
      <c r="H117" s="170"/>
      <c r="I117" s="171">
        <f t="shared" si="23"/>
        <v>0</v>
      </c>
      <c r="J117" s="170"/>
      <c r="K117" s="171">
        <f t="shared" si="24"/>
        <v>0</v>
      </c>
      <c r="L117" s="171">
        <v>21</v>
      </c>
      <c r="M117" s="171">
        <f t="shared" si="25"/>
        <v>0</v>
      </c>
      <c r="N117" s="164">
        <v>0.00257</v>
      </c>
      <c r="O117" s="164">
        <f t="shared" si="26"/>
        <v>0.01028</v>
      </c>
      <c r="P117" s="164">
        <v>0</v>
      </c>
      <c r="Q117" s="164">
        <f t="shared" si="27"/>
        <v>0</v>
      </c>
      <c r="R117" s="164"/>
      <c r="S117" s="164"/>
      <c r="T117" s="165">
        <v>0.433</v>
      </c>
      <c r="U117" s="164">
        <f t="shared" si="28"/>
        <v>1.73</v>
      </c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 t="s">
        <v>111</v>
      </c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</row>
    <row r="118" spans="1:60" ht="12.75" outlineLevel="1">
      <c r="A118" s="155">
        <v>82</v>
      </c>
      <c r="B118" s="162" t="s">
        <v>297</v>
      </c>
      <c r="C118" s="191" t="s">
        <v>298</v>
      </c>
      <c r="D118" s="164" t="s">
        <v>268</v>
      </c>
      <c r="E118" s="168">
        <v>20</v>
      </c>
      <c r="F118" s="170"/>
      <c r="G118" s="171">
        <f t="shared" si="22"/>
        <v>0</v>
      </c>
      <c r="H118" s="170"/>
      <c r="I118" s="171">
        <f t="shared" si="23"/>
        <v>0</v>
      </c>
      <c r="J118" s="170"/>
      <c r="K118" s="171">
        <f t="shared" si="24"/>
        <v>0</v>
      </c>
      <c r="L118" s="171">
        <v>21</v>
      </c>
      <c r="M118" s="171">
        <f t="shared" si="25"/>
        <v>0</v>
      </c>
      <c r="N118" s="164">
        <v>0.00024</v>
      </c>
      <c r="O118" s="164">
        <f t="shared" si="26"/>
        <v>0.0048</v>
      </c>
      <c r="P118" s="164">
        <v>0</v>
      </c>
      <c r="Q118" s="164">
        <f t="shared" si="27"/>
        <v>0</v>
      </c>
      <c r="R118" s="164"/>
      <c r="S118" s="164"/>
      <c r="T118" s="165">
        <v>0.278</v>
      </c>
      <c r="U118" s="164">
        <f t="shared" si="28"/>
        <v>5.56</v>
      </c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 t="s">
        <v>111</v>
      </c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</row>
    <row r="119" spans="1:60" ht="12.75" outlineLevel="1">
      <c r="A119" s="155">
        <v>83</v>
      </c>
      <c r="B119" s="162" t="s">
        <v>299</v>
      </c>
      <c r="C119" s="191" t="s">
        <v>300</v>
      </c>
      <c r="D119" s="164" t="s">
        <v>114</v>
      </c>
      <c r="E119" s="168">
        <v>2</v>
      </c>
      <c r="F119" s="170"/>
      <c r="G119" s="171">
        <f t="shared" si="22"/>
        <v>0</v>
      </c>
      <c r="H119" s="170"/>
      <c r="I119" s="171">
        <f t="shared" si="23"/>
        <v>0</v>
      </c>
      <c r="J119" s="170"/>
      <c r="K119" s="171">
        <f t="shared" si="24"/>
        <v>0</v>
      </c>
      <c r="L119" s="171">
        <v>21</v>
      </c>
      <c r="M119" s="171">
        <f t="shared" si="25"/>
        <v>0</v>
      </c>
      <c r="N119" s="164">
        <v>0</v>
      </c>
      <c r="O119" s="164">
        <f t="shared" si="26"/>
        <v>0</v>
      </c>
      <c r="P119" s="164">
        <v>0</v>
      </c>
      <c r="Q119" s="164">
        <f t="shared" si="27"/>
        <v>0</v>
      </c>
      <c r="R119" s="164"/>
      <c r="S119" s="164"/>
      <c r="T119" s="165">
        <v>0</v>
      </c>
      <c r="U119" s="164">
        <f t="shared" si="28"/>
        <v>0</v>
      </c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 t="s">
        <v>152</v>
      </c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</row>
    <row r="120" spans="1:60" ht="12.75" outlineLevel="1">
      <c r="A120" s="155">
        <v>84</v>
      </c>
      <c r="B120" s="162" t="s">
        <v>301</v>
      </c>
      <c r="C120" s="191" t="s">
        <v>302</v>
      </c>
      <c r="D120" s="164" t="s">
        <v>268</v>
      </c>
      <c r="E120" s="168">
        <v>2</v>
      </c>
      <c r="F120" s="170"/>
      <c r="G120" s="171">
        <f t="shared" si="22"/>
        <v>0</v>
      </c>
      <c r="H120" s="170"/>
      <c r="I120" s="171">
        <f t="shared" si="23"/>
        <v>0</v>
      </c>
      <c r="J120" s="170"/>
      <c r="K120" s="171">
        <f t="shared" si="24"/>
        <v>0</v>
      </c>
      <c r="L120" s="171">
        <v>21</v>
      </c>
      <c r="M120" s="171">
        <f t="shared" si="25"/>
        <v>0</v>
      </c>
      <c r="N120" s="164">
        <v>0</v>
      </c>
      <c r="O120" s="164">
        <f t="shared" si="26"/>
        <v>0</v>
      </c>
      <c r="P120" s="164">
        <v>0</v>
      </c>
      <c r="Q120" s="164">
        <f t="shared" si="27"/>
        <v>0</v>
      </c>
      <c r="R120" s="164"/>
      <c r="S120" s="164"/>
      <c r="T120" s="165">
        <v>0.053</v>
      </c>
      <c r="U120" s="164">
        <f t="shared" si="28"/>
        <v>0.11</v>
      </c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 t="s">
        <v>111</v>
      </c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</row>
    <row r="121" spans="1:60" ht="12.75" outlineLevel="1">
      <c r="A121" s="155">
        <v>85</v>
      </c>
      <c r="B121" s="162" t="s">
        <v>303</v>
      </c>
      <c r="C121" s="191" t="s">
        <v>304</v>
      </c>
      <c r="D121" s="164" t="s">
        <v>114</v>
      </c>
      <c r="E121" s="168">
        <v>1</v>
      </c>
      <c r="F121" s="170"/>
      <c r="G121" s="171">
        <f t="shared" si="22"/>
        <v>0</v>
      </c>
      <c r="H121" s="170"/>
      <c r="I121" s="171">
        <f t="shared" si="23"/>
        <v>0</v>
      </c>
      <c r="J121" s="170"/>
      <c r="K121" s="171">
        <f t="shared" si="24"/>
        <v>0</v>
      </c>
      <c r="L121" s="171">
        <v>21</v>
      </c>
      <c r="M121" s="171">
        <f t="shared" si="25"/>
        <v>0</v>
      </c>
      <c r="N121" s="164">
        <v>0</v>
      </c>
      <c r="O121" s="164">
        <f t="shared" si="26"/>
        <v>0</v>
      </c>
      <c r="P121" s="164">
        <v>0</v>
      </c>
      <c r="Q121" s="164">
        <f t="shared" si="27"/>
        <v>0</v>
      </c>
      <c r="R121" s="164"/>
      <c r="S121" s="164"/>
      <c r="T121" s="165">
        <v>0</v>
      </c>
      <c r="U121" s="164">
        <f t="shared" si="28"/>
        <v>0</v>
      </c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 t="s">
        <v>152</v>
      </c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</row>
    <row r="122" spans="1:60" ht="12.75" outlineLevel="1">
      <c r="A122" s="155">
        <v>86</v>
      </c>
      <c r="B122" s="162" t="s">
        <v>305</v>
      </c>
      <c r="C122" s="191" t="s">
        <v>306</v>
      </c>
      <c r="D122" s="164" t="s">
        <v>268</v>
      </c>
      <c r="E122" s="168">
        <v>1</v>
      </c>
      <c r="F122" s="170"/>
      <c r="G122" s="171">
        <f t="shared" si="22"/>
        <v>0</v>
      </c>
      <c r="H122" s="170"/>
      <c r="I122" s="171">
        <f t="shared" si="23"/>
        <v>0</v>
      </c>
      <c r="J122" s="170"/>
      <c r="K122" s="171">
        <f t="shared" si="24"/>
        <v>0</v>
      </c>
      <c r="L122" s="171">
        <v>21</v>
      </c>
      <c r="M122" s="171">
        <f t="shared" si="25"/>
        <v>0</v>
      </c>
      <c r="N122" s="164">
        <v>0</v>
      </c>
      <c r="O122" s="164">
        <f t="shared" si="26"/>
        <v>0</v>
      </c>
      <c r="P122" s="164">
        <v>0</v>
      </c>
      <c r="Q122" s="164">
        <f t="shared" si="27"/>
        <v>0</v>
      </c>
      <c r="R122" s="164"/>
      <c r="S122" s="164"/>
      <c r="T122" s="165">
        <v>0.268</v>
      </c>
      <c r="U122" s="164">
        <f t="shared" si="28"/>
        <v>0.27</v>
      </c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 t="s">
        <v>111</v>
      </c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</row>
    <row r="123" spans="1:60" ht="12.75" outlineLevel="1">
      <c r="A123" s="155">
        <v>87</v>
      </c>
      <c r="B123" s="162" t="s">
        <v>307</v>
      </c>
      <c r="C123" s="191" t="s">
        <v>308</v>
      </c>
      <c r="D123" s="164" t="s">
        <v>268</v>
      </c>
      <c r="E123" s="168">
        <v>2</v>
      </c>
      <c r="F123" s="170"/>
      <c r="G123" s="171">
        <f t="shared" si="22"/>
        <v>0</v>
      </c>
      <c r="H123" s="170"/>
      <c r="I123" s="171">
        <f t="shared" si="23"/>
        <v>0</v>
      </c>
      <c r="J123" s="170"/>
      <c r="K123" s="171">
        <f t="shared" si="24"/>
        <v>0</v>
      </c>
      <c r="L123" s="171">
        <v>21</v>
      </c>
      <c r="M123" s="171">
        <f t="shared" si="25"/>
        <v>0</v>
      </c>
      <c r="N123" s="164">
        <v>0.00027</v>
      </c>
      <c r="O123" s="164">
        <f t="shared" si="26"/>
        <v>0.00054</v>
      </c>
      <c r="P123" s="164">
        <v>0</v>
      </c>
      <c r="Q123" s="164">
        <f t="shared" si="27"/>
        <v>0</v>
      </c>
      <c r="R123" s="164"/>
      <c r="S123" s="164"/>
      <c r="T123" s="165">
        <v>0.207</v>
      </c>
      <c r="U123" s="164">
        <f t="shared" si="28"/>
        <v>0.41</v>
      </c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 t="s">
        <v>111</v>
      </c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</row>
    <row r="124" spans="1:60" ht="12.75" outlineLevel="1">
      <c r="A124" s="155">
        <v>88</v>
      </c>
      <c r="B124" s="162" t="s">
        <v>309</v>
      </c>
      <c r="C124" s="191" t="s">
        <v>310</v>
      </c>
      <c r="D124" s="164" t="s">
        <v>114</v>
      </c>
      <c r="E124" s="168">
        <v>1</v>
      </c>
      <c r="F124" s="170"/>
      <c r="G124" s="171">
        <f t="shared" si="22"/>
        <v>0</v>
      </c>
      <c r="H124" s="170"/>
      <c r="I124" s="171">
        <f t="shared" si="23"/>
        <v>0</v>
      </c>
      <c r="J124" s="170"/>
      <c r="K124" s="171">
        <f t="shared" si="24"/>
        <v>0</v>
      </c>
      <c r="L124" s="171">
        <v>21</v>
      </c>
      <c r="M124" s="171">
        <f t="shared" si="25"/>
        <v>0</v>
      </c>
      <c r="N124" s="164">
        <v>0</v>
      </c>
      <c r="O124" s="164">
        <f t="shared" si="26"/>
        <v>0</v>
      </c>
      <c r="P124" s="164">
        <v>0</v>
      </c>
      <c r="Q124" s="164">
        <f t="shared" si="27"/>
        <v>0</v>
      </c>
      <c r="R124" s="164"/>
      <c r="S124" s="164"/>
      <c r="T124" s="165">
        <v>0</v>
      </c>
      <c r="U124" s="164">
        <f t="shared" si="28"/>
        <v>0</v>
      </c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 t="s">
        <v>152</v>
      </c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</row>
    <row r="125" spans="1:60" ht="12.75" outlineLevel="1">
      <c r="A125" s="155">
        <v>89</v>
      </c>
      <c r="B125" s="162" t="s">
        <v>311</v>
      </c>
      <c r="C125" s="191" t="s">
        <v>312</v>
      </c>
      <c r="D125" s="164" t="s">
        <v>268</v>
      </c>
      <c r="E125" s="168">
        <v>1</v>
      </c>
      <c r="F125" s="170"/>
      <c r="G125" s="171">
        <f t="shared" si="22"/>
        <v>0</v>
      </c>
      <c r="H125" s="170"/>
      <c r="I125" s="171">
        <f t="shared" si="23"/>
        <v>0</v>
      </c>
      <c r="J125" s="170"/>
      <c r="K125" s="171">
        <f t="shared" si="24"/>
        <v>0</v>
      </c>
      <c r="L125" s="171">
        <v>21</v>
      </c>
      <c r="M125" s="171">
        <f t="shared" si="25"/>
        <v>0</v>
      </c>
      <c r="N125" s="164">
        <v>0</v>
      </c>
      <c r="O125" s="164">
        <f t="shared" si="26"/>
        <v>0</v>
      </c>
      <c r="P125" s="164">
        <v>0</v>
      </c>
      <c r="Q125" s="164">
        <f t="shared" si="27"/>
        <v>0</v>
      </c>
      <c r="R125" s="164"/>
      <c r="S125" s="164"/>
      <c r="T125" s="165">
        <v>0.227</v>
      </c>
      <c r="U125" s="164">
        <f t="shared" si="28"/>
        <v>0.23</v>
      </c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 t="s">
        <v>111</v>
      </c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</row>
    <row r="126" spans="1:60" ht="12.75" outlineLevel="1">
      <c r="A126" s="155">
        <v>90</v>
      </c>
      <c r="B126" s="162" t="s">
        <v>309</v>
      </c>
      <c r="C126" s="191" t="s">
        <v>313</v>
      </c>
      <c r="D126" s="164" t="s">
        <v>114</v>
      </c>
      <c r="E126" s="168">
        <v>1</v>
      </c>
      <c r="F126" s="170"/>
      <c r="G126" s="171">
        <f t="shared" si="22"/>
        <v>0</v>
      </c>
      <c r="H126" s="170"/>
      <c r="I126" s="171">
        <f t="shared" si="23"/>
        <v>0</v>
      </c>
      <c r="J126" s="170"/>
      <c r="K126" s="171">
        <f t="shared" si="24"/>
        <v>0</v>
      </c>
      <c r="L126" s="171">
        <v>21</v>
      </c>
      <c r="M126" s="171">
        <f t="shared" si="25"/>
        <v>0</v>
      </c>
      <c r="N126" s="164">
        <v>0</v>
      </c>
      <c r="O126" s="164">
        <f t="shared" si="26"/>
        <v>0</v>
      </c>
      <c r="P126" s="164">
        <v>0</v>
      </c>
      <c r="Q126" s="164">
        <f t="shared" si="27"/>
        <v>0</v>
      </c>
      <c r="R126" s="164"/>
      <c r="S126" s="164"/>
      <c r="T126" s="165">
        <v>0</v>
      </c>
      <c r="U126" s="164">
        <f t="shared" si="28"/>
        <v>0</v>
      </c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 t="s">
        <v>152</v>
      </c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</row>
    <row r="127" spans="1:60" ht="12.75" outlineLevel="1">
      <c r="A127" s="155">
        <v>91</v>
      </c>
      <c r="B127" s="162" t="s">
        <v>305</v>
      </c>
      <c r="C127" s="191" t="s">
        <v>306</v>
      </c>
      <c r="D127" s="164" t="s">
        <v>268</v>
      </c>
      <c r="E127" s="168">
        <v>1</v>
      </c>
      <c r="F127" s="170"/>
      <c r="G127" s="171">
        <f t="shared" si="22"/>
        <v>0</v>
      </c>
      <c r="H127" s="170"/>
      <c r="I127" s="171">
        <f t="shared" si="23"/>
        <v>0</v>
      </c>
      <c r="J127" s="170"/>
      <c r="K127" s="171">
        <f t="shared" si="24"/>
        <v>0</v>
      </c>
      <c r="L127" s="171">
        <v>21</v>
      </c>
      <c r="M127" s="171">
        <f t="shared" si="25"/>
        <v>0</v>
      </c>
      <c r="N127" s="164">
        <v>0</v>
      </c>
      <c r="O127" s="164">
        <f t="shared" si="26"/>
        <v>0</v>
      </c>
      <c r="P127" s="164">
        <v>0</v>
      </c>
      <c r="Q127" s="164">
        <f t="shared" si="27"/>
        <v>0</v>
      </c>
      <c r="R127" s="164"/>
      <c r="S127" s="164"/>
      <c r="T127" s="165">
        <v>0.268</v>
      </c>
      <c r="U127" s="164">
        <f t="shared" si="28"/>
        <v>0.27</v>
      </c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 t="s">
        <v>111</v>
      </c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</row>
    <row r="128" spans="1:60" ht="22.5" outlineLevel="1">
      <c r="A128" s="155">
        <v>92</v>
      </c>
      <c r="B128" s="162" t="s">
        <v>314</v>
      </c>
      <c r="C128" s="191" t="s">
        <v>315</v>
      </c>
      <c r="D128" s="164" t="s">
        <v>114</v>
      </c>
      <c r="E128" s="168">
        <v>1</v>
      </c>
      <c r="F128" s="170"/>
      <c r="G128" s="171">
        <f t="shared" si="22"/>
        <v>0</v>
      </c>
      <c r="H128" s="170"/>
      <c r="I128" s="171">
        <f t="shared" si="23"/>
        <v>0</v>
      </c>
      <c r="J128" s="170"/>
      <c r="K128" s="171">
        <f t="shared" si="24"/>
        <v>0</v>
      </c>
      <c r="L128" s="171">
        <v>21</v>
      </c>
      <c r="M128" s="171">
        <f t="shared" si="25"/>
        <v>0</v>
      </c>
      <c r="N128" s="164">
        <v>0</v>
      </c>
      <c r="O128" s="164">
        <f t="shared" si="26"/>
        <v>0</v>
      </c>
      <c r="P128" s="164">
        <v>0</v>
      </c>
      <c r="Q128" s="164">
        <f t="shared" si="27"/>
        <v>0</v>
      </c>
      <c r="R128" s="164"/>
      <c r="S128" s="164"/>
      <c r="T128" s="165">
        <v>0</v>
      </c>
      <c r="U128" s="164">
        <f t="shared" si="28"/>
        <v>0</v>
      </c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 t="s">
        <v>152</v>
      </c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</row>
    <row r="129" spans="1:60" ht="12.75" outlineLevel="1">
      <c r="A129" s="155">
        <v>93</v>
      </c>
      <c r="B129" s="162" t="s">
        <v>316</v>
      </c>
      <c r="C129" s="191" t="s">
        <v>317</v>
      </c>
      <c r="D129" s="164" t="s">
        <v>268</v>
      </c>
      <c r="E129" s="168">
        <v>1</v>
      </c>
      <c r="F129" s="170"/>
      <c r="G129" s="171">
        <f t="shared" si="22"/>
        <v>0</v>
      </c>
      <c r="H129" s="170"/>
      <c r="I129" s="171">
        <f t="shared" si="23"/>
        <v>0</v>
      </c>
      <c r="J129" s="170"/>
      <c r="K129" s="171">
        <f t="shared" si="24"/>
        <v>0</v>
      </c>
      <c r="L129" s="171">
        <v>21</v>
      </c>
      <c r="M129" s="171">
        <f t="shared" si="25"/>
        <v>0</v>
      </c>
      <c r="N129" s="164">
        <v>0</v>
      </c>
      <c r="O129" s="164">
        <f t="shared" si="26"/>
        <v>0</v>
      </c>
      <c r="P129" s="164">
        <v>0</v>
      </c>
      <c r="Q129" s="164">
        <f t="shared" si="27"/>
        <v>0</v>
      </c>
      <c r="R129" s="164"/>
      <c r="S129" s="164"/>
      <c r="T129" s="165">
        <v>0.288</v>
      </c>
      <c r="U129" s="164">
        <f t="shared" si="28"/>
        <v>0.29</v>
      </c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 t="s">
        <v>111</v>
      </c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</row>
    <row r="130" spans="1:60" ht="12.75" outlineLevel="1">
      <c r="A130" s="155">
        <v>94</v>
      </c>
      <c r="B130" s="162" t="s">
        <v>318</v>
      </c>
      <c r="C130" s="191" t="s">
        <v>319</v>
      </c>
      <c r="D130" s="164" t="s">
        <v>114</v>
      </c>
      <c r="E130" s="168">
        <v>1</v>
      </c>
      <c r="F130" s="170"/>
      <c r="G130" s="171">
        <f t="shared" si="22"/>
        <v>0</v>
      </c>
      <c r="H130" s="170"/>
      <c r="I130" s="171">
        <f t="shared" si="23"/>
        <v>0</v>
      </c>
      <c r="J130" s="170"/>
      <c r="K130" s="171">
        <f t="shared" si="24"/>
        <v>0</v>
      </c>
      <c r="L130" s="171">
        <v>21</v>
      </c>
      <c r="M130" s="171">
        <f t="shared" si="25"/>
        <v>0</v>
      </c>
      <c r="N130" s="164">
        <v>0</v>
      </c>
      <c r="O130" s="164">
        <f t="shared" si="26"/>
        <v>0</v>
      </c>
      <c r="P130" s="164">
        <v>0</v>
      </c>
      <c r="Q130" s="164">
        <f t="shared" si="27"/>
        <v>0</v>
      </c>
      <c r="R130" s="164"/>
      <c r="S130" s="164"/>
      <c r="T130" s="165">
        <v>0</v>
      </c>
      <c r="U130" s="164">
        <f t="shared" si="28"/>
        <v>0</v>
      </c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 t="s">
        <v>152</v>
      </c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</row>
    <row r="131" spans="1:60" ht="12.75" outlineLevel="1">
      <c r="A131" s="155">
        <v>95</v>
      </c>
      <c r="B131" s="162" t="s">
        <v>320</v>
      </c>
      <c r="C131" s="191" t="s">
        <v>321</v>
      </c>
      <c r="D131" s="164" t="s">
        <v>268</v>
      </c>
      <c r="E131" s="168">
        <v>1</v>
      </c>
      <c r="F131" s="170"/>
      <c r="G131" s="171">
        <f t="shared" si="22"/>
        <v>0</v>
      </c>
      <c r="H131" s="170"/>
      <c r="I131" s="171">
        <f t="shared" si="23"/>
        <v>0</v>
      </c>
      <c r="J131" s="170"/>
      <c r="K131" s="171">
        <f t="shared" si="24"/>
        <v>0</v>
      </c>
      <c r="L131" s="171">
        <v>21</v>
      </c>
      <c r="M131" s="171">
        <f t="shared" si="25"/>
        <v>0</v>
      </c>
      <c r="N131" s="164">
        <v>0</v>
      </c>
      <c r="O131" s="164">
        <f t="shared" si="26"/>
        <v>0</v>
      </c>
      <c r="P131" s="164">
        <v>0</v>
      </c>
      <c r="Q131" s="164">
        <f t="shared" si="27"/>
        <v>0</v>
      </c>
      <c r="R131" s="164"/>
      <c r="S131" s="164"/>
      <c r="T131" s="165">
        <v>0.258</v>
      </c>
      <c r="U131" s="164">
        <f t="shared" si="28"/>
        <v>0.26</v>
      </c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 t="s">
        <v>111</v>
      </c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</row>
    <row r="132" spans="1:60" ht="12.75" outlineLevel="1">
      <c r="A132" s="155">
        <v>96</v>
      </c>
      <c r="B132" s="162" t="s">
        <v>318</v>
      </c>
      <c r="C132" s="191" t="s">
        <v>322</v>
      </c>
      <c r="D132" s="164" t="s">
        <v>114</v>
      </c>
      <c r="E132" s="168">
        <v>2</v>
      </c>
      <c r="F132" s="170"/>
      <c r="G132" s="171">
        <f t="shared" si="22"/>
        <v>0</v>
      </c>
      <c r="H132" s="170"/>
      <c r="I132" s="171">
        <f t="shared" si="23"/>
        <v>0</v>
      </c>
      <c r="J132" s="170"/>
      <c r="K132" s="171">
        <f t="shared" si="24"/>
        <v>0</v>
      </c>
      <c r="L132" s="171">
        <v>21</v>
      </c>
      <c r="M132" s="171">
        <f t="shared" si="25"/>
        <v>0</v>
      </c>
      <c r="N132" s="164">
        <v>0</v>
      </c>
      <c r="O132" s="164">
        <f t="shared" si="26"/>
        <v>0</v>
      </c>
      <c r="P132" s="164">
        <v>0</v>
      </c>
      <c r="Q132" s="164">
        <f t="shared" si="27"/>
        <v>0</v>
      </c>
      <c r="R132" s="164"/>
      <c r="S132" s="164"/>
      <c r="T132" s="165">
        <v>0</v>
      </c>
      <c r="U132" s="164">
        <f t="shared" si="28"/>
        <v>0</v>
      </c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 t="s">
        <v>152</v>
      </c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</row>
    <row r="133" spans="1:60" ht="12.75" outlineLevel="1">
      <c r="A133" s="155">
        <v>97</v>
      </c>
      <c r="B133" s="162" t="s">
        <v>323</v>
      </c>
      <c r="C133" s="191" t="s">
        <v>324</v>
      </c>
      <c r="D133" s="164" t="s">
        <v>268</v>
      </c>
      <c r="E133" s="168">
        <v>2</v>
      </c>
      <c r="F133" s="170"/>
      <c r="G133" s="171">
        <f t="shared" si="22"/>
        <v>0</v>
      </c>
      <c r="H133" s="170"/>
      <c r="I133" s="171">
        <f t="shared" si="23"/>
        <v>0</v>
      </c>
      <c r="J133" s="170"/>
      <c r="K133" s="171">
        <f t="shared" si="24"/>
        <v>0</v>
      </c>
      <c r="L133" s="171">
        <v>21</v>
      </c>
      <c r="M133" s="171">
        <f t="shared" si="25"/>
        <v>0</v>
      </c>
      <c r="N133" s="164">
        <v>0</v>
      </c>
      <c r="O133" s="164">
        <f t="shared" si="26"/>
        <v>0</v>
      </c>
      <c r="P133" s="164">
        <v>0</v>
      </c>
      <c r="Q133" s="164">
        <f t="shared" si="27"/>
        <v>0</v>
      </c>
      <c r="R133" s="164"/>
      <c r="S133" s="164"/>
      <c r="T133" s="165">
        <v>0.34</v>
      </c>
      <c r="U133" s="164">
        <f t="shared" si="28"/>
        <v>0.68</v>
      </c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 t="s">
        <v>111</v>
      </c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</row>
    <row r="134" spans="1:60" ht="12.75" outlineLevel="1">
      <c r="A134" s="155">
        <v>98</v>
      </c>
      <c r="B134" s="162" t="s">
        <v>325</v>
      </c>
      <c r="C134" s="191" t="s">
        <v>326</v>
      </c>
      <c r="D134" s="164" t="s">
        <v>119</v>
      </c>
      <c r="E134" s="168">
        <v>0.1</v>
      </c>
      <c r="F134" s="170"/>
      <c r="G134" s="171">
        <f t="shared" si="22"/>
        <v>0</v>
      </c>
      <c r="H134" s="170"/>
      <c r="I134" s="171">
        <f t="shared" si="23"/>
        <v>0</v>
      </c>
      <c r="J134" s="170"/>
      <c r="K134" s="171">
        <f t="shared" si="24"/>
        <v>0</v>
      </c>
      <c r="L134" s="171">
        <v>21</v>
      </c>
      <c r="M134" s="171">
        <f t="shared" si="25"/>
        <v>0</v>
      </c>
      <c r="N134" s="164">
        <v>0</v>
      </c>
      <c r="O134" s="164">
        <f t="shared" si="26"/>
        <v>0</v>
      </c>
      <c r="P134" s="164">
        <v>0</v>
      </c>
      <c r="Q134" s="164">
        <f t="shared" si="27"/>
        <v>0</v>
      </c>
      <c r="R134" s="164"/>
      <c r="S134" s="164"/>
      <c r="T134" s="165">
        <v>2.575</v>
      </c>
      <c r="U134" s="164">
        <f t="shared" si="28"/>
        <v>0.26</v>
      </c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 t="s">
        <v>111</v>
      </c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</row>
    <row r="135" spans="1:60" ht="12.75" outlineLevel="1">
      <c r="A135" s="155">
        <v>99</v>
      </c>
      <c r="B135" s="162" t="s">
        <v>327</v>
      </c>
      <c r="C135" s="191" t="s">
        <v>328</v>
      </c>
      <c r="D135" s="164" t="s">
        <v>119</v>
      </c>
      <c r="E135" s="168">
        <v>0.1</v>
      </c>
      <c r="F135" s="170"/>
      <c r="G135" s="171">
        <f t="shared" si="22"/>
        <v>0</v>
      </c>
      <c r="H135" s="170"/>
      <c r="I135" s="171">
        <f t="shared" si="23"/>
        <v>0</v>
      </c>
      <c r="J135" s="170"/>
      <c r="K135" s="171">
        <f t="shared" si="24"/>
        <v>0</v>
      </c>
      <c r="L135" s="171">
        <v>21</v>
      </c>
      <c r="M135" s="171">
        <f t="shared" si="25"/>
        <v>0</v>
      </c>
      <c r="N135" s="164">
        <v>0</v>
      </c>
      <c r="O135" s="164">
        <f t="shared" si="26"/>
        <v>0</v>
      </c>
      <c r="P135" s="164">
        <v>0</v>
      </c>
      <c r="Q135" s="164">
        <f t="shared" si="27"/>
        <v>0</v>
      </c>
      <c r="R135" s="164"/>
      <c r="S135" s="164"/>
      <c r="T135" s="165">
        <v>1.355</v>
      </c>
      <c r="U135" s="164">
        <f t="shared" si="28"/>
        <v>0.14</v>
      </c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 t="s">
        <v>111</v>
      </c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</row>
    <row r="136" spans="1:31" ht="12.75">
      <c r="A136" s="156" t="s">
        <v>106</v>
      </c>
      <c r="B136" s="163" t="s">
        <v>75</v>
      </c>
      <c r="C136" s="192" t="s">
        <v>76</v>
      </c>
      <c r="D136" s="166"/>
      <c r="E136" s="169"/>
      <c r="F136" s="172"/>
      <c r="G136" s="172">
        <f>SUMIF(AE137:AE143,"&lt;&gt;NOR",G137:G143)</f>
        <v>0</v>
      </c>
      <c r="H136" s="172"/>
      <c r="I136" s="172">
        <f>SUM(I137:I143)</f>
        <v>0</v>
      </c>
      <c r="J136" s="172"/>
      <c r="K136" s="172">
        <f>SUM(K137:K143)</f>
        <v>0</v>
      </c>
      <c r="L136" s="172"/>
      <c r="M136" s="172">
        <f>SUM(M137:M143)</f>
        <v>0</v>
      </c>
      <c r="N136" s="166"/>
      <c r="O136" s="166">
        <f>SUM(O137:O143)</f>
        <v>0.04545</v>
      </c>
      <c r="P136" s="166"/>
      <c r="Q136" s="166">
        <f>SUM(Q137:Q143)</f>
        <v>0</v>
      </c>
      <c r="R136" s="166"/>
      <c r="S136" s="166"/>
      <c r="T136" s="167"/>
      <c r="U136" s="166">
        <f>SUM(U137:U143)</f>
        <v>1.7100000000000002</v>
      </c>
      <c r="AE136" t="s">
        <v>107</v>
      </c>
    </row>
    <row r="137" spans="1:60" ht="12.75" outlineLevel="1">
      <c r="A137" s="155">
        <v>100</v>
      </c>
      <c r="B137" s="162" t="s">
        <v>329</v>
      </c>
      <c r="C137" s="191" t="s">
        <v>330</v>
      </c>
      <c r="D137" s="164" t="s">
        <v>268</v>
      </c>
      <c r="E137" s="168">
        <v>1</v>
      </c>
      <c r="F137" s="170"/>
      <c r="G137" s="171">
        <f aca="true" t="shared" si="29" ref="G137:G143">ROUND(E137*F137,2)</f>
        <v>0</v>
      </c>
      <c r="H137" s="170"/>
      <c r="I137" s="171">
        <f aca="true" t="shared" si="30" ref="I137:I143">ROUND(E137*H137,2)</f>
        <v>0</v>
      </c>
      <c r="J137" s="170"/>
      <c r="K137" s="171">
        <f aca="true" t="shared" si="31" ref="K137:K143">ROUND(E137*J137,2)</f>
        <v>0</v>
      </c>
      <c r="L137" s="171">
        <v>21</v>
      </c>
      <c r="M137" s="171">
        <f aca="true" t="shared" si="32" ref="M137:M143">G137*(1+L137/100)</f>
        <v>0</v>
      </c>
      <c r="N137" s="164">
        <v>0.04504</v>
      </c>
      <c r="O137" s="164">
        <f aca="true" t="shared" si="33" ref="O137:O143">ROUND(E137*N137,5)</f>
        <v>0.04504</v>
      </c>
      <c r="P137" s="164">
        <v>0</v>
      </c>
      <c r="Q137" s="164">
        <f aca="true" t="shared" si="34" ref="Q137:Q143">ROUND(E137*P137,5)</f>
        <v>0</v>
      </c>
      <c r="R137" s="164"/>
      <c r="S137" s="164"/>
      <c r="T137" s="165">
        <v>0.975</v>
      </c>
      <c r="U137" s="164">
        <f aca="true" t="shared" si="35" ref="U137:U143">ROUND(E137*T137,2)</f>
        <v>0.98</v>
      </c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 t="s">
        <v>111</v>
      </c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</row>
    <row r="138" spans="1:60" ht="12.75" outlineLevel="1">
      <c r="A138" s="155">
        <v>101</v>
      </c>
      <c r="B138" s="162" t="s">
        <v>331</v>
      </c>
      <c r="C138" s="191" t="s">
        <v>332</v>
      </c>
      <c r="D138" s="164" t="s">
        <v>268</v>
      </c>
      <c r="E138" s="168">
        <v>1</v>
      </c>
      <c r="F138" s="170"/>
      <c r="G138" s="171">
        <f t="shared" si="29"/>
        <v>0</v>
      </c>
      <c r="H138" s="170"/>
      <c r="I138" s="171">
        <f t="shared" si="30"/>
        <v>0</v>
      </c>
      <c r="J138" s="170"/>
      <c r="K138" s="171">
        <f t="shared" si="31"/>
        <v>0</v>
      </c>
      <c r="L138" s="171">
        <v>21</v>
      </c>
      <c r="M138" s="171">
        <f t="shared" si="32"/>
        <v>0</v>
      </c>
      <c r="N138" s="164">
        <v>0</v>
      </c>
      <c r="O138" s="164">
        <f t="shared" si="33"/>
        <v>0</v>
      </c>
      <c r="P138" s="164">
        <v>0</v>
      </c>
      <c r="Q138" s="164">
        <f t="shared" si="34"/>
        <v>0</v>
      </c>
      <c r="R138" s="164"/>
      <c r="S138" s="164"/>
      <c r="T138" s="165">
        <v>0</v>
      </c>
      <c r="U138" s="164">
        <f t="shared" si="35"/>
        <v>0</v>
      </c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 t="s">
        <v>152</v>
      </c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</row>
    <row r="139" spans="1:60" ht="12.75" outlineLevel="1">
      <c r="A139" s="155">
        <v>102</v>
      </c>
      <c r="B139" s="162" t="s">
        <v>333</v>
      </c>
      <c r="C139" s="191" t="s">
        <v>334</v>
      </c>
      <c r="D139" s="164" t="s">
        <v>268</v>
      </c>
      <c r="E139" s="168">
        <v>1</v>
      </c>
      <c r="F139" s="170"/>
      <c r="G139" s="171">
        <f t="shared" si="29"/>
        <v>0</v>
      </c>
      <c r="H139" s="170"/>
      <c r="I139" s="171">
        <f t="shared" si="30"/>
        <v>0</v>
      </c>
      <c r="J139" s="170"/>
      <c r="K139" s="171">
        <f t="shared" si="31"/>
        <v>0</v>
      </c>
      <c r="L139" s="171">
        <v>21</v>
      </c>
      <c r="M139" s="171">
        <f t="shared" si="32"/>
        <v>0</v>
      </c>
      <c r="N139" s="164">
        <v>0.00014</v>
      </c>
      <c r="O139" s="164">
        <f t="shared" si="33"/>
        <v>0.00014</v>
      </c>
      <c r="P139" s="164">
        <v>0</v>
      </c>
      <c r="Q139" s="164">
        <f t="shared" si="34"/>
        <v>0</v>
      </c>
      <c r="R139" s="164"/>
      <c r="S139" s="164"/>
      <c r="T139" s="165">
        <v>0</v>
      </c>
      <c r="U139" s="164">
        <f t="shared" si="35"/>
        <v>0</v>
      </c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 t="s">
        <v>152</v>
      </c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</row>
    <row r="140" spans="1:60" ht="12.75" outlineLevel="1">
      <c r="A140" s="155">
        <v>103</v>
      </c>
      <c r="B140" s="162" t="s">
        <v>335</v>
      </c>
      <c r="C140" s="191" t="s">
        <v>336</v>
      </c>
      <c r="D140" s="164" t="s">
        <v>268</v>
      </c>
      <c r="E140" s="168">
        <v>1</v>
      </c>
      <c r="F140" s="170"/>
      <c r="G140" s="171">
        <f t="shared" si="29"/>
        <v>0</v>
      </c>
      <c r="H140" s="170"/>
      <c r="I140" s="171">
        <f t="shared" si="30"/>
        <v>0</v>
      </c>
      <c r="J140" s="170"/>
      <c r="K140" s="171">
        <f t="shared" si="31"/>
        <v>0</v>
      </c>
      <c r="L140" s="171">
        <v>21</v>
      </c>
      <c r="M140" s="171">
        <f t="shared" si="32"/>
        <v>0</v>
      </c>
      <c r="N140" s="164">
        <v>0.00027</v>
      </c>
      <c r="O140" s="164">
        <f t="shared" si="33"/>
        <v>0.00027</v>
      </c>
      <c r="P140" s="164">
        <v>0</v>
      </c>
      <c r="Q140" s="164">
        <f t="shared" si="34"/>
        <v>0</v>
      </c>
      <c r="R140" s="164"/>
      <c r="S140" s="164"/>
      <c r="T140" s="165">
        <v>0</v>
      </c>
      <c r="U140" s="164">
        <f t="shared" si="35"/>
        <v>0</v>
      </c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 t="s">
        <v>152</v>
      </c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</row>
    <row r="141" spans="1:60" ht="12.75" outlineLevel="1">
      <c r="A141" s="155">
        <v>104</v>
      </c>
      <c r="B141" s="162" t="s">
        <v>337</v>
      </c>
      <c r="C141" s="191" t="s">
        <v>338</v>
      </c>
      <c r="D141" s="164" t="s">
        <v>268</v>
      </c>
      <c r="E141" s="168">
        <v>2</v>
      </c>
      <c r="F141" s="170"/>
      <c r="G141" s="171">
        <f t="shared" si="29"/>
        <v>0</v>
      </c>
      <c r="H141" s="170"/>
      <c r="I141" s="171">
        <f t="shared" si="30"/>
        <v>0</v>
      </c>
      <c r="J141" s="170"/>
      <c r="K141" s="171">
        <f t="shared" si="31"/>
        <v>0</v>
      </c>
      <c r="L141" s="171">
        <v>21</v>
      </c>
      <c r="M141" s="171">
        <f t="shared" si="32"/>
        <v>0</v>
      </c>
      <c r="N141" s="164">
        <v>0</v>
      </c>
      <c r="O141" s="164">
        <f t="shared" si="33"/>
        <v>0</v>
      </c>
      <c r="P141" s="164">
        <v>0</v>
      </c>
      <c r="Q141" s="164">
        <f t="shared" si="34"/>
        <v>0</v>
      </c>
      <c r="R141" s="164"/>
      <c r="S141" s="164"/>
      <c r="T141" s="165">
        <v>0.165</v>
      </c>
      <c r="U141" s="164">
        <f t="shared" si="35"/>
        <v>0.33</v>
      </c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 t="s">
        <v>111</v>
      </c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</row>
    <row r="142" spans="1:60" ht="12.75" outlineLevel="1">
      <c r="A142" s="155">
        <v>105</v>
      </c>
      <c r="B142" s="162" t="s">
        <v>339</v>
      </c>
      <c r="C142" s="191" t="s">
        <v>340</v>
      </c>
      <c r="D142" s="164" t="s">
        <v>119</v>
      </c>
      <c r="E142" s="168">
        <v>0.1</v>
      </c>
      <c r="F142" s="170"/>
      <c r="G142" s="171">
        <f t="shared" si="29"/>
        <v>0</v>
      </c>
      <c r="H142" s="170"/>
      <c r="I142" s="171">
        <f t="shared" si="30"/>
        <v>0</v>
      </c>
      <c r="J142" s="170"/>
      <c r="K142" s="171">
        <f t="shared" si="31"/>
        <v>0</v>
      </c>
      <c r="L142" s="171">
        <v>21</v>
      </c>
      <c r="M142" s="171">
        <f t="shared" si="32"/>
        <v>0</v>
      </c>
      <c r="N142" s="164">
        <v>0</v>
      </c>
      <c r="O142" s="164">
        <f t="shared" si="33"/>
        <v>0</v>
      </c>
      <c r="P142" s="164">
        <v>0</v>
      </c>
      <c r="Q142" s="164">
        <f t="shared" si="34"/>
        <v>0</v>
      </c>
      <c r="R142" s="164"/>
      <c r="S142" s="164"/>
      <c r="T142" s="165">
        <v>0.881</v>
      </c>
      <c r="U142" s="164">
        <f t="shared" si="35"/>
        <v>0.09</v>
      </c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 t="s">
        <v>111</v>
      </c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</row>
    <row r="143" spans="1:60" ht="12.75" outlineLevel="1">
      <c r="A143" s="155">
        <v>106</v>
      </c>
      <c r="B143" s="162" t="s">
        <v>341</v>
      </c>
      <c r="C143" s="191" t="s">
        <v>342</v>
      </c>
      <c r="D143" s="164" t="s">
        <v>119</v>
      </c>
      <c r="E143" s="168">
        <v>0.1</v>
      </c>
      <c r="F143" s="170"/>
      <c r="G143" s="171">
        <f t="shared" si="29"/>
        <v>0</v>
      </c>
      <c r="H143" s="170"/>
      <c r="I143" s="171">
        <f t="shared" si="30"/>
        <v>0</v>
      </c>
      <c r="J143" s="170"/>
      <c r="K143" s="171">
        <f t="shared" si="31"/>
        <v>0</v>
      </c>
      <c r="L143" s="171">
        <v>21</v>
      </c>
      <c r="M143" s="171">
        <f t="shared" si="32"/>
        <v>0</v>
      </c>
      <c r="N143" s="164">
        <v>0</v>
      </c>
      <c r="O143" s="164">
        <f t="shared" si="33"/>
        <v>0</v>
      </c>
      <c r="P143" s="164">
        <v>0</v>
      </c>
      <c r="Q143" s="164">
        <f t="shared" si="34"/>
        <v>0</v>
      </c>
      <c r="R143" s="164"/>
      <c r="S143" s="164"/>
      <c r="T143" s="165">
        <v>3.075</v>
      </c>
      <c r="U143" s="164">
        <f t="shared" si="35"/>
        <v>0.31</v>
      </c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 t="s">
        <v>111</v>
      </c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</row>
    <row r="144" spans="1:31" ht="12.75">
      <c r="A144" s="156" t="s">
        <v>106</v>
      </c>
      <c r="B144" s="163" t="s">
        <v>77</v>
      </c>
      <c r="C144" s="192" t="s">
        <v>78</v>
      </c>
      <c r="D144" s="166"/>
      <c r="E144" s="169"/>
      <c r="F144" s="172"/>
      <c r="G144" s="172">
        <f>SUMIF(AE145:AE147,"&lt;&gt;NOR",G145:G147)</f>
        <v>0</v>
      </c>
      <c r="H144" s="172"/>
      <c r="I144" s="172">
        <f>SUM(I145:I147)</f>
        <v>0</v>
      </c>
      <c r="J144" s="172"/>
      <c r="K144" s="172">
        <f>SUM(K145:K147)</f>
        <v>0</v>
      </c>
      <c r="L144" s="172"/>
      <c r="M144" s="172">
        <f>SUM(M145:M147)</f>
        <v>0</v>
      </c>
      <c r="N144" s="166"/>
      <c r="O144" s="166">
        <f>SUM(O145:O147)</f>
        <v>0</v>
      </c>
      <c r="P144" s="166"/>
      <c r="Q144" s="166">
        <f>SUM(Q145:Q147)</f>
        <v>0</v>
      </c>
      <c r="R144" s="166"/>
      <c r="S144" s="166"/>
      <c r="T144" s="167"/>
      <c r="U144" s="166">
        <f>SUM(U145:U147)</f>
        <v>0.37</v>
      </c>
      <c r="AE144" t="s">
        <v>107</v>
      </c>
    </row>
    <row r="145" spans="1:60" ht="12.75" outlineLevel="1">
      <c r="A145" s="155">
        <v>107</v>
      </c>
      <c r="B145" s="162" t="s">
        <v>343</v>
      </c>
      <c r="C145" s="191" t="s">
        <v>344</v>
      </c>
      <c r="D145" s="164" t="s">
        <v>193</v>
      </c>
      <c r="E145" s="168">
        <v>24</v>
      </c>
      <c r="F145" s="170"/>
      <c r="G145" s="171">
        <f>ROUND(E145*F145,2)</f>
        <v>0</v>
      </c>
      <c r="H145" s="170"/>
      <c r="I145" s="171">
        <f>ROUND(E145*H145,2)</f>
        <v>0</v>
      </c>
      <c r="J145" s="170"/>
      <c r="K145" s="171">
        <f>ROUND(E145*J145,2)</f>
        <v>0</v>
      </c>
      <c r="L145" s="171">
        <v>21</v>
      </c>
      <c r="M145" s="171">
        <f>G145*(1+L145/100)</f>
        <v>0</v>
      </c>
      <c r="N145" s="164">
        <v>0</v>
      </c>
      <c r="O145" s="164">
        <f>ROUND(E145*N145,5)</f>
        <v>0</v>
      </c>
      <c r="P145" s="164">
        <v>0</v>
      </c>
      <c r="Q145" s="164">
        <f>ROUND(E145*P145,5)</f>
        <v>0</v>
      </c>
      <c r="R145" s="164"/>
      <c r="S145" s="164"/>
      <c r="T145" s="165">
        <v>0</v>
      </c>
      <c r="U145" s="164">
        <f>ROUND(E145*T145,2)</f>
        <v>0</v>
      </c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 t="s">
        <v>111</v>
      </c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</row>
    <row r="146" spans="1:60" ht="22.5" outlineLevel="1">
      <c r="A146" s="155">
        <v>108</v>
      </c>
      <c r="B146" s="162" t="s">
        <v>345</v>
      </c>
      <c r="C146" s="191" t="s">
        <v>346</v>
      </c>
      <c r="D146" s="164" t="s">
        <v>119</v>
      </c>
      <c r="E146" s="168">
        <v>0.75</v>
      </c>
      <c r="F146" s="170"/>
      <c r="G146" s="171">
        <f>ROUND(E146*F146,2)</f>
        <v>0</v>
      </c>
      <c r="H146" s="170"/>
      <c r="I146" s="171">
        <f>ROUND(E146*H146,2)</f>
        <v>0</v>
      </c>
      <c r="J146" s="170"/>
      <c r="K146" s="171">
        <f>ROUND(E146*J146,2)</f>
        <v>0</v>
      </c>
      <c r="L146" s="171">
        <v>21</v>
      </c>
      <c r="M146" s="171">
        <f>G146*(1+L146/100)</f>
        <v>0</v>
      </c>
      <c r="N146" s="164">
        <v>0</v>
      </c>
      <c r="O146" s="164">
        <f>ROUND(E146*N146,5)</f>
        <v>0</v>
      </c>
      <c r="P146" s="164">
        <v>0</v>
      </c>
      <c r="Q146" s="164">
        <f>ROUND(E146*P146,5)</f>
        <v>0</v>
      </c>
      <c r="R146" s="164"/>
      <c r="S146" s="164"/>
      <c r="T146" s="165">
        <v>0.49</v>
      </c>
      <c r="U146" s="164">
        <f>ROUND(E146*T146,2)</f>
        <v>0.37</v>
      </c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 t="s">
        <v>111</v>
      </c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</row>
    <row r="147" spans="1:60" ht="12.75" outlineLevel="1">
      <c r="A147" s="180">
        <v>109</v>
      </c>
      <c r="B147" s="181" t="s">
        <v>347</v>
      </c>
      <c r="C147" s="193" t="s">
        <v>348</v>
      </c>
      <c r="D147" s="182" t="s">
        <v>119</v>
      </c>
      <c r="E147" s="183">
        <v>0.75</v>
      </c>
      <c r="F147" s="184"/>
      <c r="G147" s="185">
        <f>ROUND(E147*F147,2)</f>
        <v>0</v>
      </c>
      <c r="H147" s="184"/>
      <c r="I147" s="185">
        <f>ROUND(E147*H147,2)</f>
        <v>0</v>
      </c>
      <c r="J147" s="184"/>
      <c r="K147" s="185">
        <f>ROUND(E147*J147,2)</f>
        <v>0</v>
      </c>
      <c r="L147" s="185">
        <v>21</v>
      </c>
      <c r="M147" s="185">
        <f>G147*(1+L147/100)</f>
        <v>0</v>
      </c>
      <c r="N147" s="182">
        <v>0</v>
      </c>
      <c r="O147" s="182">
        <f>ROUND(E147*N147,5)</f>
        <v>0</v>
      </c>
      <c r="P147" s="182">
        <v>0</v>
      </c>
      <c r="Q147" s="182">
        <f>ROUND(E147*P147,5)</f>
        <v>0</v>
      </c>
      <c r="R147" s="182"/>
      <c r="S147" s="182"/>
      <c r="T147" s="186">
        <v>0</v>
      </c>
      <c r="U147" s="182">
        <f>ROUND(E147*T147,2)</f>
        <v>0</v>
      </c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 t="s">
        <v>111</v>
      </c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</row>
    <row r="148" spans="1:30" ht="12.75">
      <c r="A148" s="6"/>
      <c r="B148" s="7" t="s">
        <v>349</v>
      </c>
      <c r="C148" s="194" t="s">
        <v>349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AC148">
        <v>15</v>
      </c>
      <c r="AD148">
        <v>21</v>
      </c>
    </row>
    <row r="149" spans="1:31" ht="12.75">
      <c r="A149" s="187"/>
      <c r="B149" s="188">
        <v>26</v>
      </c>
      <c r="C149" s="195" t="s">
        <v>349</v>
      </c>
      <c r="D149" s="189"/>
      <c r="E149" s="189"/>
      <c r="F149" s="189"/>
      <c r="G149" s="190">
        <f>G8+G14+G34+G83+G102+G136+G144</f>
        <v>0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AC149">
        <f>SUMIF(L7:L147,AC148,G7:G147)</f>
        <v>0</v>
      </c>
      <c r="AD149">
        <f>SUMIF(L7:L147,AD148,G7:G147)</f>
        <v>0</v>
      </c>
      <c r="AE149" t="s">
        <v>350</v>
      </c>
    </row>
    <row r="150" spans="1:21" ht="12.75">
      <c r="A150" s="6"/>
      <c r="B150" s="7" t="s">
        <v>349</v>
      </c>
      <c r="C150" s="194" t="s">
        <v>349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2.75">
      <c r="A151" s="6"/>
      <c r="B151" s="7" t="s">
        <v>349</v>
      </c>
      <c r="C151" s="194" t="s">
        <v>349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2.75">
      <c r="A152" s="255">
        <v>33</v>
      </c>
      <c r="B152" s="255"/>
      <c r="C152" s="25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31" ht="12.75">
      <c r="A153" s="257"/>
      <c r="B153" s="258"/>
      <c r="C153" s="259"/>
      <c r="D153" s="258"/>
      <c r="E153" s="258"/>
      <c r="F153" s="258"/>
      <c r="G153" s="260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AE153" t="s">
        <v>351</v>
      </c>
    </row>
    <row r="154" spans="1:21" ht="12.75">
      <c r="A154" s="261"/>
      <c r="B154" s="262"/>
      <c r="C154" s="263"/>
      <c r="D154" s="262"/>
      <c r="E154" s="262"/>
      <c r="F154" s="262"/>
      <c r="G154" s="264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12.75">
      <c r="A155" s="261"/>
      <c r="B155" s="262"/>
      <c r="C155" s="263"/>
      <c r="D155" s="262"/>
      <c r="E155" s="262"/>
      <c r="F155" s="262"/>
      <c r="G155" s="264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2.75">
      <c r="A156" s="261"/>
      <c r="B156" s="262"/>
      <c r="C156" s="263"/>
      <c r="D156" s="262"/>
      <c r="E156" s="262"/>
      <c r="F156" s="262"/>
      <c r="G156" s="264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2.75">
      <c r="A157" s="265"/>
      <c r="B157" s="266"/>
      <c r="C157" s="267"/>
      <c r="D157" s="266"/>
      <c r="E157" s="266"/>
      <c r="F157" s="266"/>
      <c r="G157" s="268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12.75">
      <c r="A158" s="6"/>
      <c r="B158" s="7" t="s">
        <v>349</v>
      </c>
      <c r="C158" s="194" t="s">
        <v>349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3:31" ht="12.75">
      <c r="C159" s="196"/>
      <c r="AE159" t="s">
        <v>352</v>
      </c>
    </row>
  </sheetData>
  <sheetProtection/>
  <mergeCells count="30">
    <mergeCell ref="A1:G1"/>
    <mergeCell ref="C2:G2"/>
    <mergeCell ref="C3:G3"/>
    <mergeCell ref="C4:G4"/>
    <mergeCell ref="C21:G21"/>
    <mergeCell ref="C23:G23"/>
    <mergeCell ref="C25:G25"/>
    <mergeCell ref="C27:G27"/>
    <mergeCell ref="C29:G29"/>
    <mergeCell ref="C31:G31"/>
    <mergeCell ref="C36:G36"/>
    <mergeCell ref="C40:G40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4:G64"/>
    <mergeCell ref="C69:G69"/>
    <mergeCell ref="C71:G71"/>
    <mergeCell ref="C77:G77"/>
    <mergeCell ref="A152:C152"/>
    <mergeCell ref="A153:G157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Uživatel systému Windows</cp:lastModifiedBy>
  <cp:lastPrinted>2014-02-28T09:52:57Z</cp:lastPrinted>
  <dcterms:created xsi:type="dcterms:W3CDTF">2009-04-08T07:15:50Z</dcterms:created>
  <dcterms:modified xsi:type="dcterms:W3CDTF">2019-01-18T12:27:08Z</dcterms:modified>
  <cp:category/>
  <cp:version/>
  <cp:contentType/>
  <cp:contentStatus/>
</cp:coreProperties>
</file>