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SO 03 1 Pol" sheetId="12" r:id="rId4"/>
    <sheet name="SO 03 2 Pol" sheetId="13" r:id="rId5"/>
    <sheet name="SO 03 3 Pol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03 1 Pol'!$1:$7</definedName>
    <definedName name="_xlnm.Print_Titles" localSheetId="4">'SO 03 2 Pol'!$1:$7</definedName>
    <definedName name="_xlnm.Print_Titles" localSheetId="5">'SO 03 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03 1 Pol'!$A$1:$W$280</definedName>
    <definedName name="_xlnm.Print_Area" localSheetId="4">'SO 03 2 Pol'!$A$1:$W$70</definedName>
    <definedName name="_xlnm.Print_Area" localSheetId="5">'SO 03 3 Pol'!$A$1:$W$15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0" i="1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G43"/>
  <c r="F43"/>
  <c r="G42"/>
  <c r="F42"/>
  <c r="G41"/>
  <c r="F41"/>
  <c r="G40"/>
  <c r="F40"/>
  <c r="G39"/>
  <c r="F39"/>
  <c r="G14" i="14"/>
  <c r="G8"/>
  <c r="O8"/>
  <c r="G9"/>
  <c r="I9"/>
  <c r="I8" s="1"/>
  <c r="K9"/>
  <c r="M9"/>
  <c r="O9"/>
  <c r="Q9"/>
  <c r="Q8" s="1"/>
  <c r="V9"/>
  <c r="G10"/>
  <c r="M10" s="1"/>
  <c r="I10"/>
  <c r="K10"/>
  <c r="K8" s="1"/>
  <c r="O10"/>
  <c r="Q10"/>
  <c r="V10"/>
  <c r="V8" s="1"/>
  <c r="G12"/>
  <c r="G11" s="1"/>
  <c r="I12"/>
  <c r="I11" s="1"/>
  <c r="K12"/>
  <c r="K11" s="1"/>
  <c r="O12"/>
  <c r="O11" s="1"/>
  <c r="Q12"/>
  <c r="Q11" s="1"/>
  <c r="V12"/>
  <c r="V11" s="1"/>
  <c r="AE14"/>
  <c r="AF14"/>
  <c r="G69" i="13"/>
  <c r="BA32"/>
  <c r="G9"/>
  <c r="M9" s="1"/>
  <c r="I9"/>
  <c r="I8" s="1"/>
  <c r="K9"/>
  <c r="K8" s="1"/>
  <c r="O9"/>
  <c r="Q9"/>
  <c r="Q8" s="1"/>
  <c r="V9"/>
  <c r="V8" s="1"/>
  <c r="G14"/>
  <c r="I14"/>
  <c r="K14"/>
  <c r="M14"/>
  <c r="O14"/>
  <c r="Q14"/>
  <c r="V14"/>
  <c r="G20"/>
  <c r="I20"/>
  <c r="K20"/>
  <c r="M20"/>
  <c r="O20"/>
  <c r="Q20"/>
  <c r="V20"/>
  <c r="G24"/>
  <c r="M24" s="1"/>
  <c r="I24"/>
  <c r="K24"/>
  <c r="O24"/>
  <c r="O8" s="1"/>
  <c r="Q24"/>
  <c r="V24"/>
  <c r="G27"/>
  <c r="M27" s="1"/>
  <c r="I27"/>
  <c r="K27"/>
  <c r="O27"/>
  <c r="Q27"/>
  <c r="V27"/>
  <c r="G31"/>
  <c r="I31"/>
  <c r="K31"/>
  <c r="M31"/>
  <c r="O31"/>
  <c r="Q31"/>
  <c r="V31"/>
  <c r="G34"/>
  <c r="I34"/>
  <c r="K34"/>
  <c r="M34"/>
  <c r="O34"/>
  <c r="Q34"/>
  <c r="V34"/>
  <c r="G36"/>
  <c r="M36" s="1"/>
  <c r="I36"/>
  <c r="K36"/>
  <c r="O36"/>
  <c r="Q36"/>
  <c r="V36"/>
  <c r="G39"/>
  <c r="M39" s="1"/>
  <c r="I39"/>
  <c r="K39"/>
  <c r="O39"/>
  <c r="Q39"/>
  <c r="V39"/>
  <c r="G41"/>
  <c r="K41"/>
  <c r="O41"/>
  <c r="V41"/>
  <c r="G42"/>
  <c r="I42"/>
  <c r="I41" s="1"/>
  <c r="K42"/>
  <c r="M42"/>
  <c r="M41" s="1"/>
  <c r="O42"/>
  <c r="Q42"/>
  <c r="Q41" s="1"/>
  <c r="V42"/>
  <c r="G48"/>
  <c r="I48"/>
  <c r="I47" s="1"/>
  <c r="K48"/>
  <c r="M48"/>
  <c r="O48"/>
  <c r="Q48"/>
  <c r="Q47" s="1"/>
  <c r="V48"/>
  <c r="G50"/>
  <c r="M50" s="1"/>
  <c r="I50"/>
  <c r="K50"/>
  <c r="K47" s="1"/>
  <c r="O50"/>
  <c r="Q50"/>
  <c r="V50"/>
  <c r="V47" s="1"/>
  <c r="G52"/>
  <c r="I52"/>
  <c r="K52"/>
  <c r="M52"/>
  <c r="O52"/>
  <c r="Q52"/>
  <c r="V52"/>
  <c r="G54"/>
  <c r="M54" s="1"/>
  <c r="I54"/>
  <c r="K54"/>
  <c r="O54"/>
  <c r="O47" s="1"/>
  <c r="Q54"/>
  <c r="V54"/>
  <c r="G56"/>
  <c r="I56"/>
  <c r="K56"/>
  <c r="M56"/>
  <c r="O56"/>
  <c r="Q56"/>
  <c r="V56"/>
  <c r="G58"/>
  <c r="M58" s="1"/>
  <c r="I58"/>
  <c r="K58"/>
  <c r="O58"/>
  <c r="Q58"/>
  <c r="V58"/>
  <c r="G59"/>
  <c r="I59"/>
  <c r="K59"/>
  <c r="M59"/>
  <c r="O59"/>
  <c r="Q59"/>
  <c r="V59"/>
  <c r="G60"/>
  <c r="M60" s="1"/>
  <c r="I60"/>
  <c r="K60"/>
  <c r="O60"/>
  <c r="Q60"/>
  <c r="V60"/>
  <c r="G61"/>
  <c r="I61"/>
  <c r="K61"/>
  <c r="M61"/>
  <c r="O61"/>
  <c r="Q61"/>
  <c r="V61"/>
  <c r="G62"/>
  <c r="M62" s="1"/>
  <c r="I62"/>
  <c r="K62"/>
  <c r="O62"/>
  <c r="Q62"/>
  <c r="V62"/>
  <c r="G63"/>
  <c r="I63"/>
  <c r="K63"/>
  <c r="M63"/>
  <c r="O63"/>
  <c r="Q63"/>
  <c r="V63"/>
  <c r="AE69"/>
  <c r="G279" i="12"/>
  <c r="BA122"/>
  <c r="BA111"/>
  <c r="BA87"/>
  <c r="BA79"/>
  <c r="BA46"/>
  <c r="BA43"/>
  <c r="G9"/>
  <c r="M9" s="1"/>
  <c r="I9"/>
  <c r="I8" s="1"/>
  <c r="K9"/>
  <c r="K8" s="1"/>
  <c r="O9"/>
  <c r="Q9"/>
  <c r="Q8" s="1"/>
  <c r="V9"/>
  <c r="V8" s="1"/>
  <c r="G16"/>
  <c r="M16" s="1"/>
  <c r="I16"/>
  <c r="K16"/>
  <c r="O16"/>
  <c r="Q16"/>
  <c r="V16"/>
  <c r="G22"/>
  <c r="I22"/>
  <c r="K22"/>
  <c r="M22"/>
  <c r="O22"/>
  <c r="Q22"/>
  <c r="V22"/>
  <c r="G26"/>
  <c r="M26" s="1"/>
  <c r="I26"/>
  <c r="K26"/>
  <c r="O26"/>
  <c r="O8" s="1"/>
  <c r="Q26"/>
  <c r="V26"/>
  <c r="G29"/>
  <c r="I29"/>
  <c r="K29"/>
  <c r="M29"/>
  <c r="O29"/>
  <c r="Q29"/>
  <c r="V29"/>
  <c r="G34"/>
  <c r="M34" s="1"/>
  <c r="I34"/>
  <c r="K34"/>
  <c r="O34"/>
  <c r="Q34"/>
  <c r="V34"/>
  <c r="G37"/>
  <c r="M37" s="1"/>
  <c r="I37"/>
  <c r="I36" s="1"/>
  <c r="K37"/>
  <c r="K36" s="1"/>
  <c r="O37"/>
  <c r="O36" s="1"/>
  <c r="Q37"/>
  <c r="Q36" s="1"/>
  <c r="V37"/>
  <c r="V36" s="1"/>
  <c r="G40"/>
  <c r="I40"/>
  <c r="K40"/>
  <c r="M40"/>
  <c r="O40"/>
  <c r="Q40"/>
  <c r="V40"/>
  <c r="G42"/>
  <c r="I42"/>
  <c r="K42"/>
  <c r="M42"/>
  <c r="O42"/>
  <c r="Q42"/>
  <c r="V42"/>
  <c r="G45"/>
  <c r="I45"/>
  <c r="K45"/>
  <c r="M45"/>
  <c r="O45"/>
  <c r="Q45"/>
  <c r="V45"/>
  <c r="G48"/>
  <c r="M48" s="1"/>
  <c r="I48"/>
  <c r="K48"/>
  <c r="O48"/>
  <c r="Q48"/>
  <c r="V48"/>
  <c r="G51"/>
  <c r="I51"/>
  <c r="K51"/>
  <c r="M51"/>
  <c r="O51"/>
  <c r="Q51"/>
  <c r="V51"/>
  <c r="K54"/>
  <c r="V54"/>
  <c r="G55"/>
  <c r="G54" s="1"/>
  <c r="I55"/>
  <c r="I54" s="1"/>
  <c r="K55"/>
  <c r="M55"/>
  <c r="O55"/>
  <c r="O54" s="1"/>
  <c r="Q55"/>
  <c r="Q54" s="1"/>
  <c r="V55"/>
  <c r="G62"/>
  <c r="M62" s="1"/>
  <c r="I62"/>
  <c r="K62"/>
  <c r="O62"/>
  <c r="Q62"/>
  <c r="V62"/>
  <c r="I67"/>
  <c r="Q67"/>
  <c r="G68"/>
  <c r="G67" s="1"/>
  <c r="I68"/>
  <c r="K68"/>
  <c r="K67" s="1"/>
  <c r="M68"/>
  <c r="M67" s="1"/>
  <c r="O68"/>
  <c r="O67" s="1"/>
  <c r="Q68"/>
  <c r="V68"/>
  <c r="V67" s="1"/>
  <c r="G71"/>
  <c r="I71"/>
  <c r="K71"/>
  <c r="M71"/>
  <c r="O71"/>
  <c r="Q71"/>
  <c r="V71"/>
  <c r="G75"/>
  <c r="I75"/>
  <c r="I74" s="1"/>
  <c r="K75"/>
  <c r="K74" s="1"/>
  <c r="M75"/>
  <c r="O75"/>
  <c r="Q75"/>
  <c r="Q74" s="1"/>
  <c r="V75"/>
  <c r="V74" s="1"/>
  <c r="G78"/>
  <c r="I78"/>
  <c r="K78"/>
  <c r="M78"/>
  <c r="O78"/>
  <c r="Q78"/>
  <c r="V78"/>
  <c r="G81"/>
  <c r="I81"/>
  <c r="K81"/>
  <c r="M81"/>
  <c r="O81"/>
  <c r="Q81"/>
  <c r="V81"/>
  <c r="G86"/>
  <c r="M86" s="1"/>
  <c r="I86"/>
  <c r="K86"/>
  <c r="O86"/>
  <c r="O74" s="1"/>
  <c r="Q86"/>
  <c r="V86"/>
  <c r="G90"/>
  <c r="I90"/>
  <c r="K90"/>
  <c r="M90"/>
  <c r="O90"/>
  <c r="Q90"/>
  <c r="V90"/>
  <c r="G93"/>
  <c r="I93"/>
  <c r="K93"/>
  <c r="M93"/>
  <c r="O93"/>
  <c r="Q93"/>
  <c r="V93"/>
  <c r="G96"/>
  <c r="I96"/>
  <c r="K96"/>
  <c r="M96"/>
  <c r="O96"/>
  <c r="Q96"/>
  <c r="V96"/>
  <c r="G99"/>
  <c r="M99" s="1"/>
  <c r="I99"/>
  <c r="K99"/>
  <c r="O99"/>
  <c r="Q99"/>
  <c r="V99"/>
  <c r="I102"/>
  <c r="Q102"/>
  <c r="G103"/>
  <c r="G102" s="1"/>
  <c r="I103"/>
  <c r="K103"/>
  <c r="K102" s="1"/>
  <c r="M103"/>
  <c r="M102" s="1"/>
  <c r="O103"/>
  <c r="O102" s="1"/>
  <c r="Q103"/>
  <c r="V103"/>
  <c r="V102" s="1"/>
  <c r="G105"/>
  <c r="M105" s="1"/>
  <c r="M104" s="1"/>
  <c r="I105"/>
  <c r="I104" s="1"/>
  <c r="K105"/>
  <c r="K104" s="1"/>
  <c r="O105"/>
  <c r="O104" s="1"/>
  <c r="Q105"/>
  <c r="Q104" s="1"/>
  <c r="V105"/>
  <c r="V104" s="1"/>
  <c r="G107"/>
  <c r="I107"/>
  <c r="K107"/>
  <c r="K106" s="1"/>
  <c r="M107"/>
  <c r="M106" s="1"/>
  <c r="O107"/>
  <c r="Q107"/>
  <c r="V107"/>
  <c r="V106" s="1"/>
  <c r="G110"/>
  <c r="G106" s="1"/>
  <c r="I110"/>
  <c r="K110"/>
  <c r="M110"/>
  <c r="O110"/>
  <c r="O106" s="1"/>
  <c r="Q110"/>
  <c r="V110"/>
  <c r="G113"/>
  <c r="M113" s="1"/>
  <c r="I113"/>
  <c r="K113"/>
  <c r="O113"/>
  <c r="Q113"/>
  <c r="V113"/>
  <c r="G115"/>
  <c r="M115" s="1"/>
  <c r="I115"/>
  <c r="I106" s="1"/>
  <c r="K115"/>
  <c r="O115"/>
  <c r="Q115"/>
  <c r="Q106" s="1"/>
  <c r="V115"/>
  <c r="G118"/>
  <c r="I118"/>
  <c r="K118"/>
  <c r="M118"/>
  <c r="O118"/>
  <c r="Q118"/>
  <c r="V118"/>
  <c r="K120"/>
  <c r="V120"/>
  <c r="G121"/>
  <c r="M121" s="1"/>
  <c r="M120" s="1"/>
  <c r="I121"/>
  <c r="I120" s="1"/>
  <c r="K121"/>
  <c r="O121"/>
  <c r="O120" s="1"/>
  <c r="Q121"/>
  <c r="Q120" s="1"/>
  <c r="V121"/>
  <c r="I126"/>
  <c r="Q126"/>
  <c r="G127"/>
  <c r="I127"/>
  <c r="K127"/>
  <c r="K126" s="1"/>
  <c r="M127"/>
  <c r="M126" s="1"/>
  <c r="O127"/>
  <c r="Q127"/>
  <c r="V127"/>
  <c r="V126" s="1"/>
  <c r="G129"/>
  <c r="G126" s="1"/>
  <c r="I129"/>
  <c r="K129"/>
  <c r="M129"/>
  <c r="O129"/>
  <c r="O126" s="1"/>
  <c r="Q129"/>
  <c r="V129"/>
  <c r="G135"/>
  <c r="M135" s="1"/>
  <c r="I135"/>
  <c r="I134" s="1"/>
  <c r="K135"/>
  <c r="K134" s="1"/>
  <c r="O135"/>
  <c r="Q135"/>
  <c r="Q134" s="1"/>
  <c r="V135"/>
  <c r="V134" s="1"/>
  <c r="G137"/>
  <c r="I137"/>
  <c r="K137"/>
  <c r="M137"/>
  <c r="O137"/>
  <c r="Q137"/>
  <c r="V137"/>
  <c r="G140"/>
  <c r="I140"/>
  <c r="K140"/>
  <c r="M140"/>
  <c r="O140"/>
  <c r="Q140"/>
  <c r="V140"/>
  <c r="G143"/>
  <c r="M143" s="1"/>
  <c r="I143"/>
  <c r="K143"/>
  <c r="O143"/>
  <c r="O134" s="1"/>
  <c r="Q143"/>
  <c r="V143"/>
  <c r="G146"/>
  <c r="M146" s="1"/>
  <c r="I146"/>
  <c r="K146"/>
  <c r="O146"/>
  <c r="Q146"/>
  <c r="V146"/>
  <c r="G152"/>
  <c r="G151" s="1"/>
  <c r="I152"/>
  <c r="K152"/>
  <c r="M152"/>
  <c r="O152"/>
  <c r="O151" s="1"/>
  <c r="Q152"/>
  <c r="V152"/>
  <c r="G154"/>
  <c r="M154" s="1"/>
  <c r="I154"/>
  <c r="I151" s="1"/>
  <c r="K154"/>
  <c r="O154"/>
  <c r="Q154"/>
  <c r="Q151" s="1"/>
  <c r="V154"/>
  <c r="G157"/>
  <c r="M157" s="1"/>
  <c r="I157"/>
  <c r="K157"/>
  <c r="O157"/>
  <c r="Q157"/>
  <c r="V157"/>
  <c r="G159"/>
  <c r="I159"/>
  <c r="K159"/>
  <c r="K151" s="1"/>
  <c r="M159"/>
  <c r="O159"/>
  <c r="Q159"/>
  <c r="V159"/>
  <c r="V151" s="1"/>
  <c r="G161"/>
  <c r="I161"/>
  <c r="K161"/>
  <c r="M161"/>
  <c r="O161"/>
  <c r="Q161"/>
  <c r="V161"/>
  <c r="G163"/>
  <c r="M163" s="1"/>
  <c r="I163"/>
  <c r="K163"/>
  <c r="O163"/>
  <c r="Q163"/>
  <c r="V163"/>
  <c r="G165"/>
  <c r="M165" s="1"/>
  <c r="I165"/>
  <c r="K165"/>
  <c r="O165"/>
  <c r="Q165"/>
  <c r="V165"/>
  <c r="G167"/>
  <c r="I167"/>
  <c r="K167"/>
  <c r="M167"/>
  <c r="O167"/>
  <c r="Q167"/>
  <c r="V167"/>
  <c r="G169"/>
  <c r="I169"/>
  <c r="K169"/>
  <c r="M169"/>
  <c r="O169"/>
  <c r="Q169"/>
  <c r="V169"/>
  <c r="G171"/>
  <c r="M171" s="1"/>
  <c r="I171"/>
  <c r="K171"/>
  <c r="O171"/>
  <c r="Q171"/>
  <c r="V171"/>
  <c r="G173"/>
  <c r="M173" s="1"/>
  <c r="I173"/>
  <c r="K173"/>
  <c r="O173"/>
  <c r="Q173"/>
  <c r="V173"/>
  <c r="G175"/>
  <c r="I175"/>
  <c r="K175"/>
  <c r="M175"/>
  <c r="O175"/>
  <c r="Q175"/>
  <c r="V175"/>
  <c r="G177"/>
  <c r="I177"/>
  <c r="K177"/>
  <c r="M177"/>
  <c r="O177"/>
  <c r="Q177"/>
  <c r="V177"/>
  <c r="G179"/>
  <c r="M179" s="1"/>
  <c r="I179"/>
  <c r="K179"/>
  <c r="O179"/>
  <c r="Q179"/>
  <c r="V179"/>
  <c r="G181"/>
  <c r="M181" s="1"/>
  <c r="I181"/>
  <c r="K181"/>
  <c r="O181"/>
  <c r="Q181"/>
  <c r="V181"/>
  <c r="G183"/>
  <c r="I183"/>
  <c r="K183"/>
  <c r="M183"/>
  <c r="O183"/>
  <c r="Q183"/>
  <c r="V183"/>
  <c r="G185"/>
  <c r="I185"/>
  <c r="K185"/>
  <c r="M185"/>
  <c r="O185"/>
  <c r="Q185"/>
  <c r="V185"/>
  <c r="G187"/>
  <c r="M187" s="1"/>
  <c r="I187"/>
  <c r="K187"/>
  <c r="O187"/>
  <c r="Q187"/>
  <c r="V187"/>
  <c r="G189"/>
  <c r="I189"/>
  <c r="K189"/>
  <c r="M189"/>
  <c r="O189"/>
  <c r="Q189"/>
  <c r="V189"/>
  <c r="G191"/>
  <c r="I191"/>
  <c r="K191"/>
  <c r="M191"/>
  <c r="O191"/>
  <c r="Q191"/>
  <c r="V191"/>
  <c r="G193"/>
  <c r="I193"/>
  <c r="K193"/>
  <c r="M193"/>
  <c r="O193"/>
  <c r="Q193"/>
  <c r="V193"/>
  <c r="G195"/>
  <c r="M195" s="1"/>
  <c r="I195"/>
  <c r="K195"/>
  <c r="O195"/>
  <c r="Q195"/>
  <c r="V195"/>
  <c r="G197"/>
  <c r="I197"/>
  <c r="K197"/>
  <c r="M197"/>
  <c r="O197"/>
  <c r="Q197"/>
  <c r="V197"/>
  <c r="G199"/>
  <c r="I199"/>
  <c r="K199"/>
  <c r="M199"/>
  <c r="O199"/>
  <c r="Q199"/>
  <c r="V199"/>
  <c r="G201"/>
  <c r="I201"/>
  <c r="K201"/>
  <c r="M201"/>
  <c r="O201"/>
  <c r="Q201"/>
  <c r="V201"/>
  <c r="G203"/>
  <c r="M203" s="1"/>
  <c r="I203"/>
  <c r="K203"/>
  <c r="O203"/>
  <c r="Q203"/>
  <c r="V203"/>
  <c r="G209"/>
  <c r="G208" s="1"/>
  <c r="I209"/>
  <c r="K209"/>
  <c r="K208" s="1"/>
  <c r="O209"/>
  <c r="O208" s="1"/>
  <c r="Q209"/>
  <c r="V209"/>
  <c r="V208" s="1"/>
  <c r="G211"/>
  <c r="I211"/>
  <c r="K211"/>
  <c r="M211"/>
  <c r="O211"/>
  <c r="Q211"/>
  <c r="V211"/>
  <c r="G213"/>
  <c r="M213" s="1"/>
  <c r="I213"/>
  <c r="K213"/>
  <c r="O213"/>
  <c r="Q213"/>
  <c r="V213"/>
  <c r="G214"/>
  <c r="I214"/>
  <c r="I208" s="1"/>
  <c r="K214"/>
  <c r="M214"/>
  <c r="O214"/>
  <c r="Q214"/>
  <c r="Q208" s="1"/>
  <c r="V214"/>
  <c r="G215"/>
  <c r="M215" s="1"/>
  <c r="I215"/>
  <c r="K215"/>
  <c r="O215"/>
  <c r="Q215"/>
  <c r="V215"/>
  <c r="G221"/>
  <c r="M221" s="1"/>
  <c r="I221"/>
  <c r="I220" s="1"/>
  <c r="K221"/>
  <c r="K220" s="1"/>
  <c r="O221"/>
  <c r="O220" s="1"/>
  <c r="Q221"/>
  <c r="Q220" s="1"/>
  <c r="V221"/>
  <c r="V220" s="1"/>
  <c r="G228"/>
  <c r="I228"/>
  <c r="K228"/>
  <c r="M228"/>
  <c r="O228"/>
  <c r="Q228"/>
  <c r="V228"/>
  <c r="G230"/>
  <c r="I230"/>
  <c r="K230"/>
  <c r="M230"/>
  <c r="O230"/>
  <c r="Q230"/>
  <c r="V230"/>
  <c r="G233"/>
  <c r="I233"/>
  <c r="K233"/>
  <c r="M233"/>
  <c r="O233"/>
  <c r="Q233"/>
  <c r="V233"/>
  <c r="G239"/>
  <c r="M239" s="1"/>
  <c r="I239"/>
  <c r="K239"/>
  <c r="O239"/>
  <c r="Q239"/>
  <c r="V239"/>
  <c r="G243"/>
  <c r="I243"/>
  <c r="K243"/>
  <c r="M243"/>
  <c r="O243"/>
  <c r="Q243"/>
  <c r="V243"/>
  <c r="K248"/>
  <c r="V248"/>
  <c r="G249"/>
  <c r="I249"/>
  <c r="I248" s="1"/>
  <c r="K249"/>
  <c r="M249"/>
  <c r="O249"/>
  <c r="Q249"/>
  <c r="Q248" s="1"/>
  <c r="V249"/>
  <c r="G256"/>
  <c r="G248" s="1"/>
  <c r="I256"/>
  <c r="K256"/>
  <c r="O256"/>
  <c r="O248" s="1"/>
  <c r="Q256"/>
  <c r="V256"/>
  <c r="I258"/>
  <c r="Q258"/>
  <c r="G259"/>
  <c r="G258" s="1"/>
  <c r="I259"/>
  <c r="K259"/>
  <c r="K258" s="1"/>
  <c r="O259"/>
  <c r="O258" s="1"/>
  <c r="Q259"/>
  <c r="V259"/>
  <c r="V258" s="1"/>
  <c r="G262"/>
  <c r="M262" s="1"/>
  <c r="M261" s="1"/>
  <c r="I262"/>
  <c r="K262"/>
  <c r="K261" s="1"/>
  <c r="O262"/>
  <c r="O261" s="1"/>
  <c r="Q262"/>
  <c r="V262"/>
  <c r="V261" s="1"/>
  <c r="G266"/>
  <c r="I266"/>
  <c r="I261" s="1"/>
  <c r="K266"/>
  <c r="M266"/>
  <c r="O266"/>
  <c r="Q266"/>
  <c r="Q261" s="1"/>
  <c r="V266"/>
  <c r="G270"/>
  <c r="M270" s="1"/>
  <c r="I270"/>
  <c r="K270"/>
  <c r="O270"/>
  <c r="Q270"/>
  <c r="V270"/>
  <c r="G274"/>
  <c r="I274"/>
  <c r="K274"/>
  <c r="M274"/>
  <c r="O274"/>
  <c r="Q274"/>
  <c r="V274"/>
  <c r="AE279"/>
  <c r="AF279"/>
  <c r="I20" i="1"/>
  <c r="I19"/>
  <c r="I18"/>
  <c r="I17"/>
  <c r="I16"/>
  <c r="I71"/>
  <c r="J70" s="1"/>
  <c r="F44"/>
  <c r="G23" s="1"/>
  <c r="G44"/>
  <c r="G25" s="1"/>
  <c r="A25" s="1"/>
  <c r="A26" s="1"/>
  <c r="G26" s="1"/>
  <c r="H43"/>
  <c r="I43" s="1"/>
  <c r="H42"/>
  <c r="I42" s="1"/>
  <c r="H41"/>
  <c r="I41" s="1"/>
  <c r="H40"/>
  <c r="I40" s="1"/>
  <c r="H39"/>
  <c r="I39" s="1"/>
  <c r="I44" s="1"/>
  <c r="J66" l="1"/>
  <c r="J54"/>
  <c r="J62"/>
  <c r="J60"/>
  <c r="J68"/>
  <c r="J58"/>
  <c r="J51"/>
  <c r="J56"/>
  <c r="J64"/>
  <c r="J52"/>
  <c r="J53"/>
  <c r="J55"/>
  <c r="J57"/>
  <c r="J59"/>
  <c r="J61"/>
  <c r="J63"/>
  <c r="J65"/>
  <c r="J67"/>
  <c r="J69"/>
  <c r="A23"/>
  <c r="A24" s="1"/>
  <c r="G24" s="1"/>
  <c r="A27" s="1"/>
  <c r="A29" s="1"/>
  <c r="G29" s="1"/>
  <c r="G27" s="1"/>
  <c r="G28"/>
  <c r="M8" i="14"/>
  <c r="M12"/>
  <c r="M11" s="1"/>
  <c r="M47" i="13"/>
  <c r="M8"/>
  <c r="AF69"/>
  <c r="G47"/>
  <c r="G8"/>
  <c r="M74" i="12"/>
  <c r="M8"/>
  <c r="M134"/>
  <c r="M54"/>
  <c r="M220"/>
  <c r="M151"/>
  <c r="M36"/>
  <c r="G261"/>
  <c r="M259"/>
  <c r="M258" s="1"/>
  <c r="G220"/>
  <c r="M209"/>
  <c r="M208" s="1"/>
  <c r="G120"/>
  <c r="G104"/>
  <c r="G36"/>
  <c r="G134"/>
  <c r="G74"/>
  <c r="G8"/>
  <c r="M256"/>
  <c r="M248" s="1"/>
  <c r="J42" i="1"/>
  <c r="J40"/>
  <c r="J43"/>
  <c r="J39"/>
  <c r="J44" s="1"/>
  <c r="J41"/>
  <c r="H44"/>
  <c r="I21"/>
  <c r="J28"/>
  <c r="J26"/>
  <c r="G38"/>
  <c r="F38"/>
  <c r="J23"/>
  <c r="J24"/>
  <c r="J25"/>
  <c r="J27"/>
  <c r="E24"/>
  <c r="E26"/>
  <c r="J7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Pavel Svoboda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Pavel Svoboda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Pavel Svoboda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<sst xmlns="http://schemas.openxmlformats.org/spreadsheetml/2006/main" count="1478" uniqueCount="523">
  <si>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</si>
  <si>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</si>
  <si>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</si>
  <si>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</si>
  <si>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</si>
  <si>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</si>
  <si>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</si>
  <si>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</si>
  <si>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</si>
  <si>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</si>
  <si>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</si>
  <si>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</si>
  <si>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</si>
  <si>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</si>
  <si>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</si>
  <si>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</si>
  <si>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</si>
  <si>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</si>
  <si>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</si>
  <si>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</si>
  <si>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</si>
  <si>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</si>
  <si>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</si>
  <si>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</si>
  <si>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</si>
  <si>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</si>
  <si>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</si>
  <si>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</si>
  <si>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</si>
  <si>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</si>
  <si>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</si>
  <si>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</si>
  <si>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</si>
  <si>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</si>
  <si>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</si>
  <si>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</si>
  <si>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</si>
  <si>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</si>
  <si>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</si>
  <si>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</si>
  <si>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</si>
  <si>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</si>
  <si>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</si>
  <si>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Pavel Svoboda</t>
  </si>
  <si>
    <t>087_2018_04</t>
  </si>
  <si>
    <t>Rekonstrukce učeben a laboratoří v prostorách ZF Lednice - SO 03</t>
  </si>
  <si>
    <t>Mendelova univerzita v Brně</t>
  </si>
  <si>
    <t>Zemědělská 1665/1</t>
  </si>
  <si>
    <t>Brno-Černá Pole</t>
  </si>
  <si>
    <t>61300</t>
  </si>
  <si>
    <t>62156489</t>
  </si>
  <si>
    <t>CZ62156489</t>
  </si>
  <si>
    <t>Stavba</t>
  </si>
  <si>
    <t>SO 03</t>
  </si>
  <si>
    <t>Rekonstrukce pavilonu M - Přístavek 1.11</t>
  </si>
  <si>
    <t>1</t>
  </si>
  <si>
    <t>D.1.1 Architektonicko stavební řešení</t>
  </si>
  <si>
    <t>2</t>
  </si>
  <si>
    <t>D.1.4 Technika prostředí staveb - ZTI (  kanalizace )</t>
  </si>
  <si>
    <t>3</t>
  </si>
  <si>
    <t>Vedlejší a ostatní náklady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</si>
  <si>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</si>
  <si>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</si>
  <si>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</si>
  <si>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</si>
  <si>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</si>
  <si>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</si>
  <si>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Svislé a kompletní konstrukce</t>
  </si>
  <si>
    <t>4</t>
  </si>
  <si>
    <t>Vodorovné konstrukce</t>
  </si>
  <si>
    <t>5</t>
  </si>
  <si>
    <t>Komunikace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</si>
  <si>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</si>
  <si>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</si>
  <si>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</si>
  <si>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</si>
  <si>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</si>
  <si>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</si>
  <si>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</si>
  <si>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</si>
  <si>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</si>
  <si>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</si>
  <si>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</si>
  <si>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</si>
  <si>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</si>
  <si>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</si>
  <si>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764</t>
  </si>
  <si>
    <t>Konstrukce klempířské</t>
  </si>
  <si>
    <t>766</t>
  </si>
  <si>
    <t>Konstrukce truhlářské</t>
  </si>
  <si>
    <t>767</t>
  </si>
  <si>
    <t>Konstrukce zámečnické</t>
  </si>
  <si>
    <t>783</t>
  </si>
  <si>
    <t>Nátěry</t>
  </si>
  <si>
    <t>M43</t>
  </si>
  <si>
    <t>Montáže ocelových konstrukcí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</si>
  <si>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</si>
  <si>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</si>
  <si>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</si>
  <si>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</si>
  <si>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</si>
  <si>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</si>
  <si>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</si>
  <si>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</si>
  <si>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</si>
  <si>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</si>
  <si>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</si>
  <si>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</si>
  <si>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</si>
  <si>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</si>
  <si>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</si>
  <si>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</si>
  <si>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</si>
  <si>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</si>
  <si>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</si>
  <si>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</si>
  <si>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</si>
  <si>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</si>
  <si>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</si>
  <si>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</si>
  <si>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</si>
  <si>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</si>
  <si>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</si>
  <si>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</si>
  <si>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</si>
  <si>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</si>
  <si>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</si>
  <si>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</si>
  <si>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139601102R00</t>
  </si>
  <si>
    <t>Ruční výkop jam, rýh a šachet v hornině 3</t>
  </si>
  <si>
    <t>m3</t>
  </si>
  <si>
    <t>800-1</t>
  </si>
  <si>
    <t>RTS 18/ I</t>
  </si>
  <si>
    <t>POL1_</t>
  </si>
  <si>
    <t>s přehozením na vzdálenost do 5 m nebo s naložením na ruční dopravní prostředek</t>
  </si>
  <si>
    <t>SPI</t>
  </si>
  <si>
    <t>odkopávka pro skladbu podlahy skleníku : 32*0,15</t>
  </si>
  <si>
    <t>VV</t>
  </si>
  <si>
    <t>odkopávka pro skladbu okapového chodníku š. 500 mm : 0,6*(4,03+8,91+4,03)*0,35</t>
  </si>
  <si>
    <t>základy skleníku 111 - rozšířeno ( bednění základů ) : 1*0,7*(3,53+7,91+3,53+7,91)</t>
  </si>
  <si>
    <t xml:space="preserve"> - původní základy : </t>
  </si>
  <si>
    <t>Položka pořadí 27 : 4,33160*-1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</si>
  <si>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</si>
  <si>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</si>
  <si>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</si>
  <si>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 xml:space="preserve">výkopy : </t>
  </si>
  <si>
    <t>Položka pořadí 1 : 20,04810</t>
  </si>
  <si>
    <t xml:space="preserve"> - zpětný zásyp : </t>
  </si>
  <si>
    <t>Položka pořadí 5 : 6,22300*-1</t>
  </si>
  <si>
    <t>162701109R00</t>
  </si>
  <si>
    <t>Vodorovné přemístění výkopku příplatek k ceně za každých dalších i započatých 1 000 m přes 10 000 m_x000D_
 z horniny 1 až 4</t>
  </si>
  <si>
    <t>Položka pořadí 2 : 13,82510</t>
  </si>
  <si>
    <t>celkem 12 km : 1</t>
  </si>
  <si>
    <t>167101201R00</t>
  </si>
  <si>
    <t>Nakládání, skládání, překládání neulehlého výkopku nakládání, skládání, překládání neulehléno výkopku nebo zeminy - ručně_x000D_
 z horniny 1 až 4</t>
  </si>
  <si>
    <t xml:space="preserve">přebytečný výkopek : </t>
  </si>
  <si>
    <t>174101101R00</t>
  </si>
  <si>
    <t>Zásyp sypaninou se zhutněním jam, šachet, rýh nebo kolem objektů v těchto vykopávkách</t>
  </si>
  <si>
    <t>z jakékoliv horniny s uložením výkopku po vrstvách,</t>
  </si>
  <si>
    <t xml:space="preserve">zásyp kolem základů : </t>
  </si>
  <si>
    <t>vnitřní strana základů : 0,2*0,3*(2,8+7,9+2,8+7,9)</t>
  </si>
  <si>
    <t>vnější strana základů : 0,5*0,55*(4,53+8,9+4,53)</t>
  </si>
  <si>
    <t>199000002R00</t>
  </si>
  <si>
    <t>Poplatky za skládku horniny 1- 4</t>
  </si>
  <si>
    <t>274272150xxx</t>
  </si>
  <si>
    <t>Zdivo základové z bednicích tvárnic tloušťky 400 mm, výplň betonem C 25/30</t>
  </si>
  <si>
    <t>m2</t>
  </si>
  <si>
    <t>801-1</t>
  </si>
  <si>
    <t>Vlastní</t>
  </si>
  <si>
    <t>s výplní betonem, bez výztuže,</t>
  </si>
  <si>
    <t>základy - 2 řady : 0,5*(3,53+8,91+3,53+8,91)</t>
  </si>
  <si>
    <t>274313711R00</t>
  </si>
  <si>
    <t>Beton základových pasů prostý třídy C 25/30</t>
  </si>
  <si>
    <t>základy : 0,5*0,4*(3,53+7,91)*2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</si>
  <si>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</si>
  <si>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</si>
  <si>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</si>
  <si>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jednostranné bednění kvůli zateplení základů : 0,5*(3,53+8,91+3,53)</t>
  </si>
  <si>
    <t>274351216R00</t>
  </si>
  <si>
    <t>Bednění stěn základových pasů odstranění</t>
  </si>
  <si>
    <t>Položka pořadí 9 : 7,98500</t>
  </si>
  <si>
    <t>274354032R00</t>
  </si>
  <si>
    <t>Bednění prostupu základy průřezu do 0,05 m2, délky prostupu do 0,5 m</t>
  </si>
  <si>
    <t>kus</t>
  </si>
  <si>
    <t>úprava trouby na potřebný rozměr, uložení a  ukotvení trouby v bednění. Včetně dodávky trouby.</t>
  </si>
  <si>
    <t>prostup základem pro kanalizaci : 2</t>
  </si>
  <si>
    <t>279361821R00</t>
  </si>
  <si>
    <t>Výztuž základových zdí z betonářské oceli 10 505(R)</t>
  </si>
  <si>
    <t>t</t>
  </si>
  <si>
    <t>včetně distančních prvků</t>
  </si>
  <si>
    <t>výztuž do ZB : 90/1000</t>
  </si>
  <si>
    <t>342172256xxx</t>
  </si>
  <si>
    <t>Montáž panelů stěnových z ocelového plechu s jádrem z tvrdé pěny, k ocelovým profilům, stěna složitá, tloušťka 120 mm, upevnění skrz</t>
  </si>
  <si>
    <t>801-2</t>
  </si>
  <si>
    <t>s použitím zvedacího mechanizmu,</t>
  </si>
  <si>
    <t xml:space="preserve">stěny přístavku : </t>
  </si>
  <si>
    <t xml:space="preserve"> boky ( area ) : 11,2*2</t>
  </si>
  <si>
    <t xml:space="preserve">            - vstupní dveře : -1,83*2,1</t>
  </si>
  <si>
    <t>čelní stěna s okny : 9,15*2,53</t>
  </si>
  <si>
    <t xml:space="preserve">            - okna : -1,94*0,75*2</t>
  </si>
  <si>
    <t>6121043xx</t>
  </si>
  <si>
    <t>panel stěnový  mat. jádra PUR pěna; exteriér ocelový plech 0,5 mm, interiér ocelový plech 0,5 mm; povrch. úprava žárový povlak; š = 1 000,0 cm; h = 12,0 cm</t>
  </si>
  <si>
    <t>Indiv</t>
  </si>
  <si>
    <t>POL3_</t>
  </si>
  <si>
    <t>prořez : 0,12</t>
  </si>
  <si>
    <t>444172134xxx</t>
  </si>
  <si>
    <t>Montáž panelů střešních z ocelového plechu s jádrem z tvrdé pěny, k ocelovým profilům, střecha jednoduchá, tloušťka 120 mm, upevnění skrz</t>
  </si>
  <si>
    <t>střecha přístavku : 4,1*9,15</t>
  </si>
  <si>
    <t>6121040xxx</t>
  </si>
  <si>
    <t>panel střešní mat. jádra PUR pěna; exter. trapéz. plech 0,5 mm o 4 vlnách, inter. ocel. plech 0,5 mm, povrch. úprava žárový povlak; š = 1 000,0 cm; h = 12,0 cm; h profilu 4,0 cm</t>
  </si>
  <si>
    <t>271531113R00</t>
  </si>
  <si>
    <t>Polštáře zhutněné pod základy kamenivo hrubé, drcené, frakce 16 - 32 mm</t>
  </si>
  <si>
    <t>800-2</t>
  </si>
  <si>
    <t>skladba podlahy v přístavku ( area ) : 22,2*0,16</t>
  </si>
  <si>
    <t>skladba okapového chodníku š. 0,5 m : 0,5*(4,53+8,91+4,53)*0,22</t>
  </si>
  <si>
    <t>596215021R00</t>
  </si>
  <si>
    <t>Kladení zámkové dlažby do drtě tloušťka dlažby 60 mm, tloušťka lože 40 mm</t>
  </si>
  <si>
    <t>822-1</t>
  </si>
  <si>
    <t>s provedením lože z kameniva drceného, s vyplněním spár, s dvojitým hutněním a se smetením přebytečného materiálu na krajnici. S dodáním hmot pro lože a výplň spár.</t>
  </si>
  <si>
    <t>skladba podlahy v přístavku ( area ) : 22,2</t>
  </si>
  <si>
    <t>596291111R00</t>
  </si>
  <si>
    <t>Řezání zámkové dlažby tloušťky 60 mm</t>
  </si>
  <si>
    <t>m</t>
  </si>
  <si>
    <t>zámkovka - skladba podlahy v přístavku : 2,73+8,11</t>
  </si>
  <si>
    <t>dlažba na tvarovkách ztraceného bednění - vyřezání kolem sloupků : (0,06+0,16+0,06)*27</t>
  </si>
  <si>
    <t>0,4*4</t>
  </si>
  <si>
    <t>okapový chodník : 0,5*4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</si>
  <si>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</si>
  <si>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</si>
  <si>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</si>
  <si>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dlažba na tvarovkách ztraceného bednění ( viz. řez ) : 0,4*(3,53+7,91+3,53)</t>
  </si>
  <si>
    <t>skladba okapového chodníku š. 0,5 m : 0,5*(4,03+8,91+4,03)</t>
  </si>
  <si>
    <t>916531111RT7</t>
  </si>
  <si>
    <t>Osazení záhonového obrubníku betonového včetně dodávky obrubníků_x000D_
 1000/50/200 mm, do lože z betonu prostého C 12/15, bez boční opěry</t>
  </si>
  <si>
    <t>se zřízením lože z betonu prostého C 12/15 tl. 80-100 mm</t>
  </si>
  <si>
    <t>okapový chodník š. 500 mm : 4,1+9,5+4,1</t>
  </si>
  <si>
    <t>59245110R</t>
  </si>
  <si>
    <t>dlažba betonová dvouvrstvá, skladebná; obdélník; šedá; l = 200 mm; š = 100 mm; tl. 60,0 mm</t>
  </si>
  <si>
    <t>SPCM</t>
  </si>
  <si>
    <t>Položka pořadí 18 : 22,20000</t>
  </si>
  <si>
    <t>prořez : 0,03</t>
  </si>
  <si>
    <t>5924534xx</t>
  </si>
  <si>
    <t>dlažba betonová; čtverec; šedá; l = 400 mm; š = 400 mm; tl. 40,0 mm</t>
  </si>
  <si>
    <t>prořez : 0,05</t>
  </si>
  <si>
    <t>5924560xx</t>
  </si>
  <si>
    <t>dlažba betonová; čtverec; šedá; l = 500 mm; š = 500 mm; tl. 40,0 mm</t>
  </si>
  <si>
    <t>941955002R00</t>
  </si>
  <si>
    <t>Lešení lehké pracovní pomocné pomocné, o výšce lešeňové podlahy přes 1,2 do 1,9 m</t>
  </si>
  <si>
    <t>800-3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</si>
  <si>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</si>
  <si>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</si>
  <si>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961044111R00</t>
  </si>
  <si>
    <t>Bourání základů z betonu prostého</t>
  </si>
  <si>
    <t>801-3</t>
  </si>
  <si>
    <t>nebo vybourání otvorů průřezové plochy přes 4 m2 v základech,</t>
  </si>
  <si>
    <t>111 - skleník : 0,35*0,8*(3,65+9,11+1,48+1,23)</t>
  </si>
  <si>
    <t>962052211R00</t>
  </si>
  <si>
    <t>Bourání zdiva železobetonového nadzákladového</t>
  </si>
  <si>
    <t>nebo vybourání otvorů průřezové plochy přes 4 m2 ve zdivu železobetonovém, včetně pomocného lešení o výšce podlahy do 1900 mm a pro zatížení do 1,5 kPa  (150 kg/m2),</t>
  </si>
  <si>
    <t>111 - podezdívka skleníku : 0,26*0,85*(3,65+9,11+1,48+1,23)</t>
  </si>
  <si>
    <t>965042241R00</t>
  </si>
  <si>
    <t>Bourání podkladů pod dlažby nebo litých celistvých dlažeb a mazanin  betonových nebo z litého asfaltu, tloušťky přes 100 mm, plochy přes 4 m2</t>
  </si>
  <si>
    <t>podlaha ve skleníku 111 - odhad tl. betonu 150 mm : 29,12*0,15</t>
  </si>
  <si>
    <t>968071125R00</t>
  </si>
  <si>
    <t>Vyvěšení nebo zavěšení kovových křídel dveří, plochy do 2 m2</t>
  </si>
  <si>
    <t>s případným uložením a opětovným zavěšením po provedení stavebních změn,</t>
  </si>
  <si>
    <t>111 : 1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</si>
  <si>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</si>
  <si>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</si>
  <si>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111 : 0,9*2</t>
  </si>
  <si>
    <t>998011001R00</t>
  </si>
  <si>
    <t>Přesun hmot pro budovy s nosnou konstrukcí zděnou výšky do 6 m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</si>
  <si>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</si>
  <si>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</si>
  <si>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 xml:space="preserve">Hmotnosti z položek s pořadovými čísly: : </t>
  </si>
  <si>
    <t xml:space="preserve">7,8,9,11,12,14,16,17,18,19,20,21,22,23,24,25,26,28,31, : </t>
  </si>
  <si>
    <t>Součet: : 46,78516</t>
  </si>
  <si>
    <t>711823121RT5</t>
  </si>
  <si>
    <t>Ochrana konstrukcí nopovou fólií svisle, výška nopu 8 mm, včetně dodávky fólie</t>
  </si>
  <si>
    <t>800-711</t>
  </si>
  <si>
    <t>izolace základů - XPS : 1*(3,66+9,17+3,66)</t>
  </si>
  <si>
    <t>998711101R00</t>
  </si>
  <si>
    <t>Přesun hmot pro izolace proti vodě svisle do 6 m</t>
  </si>
  <si>
    <t>50 m vodorovně měřeno od těžiště půdorysné plochy skládky do těžiště půdorysné plochy objektu</t>
  </si>
  <si>
    <t xml:space="preserve">33, : </t>
  </si>
  <si>
    <t>Součet: : 0,01039</t>
  </si>
  <si>
    <t>713131130R00</t>
  </si>
  <si>
    <t>Montáž tepelné izolace stěn vložením do nosné rámové konstrukce</t>
  </si>
  <si>
    <t>800-713</t>
  </si>
  <si>
    <t>dilatace základů - XPS : 0,96*9</t>
  </si>
  <si>
    <t>713131131RT2</t>
  </si>
  <si>
    <t>Montáž tepelné izolace stěn lepením</t>
  </si>
  <si>
    <t>lepení bitumenovou stěrkou</t>
  </si>
  <si>
    <t>POP</t>
  </si>
  <si>
    <t>izolace základů - XPS : 0,9*(3,66+9,17+3,66)</t>
  </si>
  <si>
    <t>28375465R</t>
  </si>
  <si>
    <t>deska izolační tepelně izol.; extrudovaný polystyren; povrch strukturovaný; rovná hrana; tl. 120,0 mm; součinitel tepelné vodivosti 0,036 W/mK; R = 3,077 m2K/W; obj. hmotnost 35,00 kg/m3</t>
  </si>
  <si>
    <t>Položka pořadí 36 : 14,84100</t>
  </si>
  <si>
    <t>prořez : 0,15</t>
  </si>
  <si>
    <t>283754890R</t>
  </si>
  <si>
    <t>deska izolační tepelně izol., soklová; extrudovaný polystyren; povrch ražený; rovná hrana; tl. 20,0 mm; součinitel tepelné vodivosti 0,033 W/mK; R = 0,610 m2K/W; obj. hmotnost 35,00 kg/m3</t>
  </si>
  <si>
    <t>Položka pořadí 35 : 8,64000</t>
  </si>
  <si>
    <t>998713101R00</t>
  </si>
  <si>
    <t>Přesun hmot pro izolace tepelné v objektech výšky do 6 m</t>
  </si>
  <si>
    <t>50 m vodorovně</t>
  </si>
  <si>
    <t xml:space="preserve">35,36,37,38, : </t>
  </si>
  <si>
    <t>Součet: : 0,12426</t>
  </si>
  <si>
    <t>764819212R00</t>
  </si>
  <si>
    <t>Odpadní trouby kruhové, průměr 100 mm, z lakovaného pozinkovaného plechu,  , dodávka a montáž</t>
  </si>
  <si>
    <t>800-764</t>
  </si>
  <si>
    <t>K19 : 3,1</t>
  </si>
  <si>
    <t>764815212R00</t>
  </si>
  <si>
    <t>Žlaby podokapní půlkruhové, z lakovaného pozinkovaného plechu, rš 330 mm, dodávka a montáž</t>
  </si>
  <si>
    <t>včetně háků, čel, rohů, rovných hrdel a dilatací</t>
  </si>
  <si>
    <t>K18 : 10,1</t>
  </si>
  <si>
    <t>764815810R00</t>
  </si>
  <si>
    <t>Ostatní prvky ke žlabům a odpadním troubám kotlík žlabový oválného tvaru o rozměru 310/100 mm, z lakovaného pozinkovaného plechu,  , dodávka a montáž</t>
  </si>
  <si>
    <t>K18a : 1</t>
  </si>
  <si>
    <t>764430810R00</t>
  </si>
  <si>
    <t>Demontáž oplechování zdí a nadezdívek rš do 250 mm</t>
  </si>
  <si>
    <t>lemování zdí skleníku : 8,85</t>
  </si>
  <si>
    <t>764816_K1</t>
  </si>
  <si>
    <t>Plechování u stěny při napojení panelu na stěnu, z lakovaného pozinkovaného plechu, rš 160 mm, dodávka a montáž</t>
  </si>
  <si>
    <t>K1 : 3,7</t>
  </si>
  <si>
    <t>764816_K10</t>
  </si>
  <si>
    <t>Plechování u stěny při napojení na stěnu, z lakovaného pozinkovaného plechu, rš 160 mm, dodávka a montáž</t>
  </si>
  <si>
    <t>K10 : 3,7</t>
  </si>
  <si>
    <t>764816_K11a</t>
  </si>
  <si>
    <t>Plechování štítu při napojení štítu, z lakovaného pozinkovaného plechu, rš 640 mm, dodávka a montáž</t>
  </si>
  <si>
    <t>K11 : 8,9</t>
  </si>
  <si>
    <t>764816_K11b</t>
  </si>
  <si>
    <t>Plechování štítu při napojení štítu - podkladní profil, z lakovaného pozinkovaného plechu, rš 80 mm, dodávka a montáž</t>
  </si>
  <si>
    <t>764816_K12a</t>
  </si>
  <si>
    <t>Vnější plechování při napojení pultu na stávající objekt, z lakovaného pozinkovaného plechu, rš 325 mm, dodávka a montáž</t>
  </si>
  <si>
    <t>K12 : 10,1</t>
  </si>
  <si>
    <t>764816_K12b</t>
  </si>
  <si>
    <t>Vnější plechování při napojení pultu na stávající objekt - podkladní profil, z lakovaného pozinkovaného plechu, rš 80 mm, dodávka a montáž</t>
  </si>
  <si>
    <t>764816_K13</t>
  </si>
  <si>
    <t>Vnitřní plechování při napojení pultu na stávající objekt, z lakovaného pozinkovaného plechu, rš 180 mm, dodávka a montáž</t>
  </si>
  <si>
    <t>K13 : 9,8</t>
  </si>
  <si>
    <t>764816_K14</t>
  </si>
  <si>
    <t>Horní plechování okapové hrany, z lakovaného pozinkovaného plechu, rš 255 mm, dodávka a montáž</t>
  </si>
  <si>
    <t>K14 : 10,1</t>
  </si>
  <si>
    <t>764816_K15</t>
  </si>
  <si>
    <t>Spodní plechování okapové hrany, z lakovaného pozinkovaného plechu, rš 165 mm, dodávka a montáž</t>
  </si>
  <si>
    <t>K15 : 10,1</t>
  </si>
  <si>
    <t>764816_K16</t>
  </si>
  <si>
    <t>Spoj okapové hrany - exteriér, z lakovaného pozinkovaného plechu, rš 200 mm, dodávka a montáž</t>
  </si>
  <si>
    <t>K16 : 10,1</t>
  </si>
  <si>
    <t>764816_K17</t>
  </si>
  <si>
    <t>Spoj okapové hrany - interiér, z lakovaného pozinkovaného plechu, rš 150 mm, dodávka a montáž</t>
  </si>
  <si>
    <t>K17 : 9,8</t>
  </si>
  <si>
    <t>764816_K2a</t>
  </si>
  <si>
    <t>Oplechování soklové části panelu, z lakovaného pozinkovaného plechu, rš 330 mm, dodávka a montáž</t>
  </si>
  <si>
    <t>K2 : 18,1</t>
  </si>
  <si>
    <t>764816_K2b</t>
  </si>
  <si>
    <t>Oplechování soklové části panelu, z lakovaného pozinkovaného plechu, rš 65 mm, dodávka a montáž</t>
  </si>
  <si>
    <t>764816_K3</t>
  </si>
  <si>
    <t>Plechování vnější - podpraží okna, z lakovaného pozinkovaného plechu, rš 330 mm, dodávka a montáž</t>
  </si>
  <si>
    <t>K3 : 4,3</t>
  </si>
  <si>
    <t>764816_K4</t>
  </si>
  <si>
    <t>Plechování vnitřní - podpraží okna, z lakovaného pozinkovaného plechu, rš 130 mm, dodávka a montáž</t>
  </si>
  <si>
    <t>K4 : 4,3</t>
  </si>
  <si>
    <t>764816_K5a</t>
  </si>
  <si>
    <t>Vnější plechování parapetu okna, z lakovaného pozinkovaného plechu, rš 210 mm, dodávka a montáž</t>
  </si>
  <si>
    <t>K5 : 4,3</t>
  </si>
  <si>
    <t>764816_K5b</t>
  </si>
  <si>
    <t>Vnější plechování parapetu okna, z lakovaného pozinkovaného plechu, rš 90 mm, dodávka a montáž</t>
  </si>
  <si>
    <t>764816_K6</t>
  </si>
  <si>
    <t>Vnitřní plechování parapetu okna, z lakovaného pozinkovaného plechu, rš 160 mm, dodávka a montáž</t>
  </si>
  <si>
    <t>K6 : 4,3</t>
  </si>
  <si>
    <t>764816_K7</t>
  </si>
  <si>
    <t>Vnější oplechování ostění okna, z lakovaného pozinkovaného plechu, rš 230 mm, dodávka a montáž</t>
  </si>
  <si>
    <t>K7 : 3,3</t>
  </si>
  <si>
    <t>764816_K8</t>
  </si>
  <si>
    <t>Vnitřní oplechování ostění okna, z lakovaného pozinkovaného plechu, rš 120 mm, dodávka a montáž</t>
  </si>
  <si>
    <t>K8 : 3,3</t>
  </si>
  <si>
    <t>764816_K9</t>
  </si>
  <si>
    <t>Plechování vnitřního rohu u rohového napojení panelů, z lakovaného pozinkovaného plechu, rš 385 mm, dodávka a montáž</t>
  </si>
  <si>
    <t>K9 : 5,6</t>
  </si>
  <si>
    <t>998764101R00</t>
  </si>
  <si>
    <t>Přesun hmot pro konstrukce klempířské v objektech výšky do 6 m</t>
  </si>
  <si>
    <t xml:space="preserve">40,41,42,44,45,46,47,48,49,50,51,52,53,54,55,56,57,58,59,60,61,62,63,64, : </t>
  </si>
  <si>
    <t>Součet: : 0,29303</t>
  </si>
  <si>
    <t>766711001R00</t>
  </si>
  <si>
    <t xml:space="preserve">Montáž otvorových prvků plastových oken a balkonových dveří,  </t>
  </si>
  <si>
    <t>800-766</t>
  </si>
  <si>
    <t>okna D1 : (1,94+0,75)*2*2</t>
  </si>
  <si>
    <t>766711021R00</t>
  </si>
  <si>
    <t xml:space="preserve">Montáž otvorových prvků plastových vstupních dveří,  </t>
  </si>
  <si>
    <t>vstupní dveře D2 : (1,93+2,15)*2</t>
  </si>
  <si>
    <t>O_01</t>
  </si>
  <si>
    <t>Okno hliníkové dvoukřídlé 1935 x 750 mm, dle výpisu truhl. výrobků</t>
  </si>
  <si>
    <t>O_02</t>
  </si>
  <si>
    <t>Dveře vstupní hliníkové 2křídlové 1925 x 2150 mm vč rámu ( zárubně ), dle výpisu truhl. výrobků</t>
  </si>
  <si>
    <t>998766101R00</t>
  </si>
  <si>
    <t>Přesun hmot pro konstrukce truhlářské v objektech výšky do 6 m</t>
  </si>
  <si>
    <t xml:space="preserve">66,67,68,69, : </t>
  </si>
  <si>
    <t>Součet: : 0,21438</t>
  </si>
  <si>
    <t>767995105R00</t>
  </si>
  <si>
    <t>Výroba a montáž atypických kovovových doplňků staveb hmotnosti přes 50 do 100 kg</t>
  </si>
  <si>
    <t>kg</t>
  </si>
  <si>
    <t>800-767</t>
  </si>
  <si>
    <t xml:space="preserve">ocel. kce přístavku : </t>
  </si>
  <si>
    <t>K1 : 47,116*9,554</t>
  </si>
  <si>
    <t>K1 : 36,09*9,554</t>
  </si>
  <si>
    <t>K2 : 8,855*11,385</t>
  </si>
  <si>
    <t>K3 : 7,8*9,554</t>
  </si>
  <si>
    <t>K4 ( patní plech 300 x 300 x 4 mm ................... 27 ks ) : 0,3*0,3*32*27</t>
  </si>
  <si>
    <t>953981202xxx</t>
  </si>
  <si>
    <t>Chemické kotvy do betonu, hloubky 150 mm, M 10, malta pro chemické kotvy dvousložková do plných materiálů</t>
  </si>
  <si>
    <t>uchycení patních desek do betonu : 27*4</t>
  </si>
  <si>
    <t>136102030000R</t>
  </si>
  <si>
    <t>plech ocelový válcovaný za tepla 11375 (S235JR); povrch hladký; tl.  4,00 mm</t>
  </si>
  <si>
    <t>1458779xx</t>
  </si>
  <si>
    <t>profil ocelový tenkostěnný uzavřený svařovaný jak. S235; obdélníkový, tl = 4,00 mm; a = 120,0 mm; b = 50,0 mm</t>
  </si>
  <si>
    <t>K1 : 47,116*9,554/1000</t>
  </si>
  <si>
    <t>K1 : 36,09*9,554/1000</t>
  </si>
  <si>
    <t>K3 : 7,8*9,554/1000</t>
  </si>
  <si>
    <t>prořez + řezání : 0,08</t>
  </si>
  <si>
    <t>145877xxx</t>
  </si>
  <si>
    <t>profil ocelový tenkostěnný uzavřený svařovaný jak. S235; obdélníkový, tl = 4,00 mm; a = 140,0 mm; b = 60,0 mm</t>
  </si>
  <si>
    <t>K3 : 8,855*11,385/1000</t>
  </si>
  <si>
    <t>998767101R00</t>
  </si>
  <si>
    <t>Přesun hmot pro kovové stavební doplňk. konstrukce v objektech výšky do 6 m</t>
  </si>
  <si>
    <t xml:space="preserve">71,73,74,75, : </t>
  </si>
  <si>
    <t>Součet: : 1,17807</t>
  </si>
  <si>
    <t>783225600R00</t>
  </si>
  <si>
    <t xml:space="preserve">Nátěry kov.stavebních doplňk.konstrukcí syntetické 2x email,  </t>
  </si>
  <si>
    <t>800-783</t>
  </si>
  <si>
    <t xml:space="preserve">nátěr ocel. kce přístavku : </t>
  </si>
  <si>
    <t>K1 - profil 120 x 50 : 47,116*0,326</t>
  </si>
  <si>
    <t>K1 - profil 120 x 50 : 36,09*0,326</t>
  </si>
  <si>
    <t>K2 - profil 140 x 60 : 8,855*0,386</t>
  </si>
  <si>
    <t>K3 - profil 120 x 50 : 7,8*0,326</t>
  </si>
  <si>
    <t>K4 ( patní plech 300 x 300 x 4 mm ................... 27 ks ) : 0,3*0,3*2*27</t>
  </si>
  <si>
    <t>783226100R00</t>
  </si>
  <si>
    <t xml:space="preserve">Nátěry kov.stavebních doplňk.konstrukcí syntetické základní,  </t>
  </si>
  <si>
    <t>Položka pořadí 77 : 37,94599</t>
  </si>
  <si>
    <t>431483001xxx</t>
  </si>
  <si>
    <t>Demontáž OK a skla skleníku</t>
  </si>
  <si>
    <t>100 kg</t>
  </si>
  <si>
    <t>odhad : 12</t>
  </si>
  <si>
    <t>979081111R00</t>
  </si>
  <si>
    <t>Odvoz suti a vybouraných hmot na skládku do 1 km</t>
  </si>
  <si>
    <t>POL8_</t>
  </si>
  <si>
    <t xml:space="preserve">Demontážní hmotnosti z položek s pořadovými čísly: : </t>
  </si>
  <si>
    <t xml:space="preserve">27,28,29,30,31,43,79, : </t>
  </si>
  <si>
    <t>Součet: : 27,87746</t>
  </si>
  <si>
    <t>979081121R00</t>
  </si>
  <si>
    <t>Odvoz suti a vybouraných hmot na skládku příplatek za každý další 1 km</t>
  </si>
  <si>
    <t>Součet: : 306,65201</t>
  </si>
  <si>
    <t>979082111R00</t>
  </si>
  <si>
    <t>Vnitrostaveništní doprava suti a vybouraných hmot do 10 m</t>
  </si>
  <si>
    <t>979990001R00</t>
  </si>
  <si>
    <t>Poplatek za skládku stavební suti</t>
  </si>
  <si>
    <t>SUM</t>
  </si>
  <si>
    <t>END</t>
  </si>
  <si>
    <t>výkop pro kanalizaci : 0,4*1,2*12</t>
  </si>
  <si>
    <t xml:space="preserve">      u revizní šachty a stoky navíc : 1</t>
  </si>
  <si>
    <t xml:space="preserve"> pro žlab : 0,2*0,4*3,5</t>
  </si>
  <si>
    <t xml:space="preserve">výkop : </t>
  </si>
  <si>
    <t>Položka pořadí 1 : 7,04000</t>
  </si>
  <si>
    <t xml:space="preserve"> - zásyp : </t>
  </si>
  <si>
    <t>Položka pořadí 5 : 4,36000*-1</t>
  </si>
  <si>
    <t>Položka pořadí 2 : 2,68000</t>
  </si>
  <si>
    <t>zásyp rýhy - kanalizace : 0,4*0,7*12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</si>
  <si>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</si>
  <si>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</si>
  <si>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</si>
  <si>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obsyp potrubí pískem : 0,4*0,4*12</t>
  </si>
  <si>
    <t>451572111R00</t>
  </si>
  <si>
    <t>Lože pod potrubí, stoky a drobné objekty z kameniva drobného těženého 0÷4 mm</t>
  </si>
  <si>
    <t>827-1</t>
  </si>
  <si>
    <t>v otevřeném výkopu,</t>
  </si>
  <si>
    <t>kanalizace : 0,4*0,1*12</t>
  </si>
  <si>
    <t>583312004R</t>
  </si>
  <si>
    <t>kamenivo přírodní těžené frakce 0,0 až 4,0 mm; třída B; Jihomoravský kraj</t>
  </si>
  <si>
    <t>obsyp potrubí pískem : 0,4*0,4*12*1,89077</t>
  </si>
  <si>
    <t>999281105R00</t>
  </si>
  <si>
    <t xml:space="preserve">Přesun hmot pro opravy a údržbu objektů pro opravy a údržbu dosavadních objektů včetně vnějších plášťů_x000D_
 výšky do 6 m,  </t>
  </si>
  <si>
    <t>801-4</t>
  </si>
  <si>
    <t>oborů 801, 803, 811 a 812</t>
  </si>
  <si>
    <t xml:space="preserve">8,9, : </t>
  </si>
  <si>
    <t>Součet: : 4,53785</t>
  </si>
  <si>
    <t>597101112RT1</t>
  </si>
  <si>
    <t>Montáž odvodňovacího žlabu z polymerbetonu včetně betonového lože C 12/15, zatížení B 125 kN</t>
  </si>
  <si>
    <t>před vstupem do 111 : 3,5</t>
  </si>
  <si>
    <t>831272121RT3</t>
  </si>
  <si>
    <t>Montáž potrubí z trub kameninových těsněných pryžovými kroužky montáž včetně dodávky trub kameninových DN 125 mm, délky 1250 mm</t>
  </si>
  <si>
    <t>pro splaškovou kanalizaci v otevřeném výkopu ve sklonu do 20 %,</t>
  </si>
  <si>
    <t>721176222R00</t>
  </si>
  <si>
    <t>Potrubí z plastových trub polyvinylchloridové (PVC), svodné (ležaté) v zemi, D 110 mm, s 3,2 mm, DN 100</t>
  </si>
  <si>
    <t>800-721</t>
  </si>
  <si>
    <t>111 : 1,5</t>
  </si>
  <si>
    <t>721176223R00</t>
  </si>
  <si>
    <t>Potrubí z plastových trub polyvinylchloridové (PVC), svodné (ležaté) v zemi, D 125 mm, s 3,2 mm, DN 125</t>
  </si>
  <si>
    <t>111 : 11</t>
  </si>
  <si>
    <t>721211530RT1</t>
  </si>
  <si>
    <t>Vpusti, zápachové uzávěrky a odtokové žlaby dvorní, D 110 mm, vodorovný odtok, s plastovým rámem 240 x 240 mm, litinovou mříží a odkalovacím košem, suchá klapka proti pronikání zápachu</t>
  </si>
  <si>
    <t>72100001</t>
  </si>
  <si>
    <t>Napojení kameninového potrubí na stoku vč. jádrového vývrtu</t>
  </si>
  <si>
    <t>72100002</t>
  </si>
  <si>
    <t>Úprava stávající šachty pro napojení nové kanalizace ( 1x PVC, 1x kamenina )</t>
  </si>
  <si>
    <t>553962030R</t>
  </si>
  <si>
    <t>stěna čelní pro polymerbetonový žlab; š. žlabu 13,0 cm</t>
  </si>
  <si>
    <t>592278030R</t>
  </si>
  <si>
    <t>žlab odvodňovací polymerický beton; s předformovaným odtokem do dna; l = 1 000,0 mm; š = 100 mm; h = 115,0 mm; rošt litinový můstkový rošt; zatížení B 125</t>
  </si>
  <si>
    <t>592278056R</t>
  </si>
  <si>
    <t>vpust žlabová polymerický beton; l = 500 mm; h = 293 mm; rošt litina</t>
  </si>
  <si>
    <t>998721101R00</t>
  </si>
  <si>
    <t>Přesun hmot pro vnitřní kanalizaci v objektech výšky do 6 m</t>
  </si>
  <si>
    <t>50 m vodorovně, měřeno od těžiště půdorysné plochy skládky do těžiště půdorysné plochy objektu</t>
  </si>
  <si>
    <t xml:space="preserve">11,12,13,14,15,16,17,18,19,20, : </t>
  </si>
  <si>
    <t>Součet: : 0,57898</t>
  </si>
  <si>
    <t>005121 R</t>
  </si>
  <si>
    <t>Zařízení staveniště</t>
  </si>
  <si>
    <t>Soubor</t>
  </si>
  <si>
    <t>POL99_8</t>
  </si>
  <si>
    <t>005124010R</t>
  </si>
  <si>
    <t>Koordinační činnost</t>
  </si>
  <si>
    <t>005241010R</t>
  </si>
  <si>
    <t xml:space="preserve">Dokumentace skutečného provedení 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</si>
</sst>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34" t="s">
        <v>38</v>
      </c>
    </row>
    <row r="2" spans="1:7" ht="57.75" customHeight="1">
      <c r="A2" s="195" t="s">
        <v>39</v>
      </c>
      <c r="B2" s="195"/>
      <c r="C2" s="195"/>
      <c r="D2" s="195"/>
      <c r="E2" s="195"/>
      <c r="F2" s="195"/>
      <c r="G2" s="195"/>
    </row>
  </sheetData>
  <sheetProtection algorithmName="SHA-512" hashValue="WTOqQTIlxwWG/tTzwhqewRGYDetN1y4mQ+yuLfTgPTcE9DXLf/uF8DsPwy8kcx0BaJ391JiZ1R9EimjdUItGOQ==" saltValue="XeDsF0FYQP2eztEmYGm3w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4"/>
  <sheetViews>
    <sheetView showGridLines="0" tabSelected="1" topLeftCell="B4" zoomScaleNormal="100" zoomScaleSheetLayoutView="75" workbookViewId="0">
      <selection activeCell="H33" sqref="H33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0" t="s">
        <v>36</v>
      </c>
      <c r="B1" s="205" t="s">
        <v>41</v>
      </c>
      <c r="C1" s="206"/>
      <c r="D1" s="206"/>
      <c r="E1" s="206"/>
      <c r="F1" s="206"/>
      <c r="G1" s="206"/>
      <c r="H1" s="206"/>
      <c r="I1" s="206"/>
      <c r="J1" s="207"/>
    </row>
    <row r="2" spans="1:15" ht="36" customHeight="1">
      <c r="A2" s="3"/>
      <c r="B2" s="76" t="s">
        <v>22</v>
      </c>
      <c r="C2" s="77"/>
      <c r="D2" s="78" t="s">
        <v>44</v>
      </c>
      <c r="E2" s="214" t="s">
        <v>45</v>
      </c>
      <c r="F2" s="215"/>
      <c r="G2" s="215"/>
      <c r="H2" s="215"/>
      <c r="I2" s="215"/>
      <c r="J2" s="216"/>
      <c r="O2" s="2"/>
    </row>
    <row r="3" spans="1:15" ht="27" hidden="1" customHeight="1">
      <c r="A3" s="3"/>
      <c r="B3" s="79"/>
      <c r="C3" s="77"/>
      <c r="D3" s="80"/>
      <c r="E3" s="217"/>
      <c r="F3" s="218"/>
      <c r="G3" s="218"/>
      <c r="H3" s="218"/>
      <c r="I3" s="218"/>
      <c r="J3" s="219"/>
    </row>
    <row r="4" spans="1:15" ht="23.25" customHeight="1">
      <c r="A4" s="3"/>
      <c r="B4" s="81"/>
      <c r="C4" s="82"/>
      <c r="D4" s="83"/>
      <c r="E4" s="227"/>
      <c r="F4" s="227"/>
      <c r="G4" s="227"/>
      <c r="H4" s="227"/>
      <c r="I4" s="227"/>
      <c r="J4" s="228"/>
    </row>
    <row r="5" spans="1:15" ht="24" customHeight="1">
      <c r="A5" s="3"/>
      <c r="B5" s="44" t="s">
        <v>42</v>
      </c>
      <c r="C5" s="4"/>
      <c r="D5" s="84" t="s">
        <v>46</v>
      </c>
      <c r="E5" s="24"/>
      <c r="F5" s="24"/>
      <c r="G5" s="24"/>
      <c r="H5" s="26" t="s">
        <v>40</v>
      </c>
      <c r="I5" s="84" t="s">
        <v>50</v>
      </c>
      <c r="J5" s="10"/>
    </row>
    <row r="6" spans="1:15" ht="15.75" customHeight="1">
      <c r="A6" s="3"/>
      <c r="B6" s="38"/>
      <c r="C6" s="24"/>
      <c r="D6" s="84" t="s">
        <v>47</v>
      </c>
      <c r="E6" s="24"/>
      <c r="F6" s="24"/>
      <c r="G6" s="24"/>
      <c r="H6" s="26" t="s">
        <v>34</v>
      </c>
      <c r="I6" s="84" t="s">
        <v>51</v>
      </c>
      <c r="J6" s="10"/>
    </row>
    <row r="7" spans="1:15" ht="15.75" customHeight="1">
      <c r="A7" s="3"/>
      <c r="B7" s="39"/>
      <c r="C7" s="25"/>
      <c r="D7" s="86" t="s">
        <v>49</v>
      </c>
      <c r="E7" s="85" t="s">
        <v>48</v>
      </c>
      <c r="F7" s="31"/>
      <c r="G7" s="31"/>
      <c r="H7" s="33"/>
      <c r="I7" s="31"/>
      <c r="J7" s="48"/>
    </row>
    <row r="8" spans="1:15" ht="24" hidden="1" customHeight="1">
      <c r="A8" s="3"/>
      <c r="B8" s="44" t="s">
        <v>20</v>
      </c>
      <c r="C8" s="4"/>
      <c r="D8" s="32"/>
      <c r="E8" s="4"/>
      <c r="F8" s="4"/>
      <c r="G8" s="42"/>
      <c r="H8" s="26" t="s">
        <v>40</v>
      </c>
      <c r="I8" s="30"/>
      <c r="J8" s="10"/>
    </row>
    <row r="9" spans="1:15" ht="15.75" hidden="1" customHeight="1">
      <c r="A9" s="3"/>
      <c r="B9" s="3"/>
      <c r="C9" s="4"/>
      <c r="D9" s="32"/>
      <c r="E9" s="4"/>
      <c r="F9" s="4"/>
      <c r="G9" s="42"/>
      <c r="H9" s="26" t="s">
        <v>34</v>
      </c>
      <c r="I9" s="30"/>
      <c r="J9" s="10"/>
    </row>
    <row r="10" spans="1:15" ht="15.75" hidden="1" customHeight="1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>
      <c r="A11" s="3"/>
      <c r="B11" s="44" t="s">
        <v>19</v>
      </c>
      <c r="C11" s="4"/>
      <c r="D11" s="221"/>
      <c r="E11" s="221"/>
      <c r="F11" s="221"/>
      <c r="G11" s="221"/>
      <c r="H11" s="26" t="s">
        <v>40</v>
      </c>
      <c r="I11" s="88"/>
      <c r="J11" s="10"/>
    </row>
    <row r="12" spans="1:15" ht="15.75" customHeight="1">
      <c r="A12" s="3"/>
      <c r="B12" s="38"/>
      <c r="C12" s="24"/>
      <c r="D12" s="226"/>
      <c r="E12" s="226"/>
      <c r="F12" s="226"/>
      <c r="G12" s="226"/>
      <c r="H12" s="26" t="s">
        <v>34</v>
      </c>
      <c r="I12" s="88"/>
      <c r="J12" s="10"/>
    </row>
    <row r="13" spans="1:15" ht="15.75" customHeight="1">
      <c r="A13" s="3"/>
      <c r="B13" s="39"/>
      <c r="C13" s="25"/>
      <c r="D13" s="87"/>
      <c r="E13" s="229"/>
      <c r="F13" s="230"/>
      <c r="G13" s="230"/>
      <c r="H13" s="27"/>
      <c r="I13" s="31"/>
      <c r="J13" s="48"/>
    </row>
    <row r="14" spans="1:15" ht="24" hidden="1" customHeight="1">
      <c r="A14" s="3"/>
      <c r="B14" s="63" t="s">
        <v>21</v>
      </c>
      <c r="C14" s="64"/>
      <c r="D14" s="65" t="s">
        <v>43</v>
      </c>
      <c r="E14" s="66"/>
      <c r="F14" s="66"/>
      <c r="G14" s="66"/>
      <c r="H14" s="67"/>
      <c r="I14" s="66"/>
      <c r="J14" s="68"/>
    </row>
    <row r="15" spans="1:15" ht="32.25" customHeight="1">
      <c r="A15" s="3"/>
      <c r="B15" s="49" t="s">
        <v>32</v>
      </c>
      <c r="C15" s="69"/>
      <c r="D15" s="50"/>
      <c r="E15" s="220"/>
      <c r="F15" s="220"/>
      <c r="G15" s="222"/>
      <c r="H15" s="222"/>
      <c r="I15" s="222" t="s">
        <v>29</v>
      </c>
      <c r="J15" s="223"/>
    </row>
    <row r="16" spans="1:15" ht="23.25" customHeight="1">
      <c r="A16" s="140" t="s">
        <v>24</v>
      </c>
      <c r="B16" s="54" t="s">
        <v>24</v>
      </c>
      <c r="C16" s="55"/>
      <c r="D16" s="56"/>
      <c r="E16" s="211"/>
      <c r="F16" s="212"/>
      <c r="G16" s="211"/>
      <c r="H16" s="212"/>
      <c r="I16" s="211">
        <f>SUMIF(F51:F70,A16,I51:I70)+SUMIF(F51:F70,"PSU",I51:I70)</f>
        <v>0</v>
      </c>
      <c r="J16" s="213"/>
    </row>
    <row r="17" spans="1:10" ht="23.25" customHeight="1">
      <c r="A17" s="140" t="s">
        <v>25</v>
      </c>
      <c r="B17" s="54" t="s">
        <v>25</v>
      </c>
      <c r="C17" s="55"/>
      <c r="D17" s="56"/>
      <c r="E17" s="211"/>
      <c r="F17" s="212"/>
      <c r="G17" s="211"/>
      <c r="H17" s="212"/>
      <c r="I17" s="211">
        <f>SUMIF(F51:F70,A17,I51:I70)</f>
        <v>0</v>
      </c>
      <c r="J17" s="213"/>
    </row>
    <row r="18" spans="1:10" ht="23.25" customHeight="1">
      <c r="A18" s="140" t="s">
        <v>26</v>
      </c>
      <c r="B18" s="54" t="s">
        <v>26</v>
      </c>
      <c r="C18" s="55"/>
      <c r="D18" s="56"/>
      <c r="E18" s="211"/>
      <c r="F18" s="212"/>
      <c r="G18" s="211"/>
      <c r="H18" s="212"/>
      <c r="I18" s="211">
        <f>SUMIF(F51:F70,A18,I51:I70)</f>
        <v>0</v>
      </c>
      <c r="J18" s="213"/>
    </row>
    <row r="19" spans="1:10" ht="23.25" customHeight="1">
      <c r="A19" s="140" t="s">
        <v>99</v>
      </c>
      <c r="B19" s="54" t="s">
        <v>27</v>
      </c>
      <c r="C19" s="55"/>
      <c r="D19" s="56"/>
      <c r="E19" s="211"/>
      <c r="F19" s="212"/>
      <c r="G19" s="211"/>
      <c r="H19" s="212"/>
      <c r="I19" s="211">
        <f>SUMIF(F51:F70,A19,I51:I70)</f>
        <v>0</v>
      </c>
      <c r="J19" s="213"/>
    </row>
    <row r="20" spans="1:10" ht="23.25" customHeight="1">
      <c r="A20" s="140" t="s">
        <v>100</v>
      </c>
      <c r="B20" s="54" t="s">
        <v>28</v>
      </c>
      <c r="C20" s="55"/>
      <c r="D20" s="56"/>
      <c r="E20" s="211"/>
      <c r="F20" s="212"/>
      <c r="G20" s="211"/>
      <c r="H20" s="212"/>
      <c r="I20" s="211">
        <f>SUMIF(F51:F70,A20,I51:I70)</f>
        <v>0</v>
      </c>
      <c r="J20" s="213"/>
    </row>
    <row r="21" spans="1:10" ht="23.25" customHeight="1">
      <c r="A21" s="3"/>
      <c r="B21" s="71" t="s">
        <v>29</v>
      </c>
      <c r="C21" s="72"/>
      <c r="D21" s="73"/>
      <c r="E21" s="224"/>
      <c r="F21" s="225"/>
      <c r="G21" s="224"/>
      <c r="H21" s="225"/>
      <c r="I21" s="224">
        <f>SUM(I16:J20)</f>
        <v>0</v>
      </c>
      <c r="J21" s="236"/>
    </row>
    <row r="22" spans="1:10" ht="33" customHeight="1">
      <c r="A22" s="3"/>
      <c r="B22" s="62" t="s">
        <v>33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>
      <c r="A23" s="3">
        <f>ZakladDPHSni*SazbaDPH1/100</f>
        <v>0</v>
      </c>
      <c r="B23" s="54" t="s">
        <v>12</v>
      </c>
      <c r="C23" s="55"/>
      <c r="D23" s="56"/>
      <c r="E23" s="57">
        <v>15</v>
      </c>
      <c r="F23" s="58" t="s">
        <v>0</v>
      </c>
      <c r="G23" s="234">
        <f>ZakladDPHSniVypocet</f>
        <v>0</v>
      </c>
      <c r="H23" s="235"/>
      <c r="I23" s="235"/>
      <c r="J23" s="59" t="str">
        <f t="shared" ref="J23:J28" si="0">Mena</f>
        <v>CZK</v>
      </c>
    </row>
    <row r="24" spans="1:10" ht="23.25" customHeight="1">
      <c r="A24" s="3">
        <f>(A23-INT(A23))*100</f>
        <v>0</v>
      </c>
      <c r="B24" s="54" t="s">
        <v>13</v>
      </c>
      <c r="C24" s="55"/>
      <c r="D24" s="56"/>
      <c r="E24" s="57">
        <f>SazbaDPH1</f>
        <v>15</v>
      </c>
      <c r="F24" s="58" t="s">
        <v>0</v>
      </c>
      <c r="G24" s="232">
        <f>IF(A24&gt;50, ROUNDUP(A23, 0), ROUNDDOWN(A23, 0))</f>
        <v>0</v>
      </c>
      <c r="H24" s="233"/>
      <c r="I24" s="233"/>
      <c r="J24" s="59" t="str">
        <f t="shared" si="0"/>
        <v>CZK</v>
      </c>
    </row>
    <row r="25" spans="1:10" ht="23.25" customHeight="1">
      <c r="A25" s="3">
        <f>ZakladDPHZakl*SazbaDPH2/100</f>
        <v>0</v>
      </c>
      <c r="B25" s="54" t="s">
        <v>14</v>
      </c>
      <c r="C25" s="55"/>
      <c r="D25" s="56"/>
      <c r="E25" s="57">
        <v>21</v>
      </c>
      <c r="F25" s="58" t="s">
        <v>0</v>
      </c>
      <c r="G25" s="234">
        <f>ZakladDPHZaklVypocet</f>
        <v>0</v>
      </c>
      <c r="H25" s="235"/>
      <c r="I25" s="235"/>
      <c r="J25" s="59" t="str">
        <f t="shared" si="0"/>
        <v>CZK</v>
      </c>
    </row>
    <row r="26" spans="1:10" ht="23.25" customHeight="1">
      <c r="A26" s="3">
        <f>(A25-INT(A25))*100</f>
        <v>0</v>
      </c>
      <c r="B26" s="46" t="s">
        <v>15</v>
      </c>
      <c r="C26" s="21"/>
      <c r="D26" s="17"/>
      <c r="E26" s="40">
        <f>SazbaDPH2</f>
        <v>21</v>
      </c>
      <c r="F26" s="41" t="s">
        <v>0</v>
      </c>
      <c r="G26" s="208">
        <f>IF(A26&gt;50, ROUNDUP(A25, 0), ROUNDDOWN(A25, 0))</f>
        <v>0</v>
      </c>
      <c r="H26" s="209"/>
      <c r="I26" s="209"/>
      <c r="J26" s="53" t="str">
        <f t="shared" si="0"/>
        <v>CZK</v>
      </c>
    </row>
    <row r="27" spans="1:10" ht="23.25" customHeight="1" thickBot="1">
      <c r="A27" s="3">
        <f>ZakladDPHSni+DPHSni+ZakladDPHZakl+DPHZakl</f>
        <v>0</v>
      </c>
      <c r="B27" s="45" t="s">
        <v>4</v>
      </c>
      <c r="C27" s="19"/>
      <c r="D27" s="22"/>
      <c r="E27" s="19"/>
      <c r="F27" s="20"/>
      <c r="G27" s="210">
        <f>CenaCelkem-(ZakladDPHSni+DPHSni+ZakladDPHZakl+DPHZakl)</f>
        <v>0</v>
      </c>
      <c r="H27" s="210"/>
      <c r="I27" s="210"/>
      <c r="J27" s="60" t="str">
        <f t="shared" si="0"/>
        <v>CZK</v>
      </c>
    </row>
    <row r="28" spans="1:10" ht="27.75" hidden="1" customHeight="1" thickBot="1">
      <c r="A28" s="3"/>
      <c r="B28" s="117" t="s">
        <v>23</v>
      </c>
      <c r="C28" s="118"/>
      <c r="D28" s="118"/>
      <c r="E28" s="119"/>
      <c r="F28" s="120"/>
      <c r="G28" s="238">
        <f>ZakladDPHSniVypocet+ZakladDPHZaklVypocet</f>
        <v>0</v>
      </c>
      <c r="H28" s="238"/>
      <c r="I28" s="238"/>
      <c r="J28" s="121" t="str">
        <f t="shared" si="0"/>
        <v>CZK</v>
      </c>
    </row>
    <row r="29" spans="1:10" ht="27.75" customHeight="1" thickBot="1">
      <c r="A29" s="3">
        <f>(A27-INT(A27))*100</f>
        <v>0</v>
      </c>
      <c r="B29" s="117" t="s">
        <v>35</v>
      </c>
      <c r="C29" s="122"/>
      <c r="D29" s="122"/>
      <c r="E29" s="122"/>
      <c r="F29" s="122"/>
      <c r="G29" s="237">
        <f>IF(A29&gt;50, ROUNDUP(A27, 0), ROUNDDOWN(A27, 0))</f>
        <v>0</v>
      </c>
      <c r="H29" s="237"/>
      <c r="I29" s="237"/>
      <c r="J29" s="123" t="s">
        <v>62</v>
      </c>
    </row>
    <row r="30" spans="1:10" ht="12.75" customHeight="1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v>43280</v>
      </c>
      <c r="I32" s="36"/>
      <c r="J32" s="11"/>
    </row>
    <row r="33" spans="1:10" ht="47.25" customHeight="1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>
      <c r="A34" s="28"/>
      <c r="B34" s="28"/>
      <c r="C34" s="29"/>
      <c r="D34" s="239"/>
      <c r="E34" s="240"/>
      <c r="F34" s="29"/>
      <c r="G34" s="239"/>
      <c r="H34" s="240"/>
      <c r="I34" s="240"/>
      <c r="J34" s="35"/>
    </row>
    <row r="35" spans="1:10" ht="12.75" customHeight="1">
      <c r="A35" s="3"/>
      <c r="B35" s="3"/>
      <c r="C35" s="4"/>
      <c r="D35" s="231" t="s">
        <v>2</v>
      </c>
      <c r="E35" s="231"/>
      <c r="F35" s="4"/>
      <c r="G35" s="42"/>
      <c r="H35" s="12" t="s">
        <v>3</v>
      </c>
      <c r="I35" s="42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1" t="s">
        <v>1</v>
      </c>
      <c r="J38" s="102" t="s">
        <v>0</v>
      </c>
    </row>
    <row r="39" spans="1:10" ht="25.5" hidden="1" customHeight="1">
      <c r="A39" s="93">
        <v>1</v>
      </c>
      <c r="B39" s="103" t="s">
        <v>52</v>
      </c>
      <c r="C39" s="201"/>
      <c r="D39" s="202"/>
      <c r="E39" s="202"/>
      <c r="F39" s="104">
        <f>'SO 03 1 Pol'!AE279+'SO 03 2 Pol'!AE69+'SO 03 3 Pol'!AE14</f>
        <v>0</v>
      </c>
      <c r="G39" s="105">
        <f>'SO 03 1 Pol'!AF279+'SO 03 2 Pol'!AF69+'SO 03 3 Pol'!AF14</f>
        <v>0</v>
      </c>
      <c r="H39" s="106">
        <f>(F39*SazbaDPH1/100)+(G39*SazbaDPH2/100)</f>
        <v>0</v>
      </c>
      <c r="I39" s="106">
        <f>F39+G39+H39</f>
        <v>0</v>
      </c>
      <c r="J39" s="107" t="str">
        <f>IF(CenaCelkemVypocet=0,"",I39/CenaCelkemVypocet*100)</f>
        <v/>
      </c>
    </row>
    <row r="40" spans="1:10" ht="25.5" customHeight="1">
      <c r="A40" s="93">
        <v>2</v>
      </c>
      <c r="B40" s="108" t="s">
        <v>53</v>
      </c>
      <c r="C40" s="203" t="s">
        <v>54</v>
      </c>
      <c r="D40" s="204"/>
      <c r="E40" s="204"/>
      <c r="F40" s="109">
        <f>'SO 03 1 Pol'!AE279+'SO 03 2 Pol'!AE69+'SO 03 3 Pol'!AE14</f>
        <v>0</v>
      </c>
      <c r="G40" s="110">
        <f>'SO 03 1 Pol'!AF279+'SO 03 2 Pol'!AF69+'SO 03 3 Pol'!AF14</f>
        <v>0</v>
      </c>
      <c r="H40" s="110">
        <f>(F40*SazbaDPH1/100)+(G40*SazbaDPH2/100)</f>
        <v>0</v>
      </c>
      <c r="I40" s="110">
        <f>F40+G40+H40</f>
        <v>0</v>
      </c>
      <c r="J40" s="111" t="str">
        <f>IF(CenaCelkemVypocet=0,"",I40/CenaCelkemVypocet*100)</f>
        <v/>
      </c>
    </row>
    <row r="41" spans="1:10" ht="25.5" customHeight="1">
      <c r="A41" s="93">
        <v>3</v>
      </c>
      <c r="B41" s="112" t="s">
        <v>55</v>
      </c>
      <c r="C41" s="201" t="s">
        <v>56</v>
      </c>
      <c r="D41" s="202"/>
      <c r="E41" s="202"/>
      <c r="F41" s="113">
        <f>'SO 03 1 Pol'!AE279</f>
        <v>0</v>
      </c>
      <c r="G41" s="106">
        <f>'SO 03 1 Pol'!AF279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customHeight="1">
      <c r="A42" s="93">
        <v>3</v>
      </c>
      <c r="B42" s="112" t="s">
        <v>57</v>
      </c>
      <c r="C42" s="201" t="s">
        <v>58</v>
      </c>
      <c r="D42" s="202"/>
      <c r="E42" s="202"/>
      <c r="F42" s="113">
        <f>'SO 03 2 Pol'!AE69</f>
        <v>0</v>
      </c>
      <c r="G42" s="106">
        <f>'SO 03 2 Pol'!AF69</f>
        <v>0</v>
      </c>
      <c r="H42" s="106">
        <f>(F42*SazbaDPH1/100)+(G42*SazbaDPH2/100)</f>
        <v>0</v>
      </c>
      <c r="I42" s="106">
        <f>F42+G42+H42</f>
        <v>0</v>
      </c>
      <c r="J42" s="107" t="str">
        <f>IF(CenaCelkemVypocet=0,"",I42/CenaCelkemVypocet*100)</f>
        <v/>
      </c>
    </row>
    <row r="43" spans="1:10" ht="25.5" customHeight="1">
      <c r="A43" s="93">
        <v>3</v>
      </c>
      <c r="B43" s="112" t="s">
        <v>59</v>
      </c>
      <c r="C43" s="201" t="s">
        <v>60</v>
      </c>
      <c r="D43" s="202"/>
      <c r="E43" s="202"/>
      <c r="F43" s="113">
        <f>'SO 03 3 Pol'!AE14</f>
        <v>0</v>
      </c>
      <c r="G43" s="106">
        <f>'SO 03 3 Pol'!AF14</f>
        <v>0</v>
      </c>
      <c r="H43" s="106">
        <f>(F43*SazbaDPH1/100)+(G43*SazbaDPH2/100)</f>
        <v>0</v>
      </c>
      <c r="I43" s="106">
        <f>F43+G43+H43</f>
        <v>0</v>
      </c>
      <c r="J43" s="107" t="str">
        <f>IF(CenaCelkemVypocet=0,"",I43/CenaCelkemVypocet*100)</f>
        <v/>
      </c>
    </row>
    <row r="44" spans="1:10" ht="25.5" customHeight="1">
      <c r="A44" s="93"/>
      <c r="B44" s="198" t="s">
        <v>61</v>
      </c>
      <c r="C44" s="199"/>
      <c r="D44" s="199"/>
      <c r="E44" s="200"/>
      <c r="F44" s="114">
        <f>SUMIF(A39:A43,"=1",F39:F43)</f>
        <v>0</v>
      </c>
      <c r="G44" s="115">
        <f>SUMIF(A39:A43,"=1",G39:G43)</f>
        <v>0</v>
      </c>
      <c r="H44" s="115">
        <f>SUMIF(A39:A43,"=1",H39:H43)</f>
        <v>0</v>
      </c>
      <c r="I44" s="115">
        <f>SUMIF(A39:A43,"=1",I39:I43)</f>
        <v>0</v>
      </c>
      <c r="J44" s="116">
        <f>SUMIF(A39:A43,"=1",J39:J43)</f>
        <v>0</v>
      </c>
    </row>
    <row r="48" spans="1:10" ht="15.75">
      <c r="B48" s="124" t="s">
        <v>63</v>
      </c>
    </row>
    <row r="50" spans="1:10" ht="25.5" customHeight="1">
      <c r="A50" s="125"/>
      <c r="B50" s="128" t="s">
        <v>17</v>
      </c>
      <c r="C50" s="128" t="s">
        <v>5</v>
      </c>
      <c r="D50" s="129"/>
      <c r="E50" s="129"/>
      <c r="F50" s="130" t="s">
        <v>64</v>
      </c>
      <c r="G50" s="130"/>
      <c r="H50" s="130"/>
      <c r="I50" s="130" t="s">
        <v>29</v>
      </c>
      <c r="J50" s="130" t="s">
        <v>0</v>
      </c>
    </row>
    <row r="51" spans="1:10" ht="25.5" customHeight="1">
      <c r="A51" s="126"/>
      <c r="B51" s="131" t="s">
        <v>55</v>
      </c>
      <c r="C51" s="196" t="s">
        <v>65</v>
      </c>
      <c r="D51" s="197"/>
      <c r="E51" s="197"/>
      <c r="F51" s="136" t="s">
        <v>24</v>
      </c>
      <c r="G51" s="137"/>
      <c r="H51" s="137"/>
      <c r="I51" s="137">
        <f>'SO 03 1 Pol'!G8+'SO 03 2 Pol'!G8</f>
        <v>0</v>
      </c>
      <c r="J51" s="134" t="str">
        <f>IF(I71=0,"",I51/I71*100)</f>
        <v/>
      </c>
    </row>
    <row r="52" spans="1:10" ht="25.5" customHeight="1">
      <c r="A52" s="126"/>
      <c r="B52" s="131" t="s">
        <v>57</v>
      </c>
      <c r="C52" s="196" t="s">
        <v>66</v>
      </c>
      <c r="D52" s="197"/>
      <c r="E52" s="197"/>
      <c r="F52" s="136" t="s">
        <v>24</v>
      </c>
      <c r="G52" s="137"/>
      <c r="H52" s="137"/>
      <c r="I52" s="137">
        <f>'SO 03 1 Pol'!G36</f>
        <v>0</v>
      </c>
      <c r="J52" s="134" t="str">
        <f>IF(I71=0,"",I52/I71*100)</f>
        <v/>
      </c>
    </row>
    <row r="53" spans="1:10" ht="25.5" customHeight="1">
      <c r="A53" s="126"/>
      <c r="B53" s="131" t="s">
        <v>59</v>
      </c>
      <c r="C53" s="196" t="s">
        <v>67</v>
      </c>
      <c r="D53" s="197"/>
      <c r="E53" s="197"/>
      <c r="F53" s="136" t="s">
        <v>24</v>
      </c>
      <c r="G53" s="137"/>
      <c r="H53" s="137"/>
      <c r="I53" s="137">
        <f>'SO 03 1 Pol'!G54</f>
        <v>0</v>
      </c>
      <c r="J53" s="134" t="str">
        <f>IF(I71=0,"",I53/I71*100)</f>
        <v/>
      </c>
    </row>
    <row r="54" spans="1:10" ht="25.5" customHeight="1">
      <c r="A54" s="126"/>
      <c r="B54" s="131" t="s">
        <v>68</v>
      </c>
      <c r="C54" s="196" t="s">
        <v>69</v>
      </c>
      <c r="D54" s="197"/>
      <c r="E54" s="197"/>
      <c r="F54" s="136" t="s">
        <v>24</v>
      </c>
      <c r="G54" s="137"/>
      <c r="H54" s="137"/>
      <c r="I54" s="137">
        <f>'SO 03 1 Pol'!G67</f>
        <v>0</v>
      </c>
      <c r="J54" s="134" t="str">
        <f>IF(I71=0,"",I54/I71*100)</f>
        <v/>
      </c>
    </row>
    <row r="55" spans="1:10" ht="25.5" customHeight="1">
      <c r="A55" s="126"/>
      <c r="B55" s="131" t="s">
        <v>70</v>
      </c>
      <c r="C55" s="196" t="s">
        <v>71</v>
      </c>
      <c r="D55" s="197"/>
      <c r="E55" s="197"/>
      <c r="F55" s="136" t="s">
        <v>24</v>
      </c>
      <c r="G55" s="137"/>
      <c r="H55" s="137"/>
      <c r="I55" s="137">
        <f>'SO 03 1 Pol'!G74</f>
        <v>0</v>
      </c>
      <c r="J55" s="134" t="str">
        <f>IF(I71=0,"",I55/I71*100)</f>
        <v/>
      </c>
    </row>
    <row r="56" spans="1:10" ht="25.5" customHeight="1">
      <c r="A56" s="126"/>
      <c r="B56" s="131" t="s">
        <v>72</v>
      </c>
      <c r="C56" s="196" t="s">
        <v>73</v>
      </c>
      <c r="D56" s="197"/>
      <c r="E56" s="197"/>
      <c r="F56" s="136" t="s">
        <v>24</v>
      </c>
      <c r="G56" s="137"/>
      <c r="H56" s="137"/>
      <c r="I56" s="137">
        <f>'SO 03 1 Pol'!G102</f>
        <v>0</v>
      </c>
      <c r="J56" s="134" t="str">
        <f>IF(I71=0,"",I56/I71*100)</f>
        <v/>
      </c>
    </row>
    <row r="57" spans="1:10" ht="25.5" customHeight="1">
      <c r="A57" s="126"/>
      <c r="B57" s="131" t="s">
        <v>74</v>
      </c>
      <c r="C57" s="196" t="s">
        <v>75</v>
      </c>
      <c r="D57" s="197"/>
      <c r="E57" s="197"/>
      <c r="F57" s="136" t="s">
        <v>24</v>
      </c>
      <c r="G57" s="137"/>
      <c r="H57" s="137"/>
      <c r="I57" s="137">
        <f>'SO 03 1 Pol'!G104</f>
        <v>0</v>
      </c>
      <c r="J57" s="134" t="str">
        <f>IF(I71=0,"",I57/I71*100)</f>
        <v/>
      </c>
    </row>
    <row r="58" spans="1:10" ht="25.5" customHeight="1">
      <c r="A58" s="126"/>
      <c r="B58" s="131" t="s">
        <v>76</v>
      </c>
      <c r="C58" s="196" t="s">
        <v>77</v>
      </c>
      <c r="D58" s="197"/>
      <c r="E58" s="197"/>
      <c r="F58" s="136" t="s">
        <v>24</v>
      </c>
      <c r="G58" s="137"/>
      <c r="H58" s="137"/>
      <c r="I58" s="137">
        <f>'SO 03 1 Pol'!G106</f>
        <v>0</v>
      </c>
      <c r="J58" s="134" t="str">
        <f>IF(I71=0,"",I58/I71*100)</f>
        <v/>
      </c>
    </row>
    <row r="59" spans="1:10" ht="25.5" customHeight="1">
      <c r="A59" s="126"/>
      <c r="B59" s="131" t="s">
        <v>78</v>
      </c>
      <c r="C59" s="196" t="s">
        <v>79</v>
      </c>
      <c r="D59" s="197"/>
      <c r="E59" s="197"/>
      <c r="F59" s="136" t="s">
        <v>24</v>
      </c>
      <c r="G59" s="137"/>
      <c r="H59" s="137"/>
      <c r="I59" s="137">
        <f>'SO 03 1 Pol'!G120+'SO 03 2 Pol'!G41</f>
        <v>0</v>
      </c>
      <c r="J59" s="134" t="str">
        <f>IF(I71=0,"",I59/I71*100)</f>
        <v/>
      </c>
    </row>
    <row r="60" spans="1:10" ht="25.5" customHeight="1">
      <c r="A60" s="126"/>
      <c r="B60" s="131" t="s">
        <v>80</v>
      </c>
      <c r="C60" s="196" t="s">
        <v>81</v>
      </c>
      <c r="D60" s="197"/>
      <c r="E60" s="197"/>
      <c r="F60" s="136" t="s">
        <v>25</v>
      </c>
      <c r="G60" s="137"/>
      <c r="H60" s="137"/>
      <c r="I60" s="137">
        <f>'SO 03 1 Pol'!G126</f>
        <v>0</v>
      </c>
      <c r="J60" s="134" t="str">
        <f>IF(I71=0,"",I60/I71*100)</f>
        <v/>
      </c>
    </row>
    <row r="61" spans="1:10" ht="25.5" customHeight="1">
      <c r="A61" s="126"/>
      <c r="B61" s="131" t="s">
        <v>82</v>
      </c>
      <c r="C61" s="196" t="s">
        <v>83</v>
      </c>
      <c r="D61" s="197"/>
      <c r="E61" s="197"/>
      <c r="F61" s="136" t="s">
        <v>25</v>
      </c>
      <c r="G61" s="137"/>
      <c r="H61" s="137"/>
      <c r="I61" s="137">
        <f>'SO 03 1 Pol'!G134</f>
        <v>0</v>
      </c>
      <c r="J61" s="134" t="str">
        <f>IF(I71=0,"",I61/I71*100)</f>
        <v/>
      </c>
    </row>
    <row r="62" spans="1:10" ht="25.5" customHeight="1">
      <c r="A62" s="126"/>
      <c r="B62" s="131" t="s">
        <v>84</v>
      </c>
      <c r="C62" s="196" t="s">
        <v>85</v>
      </c>
      <c r="D62" s="197"/>
      <c r="E62" s="197"/>
      <c r="F62" s="136" t="s">
        <v>25</v>
      </c>
      <c r="G62" s="137"/>
      <c r="H62" s="137"/>
      <c r="I62" s="137">
        <f>'SO 03 2 Pol'!G47</f>
        <v>0</v>
      </c>
      <c r="J62" s="134" t="str">
        <f>IF(I71=0,"",I62/I71*100)</f>
        <v/>
      </c>
    </row>
    <row r="63" spans="1:10" ht="25.5" customHeight="1">
      <c r="A63" s="126"/>
      <c r="B63" s="131" t="s">
        <v>86</v>
      </c>
      <c r="C63" s="196" t="s">
        <v>87</v>
      </c>
      <c r="D63" s="197"/>
      <c r="E63" s="197"/>
      <c r="F63" s="136" t="s">
        <v>25</v>
      </c>
      <c r="G63" s="137"/>
      <c r="H63" s="137"/>
      <c r="I63" s="137">
        <f>'SO 03 1 Pol'!G151</f>
        <v>0</v>
      </c>
      <c r="J63" s="134" t="str">
        <f>IF(I71=0,"",I63/I71*100)</f>
        <v/>
      </c>
    </row>
    <row r="64" spans="1:10" ht="25.5" customHeight="1">
      <c r="A64" s="126"/>
      <c r="B64" s="131" t="s">
        <v>88</v>
      </c>
      <c r="C64" s="196" t="s">
        <v>89</v>
      </c>
      <c r="D64" s="197"/>
      <c r="E64" s="197"/>
      <c r="F64" s="136" t="s">
        <v>25</v>
      </c>
      <c r="G64" s="137"/>
      <c r="H64" s="137"/>
      <c r="I64" s="137">
        <f>'SO 03 1 Pol'!G208</f>
        <v>0</v>
      </c>
      <c r="J64" s="134" t="str">
        <f>IF(I71=0,"",I64/I71*100)</f>
        <v/>
      </c>
    </row>
    <row r="65" spans="1:10" ht="25.5" customHeight="1">
      <c r="A65" s="126"/>
      <c r="B65" s="131" t="s">
        <v>90</v>
      </c>
      <c r="C65" s="196" t="s">
        <v>91</v>
      </c>
      <c r="D65" s="197"/>
      <c r="E65" s="197"/>
      <c r="F65" s="136" t="s">
        <v>25</v>
      </c>
      <c r="G65" s="137"/>
      <c r="H65" s="137"/>
      <c r="I65" s="137">
        <f>'SO 03 1 Pol'!G220</f>
        <v>0</v>
      </c>
      <c r="J65" s="134" t="str">
        <f>IF(I71=0,"",I65/I71*100)</f>
        <v/>
      </c>
    </row>
    <row r="66" spans="1:10" ht="25.5" customHeight="1">
      <c r="A66" s="126"/>
      <c r="B66" s="131" t="s">
        <v>92</v>
      </c>
      <c r="C66" s="196" t="s">
        <v>93</v>
      </c>
      <c r="D66" s="197"/>
      <c r="E66" s="197"/>
      <c r="F66" s="136" t="s">
        <v>25</v>
      </c>
      <c r="G66" s="137"/>
      <c r="H66" s="137"/>
      <c r="I66" s="137">
        <f>'SO 03 1 Pol'!G248</f>
        <v>0</v>
      </c>
      <c r="J66" s="134" t="str">
        <f>IF(I71=0,"",I66/I71*100)</f>
        <v/>
      </c>
    </row>
    <row r="67" spans="1:10" ht="25.5" customHeight="1">
      <c r="A67" s="126"/>
      <c r="B67" s="131" t="s">
        <v>94</v>
      </c>
      <c r="C67" s="196" t="s">
        <v>95</v>
      </c>
      <c r="D67" s="197"/>
      <c r="E67" s="197"/>
      <c r="F67" s="136" t="s">
        <v>26</v>
      </c>
      <c r="G67" s="137"/>
      <c r="H67" s="137"/>
      <c r="I67" s="137">
        <f>'SO 03 1 Pol'!G258</f>
        <v>0</v>
      </c>
      <c r="J67" s="134" t="str">
        <f>IF(I71=0,"",I67/I71*100)</f>
        <v/>
      </c>
    </row>
    <row r="68" spans="1:10" ht="25.5" customHeight="1">
      <c r="A68" s="126"/>
      <c r="B68" s="131" t="s">
        <v>96</v>
      </c>
      <c r="C68" s="196" t="s">
        <v>97</v>
      </c>
      <c r="D68" s="197"/>
      <c r="E68" s="197"/>
      <c r="F68" s="136" t="s">
        <v>98</v>
      </c>
      <c r="G68" s="137"/>
      <c r="H68" s="137"/>
      <c r="I68" s="137">
        <f>'SO 03 1 Pol'!G261</f>
        <v>0</v>
      </c>
      <c r="J68" s="134" t="str">
        <f>IF(I71=0,"",I68/I71*100)</f>
        <v/>
      </c>
    </row>
    <row r="69" spans="1:10" ht="25.5" customHeight="1">
      <c r="A69" s="126"/>
      <c r="B69" s="131" t="s">
        <v>99</v>
      </c>
      <c r="C69" s="196" t="s">
        <v>27</v>
      </c>
      <c r="D69" s="197"/>
      <c r="E69" s="197"/>
      <c r="F69" s="136" t="s">
        <v>99</v>
      </c>
      <c r="G69" s="137"/>
      <c r="H69" s="137"/>
      <c r="I69" s="137">
        <f>'SO 03 3 Pol'!G8</f>
        <v>0</v>
      </c>
      <c r="J69" s="134" t="str">
        <f>IF(I71=0,"",I69/I71*100)</f>
        <v/>
      </c>
    </row>
    <row r="70" spans="1:10" ht="25.5" customHeight="1">
      <c r="A70" s="126"/>
      <c r="B70" s="131" t="s">
        <v>100</v>
      </c>
      <c r="C70" s="196" t="s">
        <v>28</v>
      </c>
      <c r="D70" s="197"/>
      <c r="E70" s="197"/>
      <c r="F70" s="136" t="s">
        <v>100</v>
      </c>
      <c r="G70" s="137"/>
      <c r="H70" s="137"/>
      <c r="I70" s="137">
        <f>'SO 03 3 Pol'!G11</f>
        <v>0</v>
      </c>
      <c r="J70" s="134" t="str">
        <f>IF(I71=0,"",I70/I71*100)</f>
        <v/>
      </c>
    </row>
    <row r="71" spans="1:10" ht="25.5" customHeight="1">
      <c r="A71" s="127"/>
      <c r="B71" s="132" t="s">
        <v>1</v>
      </c>
      <c r="C71" s="132"/>
      <c r="D71" s="133"/>
      <c r="E71" s="133"/>
      <c r="F71" s="138"/>
      <c r="G71" s="139"/>
      <c r="H71" s="139"/>
      <c r="I71" s="139">
        <f>SUM(I51:I70)</f>
        <v>0</v>
      </c>
      <c r="J71" s="135">
        <f>SUM(J51:J70)</f>
        <v>0</v>
      </c>
    </row>
    <row r="72" spans="1:10">
      <c r="F72" s="91"/>
      <c r="G72" s="90"/>
      <c r="H72" s="91"/>
      <c r="I72" s="90"/>
      <c r="J72" s="92"/>
    </row>
    <row r="73" spans="1:10">
      <c r="F73" s="91"/>
      <c r="G73" s="90"/>
      <c r="H73" s="91"/>
      <c r="I73" s="90"/>
      <c r="J73" s="92"/>
    </row>
    <row r="74" spans="1:10">
      <c r="F74" s="91"/>
      <c r="G74" s="90"/>
      <c r="H74" s="91"/>
      <c r="I74" s="90"/>
      <c r="J74" s="92"/>
    </row>
  </sheetData>
  <sheetProtection password="E2A1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41" t="s">
        <v>6</v>
      </c>
      <c r="B1" s="241"/>
      <c r="C1" s="242"/>
      <c r="D1" s="241"/>
      <c r="E1" s="241"/>
      <c r="F1" s="241"/>
      <c r="G1" s="241"/>
    </row>
    <row r="2" spans="1:7" ht="24.95" customHeight="1">
      <c r="A2" s="75" t="s">
        <v>7</v>
      </c>
      <c r="B2" s="74"/>
      <c r="C2" s="243"/>
      <c r="D2" s="243"/>
      <c r="E2" s="243"/>
      <c r="F2" s="243"/>
      <c r="G2" s="244"/>
    </row>
    <row r="3" spans="1:7" ht="24.95" customHeight="1">
      <c r="A3" s="75" t="s">
        <v>8</v>
      </c>
      <c r="B3" s="74"/>
      <c r="C3" s="243"/>
      <c r="D3" s="243"/>
      <c r="E3" s="243"/>
      <c r="F3" s="243"/>
      <c r="G3" s="244"/>
    </row>
    <row r="4" spans="1:7" ht="24.95" customHeight="1">
      <c r="A4" s="75" t="s">
        <v>9</v>
      </c>
      <c r="B4" s="74"/>
      <c r="C4" s="243"/>
      <c r="D4" s="243"/>
      <c r="E4" s="243"/>
      <c r="F4" s="243"/>
      <c r="G4" s="244"/>
    </row>
    <row r="5" spans="1:7">
      <c r="B5" s="6"/>
      <c r="C5" s="7"/>
      <c r="D5" s="8"/>
    </row>
  </sheetData>
  <sheetProtection algorithmName="SHA-512" hashValue="q6Ab28CRz6tndkb5Exrp601a0cBmffpQFCzcSsoDw2co8pXDL/4WNzzuqSt4Qv+vf5/8RqPDaZZZLmlJzhqrVw==" saltValue="VMtPdyAYaS+CTkAomrTNv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49" t="s">
        <v>101</v>
      </c>
      <c r="B1" s="249"/>
      <c r="C1" s="249"/>
      <c r="D1" s="249"/>
      <c r="E1" s="249"/>
      <c r="F1" s="249"/>
      <c r="G1" s="249"/>
      <c r="AG1" t="s">
        <v>102</v>
      </c>
    </row>
    <row r="2" spans="1:60" ht="24.95" customHeight="1">
      <c r="A2" s="142" t="s">
        <v>7</v>
      </c>
      <c r="B2" s="74" t="s">
        <v>44</v>
      </c>
      <c r="C2" s="250" t="s">
        <v>45</v>
      </c>
      <c r="D2" s="251"/>
      <c r="E2" s="251"/>
      <c r="F2" s="251"/>
      <c r="G2" s="252"/>
      <c r="AG2" t="s">
        <v>103</v>
      </c>
    </row>
    <row r="3" spans="1:60" ht="24.95" customHeight="1">
      <c r="A3" s="142" t="s">
        <v>8</v>
      </c>
      <c r="B3" s="74" t="s">
        <v>53</v>
      </c>
      <c r="C3" s="250" t="s">
        <v>54</v>
      </c>
      <c r="D3" s="251"/>
      <c r="E3" s="251"/>
      <c r="F3" s="251"/>
      <c r="G3" s="252"/>
      <c r="AC3" s="89" t="s">
        <v>103</v>
      </c>
      <c r="AG3" t="s">
        <v>104</v>
      </c>
    </row>
    <row r="4" spans="1:60" ht="24.95" customHeight="1">
      <c r="A4" s="143" t="s">
        <v>9</v>
      </c>
      <c r="B4" s="144" t="s">
        <v>55</v>
      </c>
      <c r="C4" s="253" t="s">
        <v>56</v>
      </c>
      <c r="D4" s="254"/>
      <c r="E4" s="254"/>
      <c r="F4" s="254"/>
      <c r="G4" s="255"/>
      <c r="AG4" t="s">
        <v>105</v>
      </c>
    </row>
    <row r="5" spans="1:60">
      <c r="D5" s="141"/>
    </row>
    <row r="6" spans="1:60" ht="38.25">
      <c r="A6" s="146" t="s">
        <v>106</v>
      </c>
      <c r="B6" s="148" t="s">
        <v>107</v>
      </c>
      <c r="C6" s="148" t="s">
        <v>108</v>
      </c>
      <c r="D6" s="147" t="s">
        <v>109</v>
      </c>
      <c r="E6" s="146" t="s">
        <v>110</v>
      </c>
      <c r="F6" s="145" t="s">
        <v>111</v>
      </c>
      <c r="G6" s="146" t="s">
        <v>29</v>
      </c>
      <c r="H6" s="149" t="s">
        <v>30</v>
      </c>
      <c r="I6" s="149" t="s">
        <v>112</v>
      </c>
      <c r="J6" s="149" t="s">
        <v>31</v>
      </c>
      <c r="K6" s="149" t="s">
        <v>113</v>
      </c>
      <c r="L6" s="149" t="s">
        <v>114</v>
      </c>
      <c r="M6" s="149" t="s">
        <v>115</v>
      </c>
      <c r="N6" s="149" t="s">
        <v>116</v>
      </c>
      <c r="O6" s="149" t="s">
        <v>117</v>
      </c>
      <c r="P6" s="149" t="s">
        <v>118</v>
      </c>
      <c r="Q6" s="149" t="s">
        <v>119</v>
      </c>
      <c r="R6" s="149" t="s">
        <v>120</v>
      </c>
      <c r="S6" s="149" t="s">
        <v>121</v>
      </c>
      <c r="T6" s="149" t="s">
        <v>122</v>
      </c>
      <c r="U6" s="149" t="s">
        <v>123</v>
      </c>
      <c r="V6" s="149" t="s">
        <v>124</v>
      </c>
      <c r="W6" s="149" t="s">
        <v>125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65" t="s">
        <v>126</v>
      </c>
      <c r="B8" s="166" t="s">
        <v>55</v>
      </c>
      <c r="C8" s="187" t="s">
        <v>65</v>
      </c>
      <c r="D8" s="167"/>
      <c r="E8" s="168"/>
      <c r="F8" s="169"/>
      <c r="G8" s="169">
        <f>SUMIF(AG9:AG35,"&lt;&gt;NOR",G9:G35)</f>
        <v>0</v>
      </c>
      <c r="H8" s="169"/>
      <c r="I8" s="169">
        <f>SUM(I9:I35)</f>
        <v>0</v>
      </c>
      <c r="J8" s="169"/>
      <c r="K8" s="169">
        <f>SUM(K9:K35)</f>
        <v>0</v>
      </c>
      <c r="L8" s="169"/>
      <c r="M8" s="169">
        <f>SUM(M9:M35)</f>
        <v>0</v>
      </c>
      <c r="N8" s="169"/>
      <c r="O8" s="169">
        <f>SUM(O9:O35)</f>
        <v>0</v>
      </c>
      <c r="P8" s="169"/>
      <c r="Q8" s="169">
        <f>SUM(Q9:Q35)</f>
        <v>0</v>
      </c>
      <c r="R8" s="169"/>
      <c r="S8" s="169"/>
      <c r="T8" s="170"/>
      <c r="U8" s="164"/>
      <c r="V8" s="164">
        <f>SUM(V9:V35)</f>
        <v>99.030000000000015</v>
      </c>
      <c r="W8" s="164"/>
      <c r="AG8" t="s">
        <v>127</v>
      </c>
    </row>
    <row r="9" spans="1:60" outlineLevel="1">
      <c r="A9" s="171">
        <v>1</v>
      </c>
      <c r="B9" s="172" t="s">
        <v>128</v>
      </c>
      <c r="C9" s="188" t="s">
        <v>129</v>
      </c>
      <c r="D9" s="173" t="s">
        <v>130</v>
      </c>
      <c r="E9" s="174">
        <v>20.048100000000002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6" t="s">
        <v>131</v>
      </c>
      <c r="S9" s="176" t="s">
        <v>132</v>
      </c>
      <c r="T9" s="177" t="s">
        <v>132</v>
      </c>
      <c r="U9" s="159">
        <v>3.5330000000000004</v>
      </c>
      <c r="V9" s="159">
        <f>ROUND(E9*U9,2)</f>
        <v>70.83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133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57"/>
      <c r="B10" s="158"/>
      <c r="C10" s="245" t="s">
        <v>134</v>
      </c>
      <c r="D10" s="246"/>
      <c r="E10" s="246"/>
      <c r="F10" s="246"/>
      <c r="G10" s="246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135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>
      <c r="A11" s="157"/>
      <c r="B11" s="158"/>
      <c r="C11" s="189" t="s">
        <v>136</v>
      </c>
      <c r="D11" s="160"/>
      <c r="E11" s="161">
        <v>4.8000000000000007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137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>
      <c r="A12" s="157"/>
      <c r="B12" s="158"/>
      <c r="C12" s="189" t="s">
        <v>138</v>
      </c>
      <c r="D12" s="160"/>
      <c r="E12" s="161">
        <v>3.5637000000000003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137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>
      <c r="A13" s="157"/>
      <c r="B13" s="158"/>
      <c r="C13" s="189" t="s">
        <v>139</v>
      </c>
      <c r="D13" s="160"/>
      <c r="E13" s="161">
        <v>16.016000000000002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137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>
      <c r="A14" s="157"/>
      <c r="B14" s="158"/>
      <c r="C14" s="189" t="s">
        <v>140</v>
      </c>
      <c r="D14" s="160"/>
      <c r="E14" s="161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137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>
      <c r="A15" s="157"/>
      <c r="B15" s="158"/>
      <c r="C15" s="189" t="s">
        <v>141</v>
      </c>
      <c r="D15" s="160"/>
      <c r="E15" s="161">
        <v>-4.3315999999999999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137</v>
      </c>
      <c r="AH15" s="150">
        <v>5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ht="22.5" outlineLevel="1">
      <c r="A16" s="171">
        <v>2</v>
      </c>
      <c r="B16" s="172" t="s">
        <v>142</v>
      </c>
      <c r="C16" s="188" t="s">
        <v>143</v>
      </c>
      <c r="D16" s="173" t="s">
        <v>130</v>
      </c>
      <c r="E16" s="174">
        <v>13.825100000000001</v>
      </c>
      <c r="F16" s="175"/>
      <c r="G16" s="176">
        <f>ROUND(E16*F16,2)</f>
        <v>0</v>
      </c>
      <c r="H16" s="175"/>
      <c r="I16" s="176">
        <f>ROUND(E16*H16,2)</f>
        <v>0</v>
      </c>
      <c r="J16" s="175"/>
      <c r="K16" s="176">
        <f>ROUND(E16*J16,2)</f>
        <v>0</v>
      </c>
      <c r="L16" s="176">
        <v>21</v>
      </c>
      <c r="M16" s="176">
        <f>G16*(1+L16/100)</f>
        <v>0</v>
      </c>
      <c r="N16" s="176">
        <v>0</v>
      </c>
      <c r="O16" s="176">
        <f>ROUND(E16*N16,2)</f>
        <v>0</v>
      </c>
      <c r="P16" s="176">
        <v>0</v>
      </c>
      <c r="Q16" s="176">
        <f>ROUND(E16*P16,2)</f>
        <v>0</v>
      </c>
      <c r="R16" s="176" t="s">
        <v>131</v>
      </c>
      <c r="S16" s="176" t="s">
        <v>132</v>
      </c>
      <c r="T16" s="177" t="s">
        <v>132</v>
      </c>
      <c r="U16" s="159">
        <v>1.1000000000000001E-2</v>
      </c>
      <c r="V16" s="159">
        <f>ROUND(E16*U16,2)</f>
        <v>0.15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133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>
      <c r="A17" s="157"/>
      <c r="B17" s="158"/>
      <c r="C17" s="245" t="s">
        <v>144</v>
      </c>
      <c r="D17" s="246"/>
      <c r="E17" s="246"/>
      <c r="F17" s="246"/>
      <c r="G17" s="246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135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>
      <c r="A18" s="157"/>
      <c r="B18" s="158"/>
      <c r="C18" s="189" t="s">
        <v>145</v>
      </c>
      <c r="D18" s="160"/>
      <c r="E18" s="161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137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>
      <c r="A19" s="157"/>
      <c r="B19" s="158"/>
      <c r="C19" s="189" t="s">
        <v>146</v>
      </c>
      <c r="D19" s="160"/>
      <c r="E19" s="161">
        <v>20.048100000000002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137</v>
      </c>
      <c r="AH19" s="150">
        <v>5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>
      <c r="A20" s="157"/>
      <c r="B20" s="158"/>
      <c r="C20" s="189" t="s">
        <v>147</v>
      </c>
      <c r="D20" s="160"/>
      <c r="E20" s="161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137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>
      <c r="A21" s="157"/>
      <c r="B21" s="158"/>
      <c r="C21" s="189" t="s">
        <v>148</v>
      </c>
      <c r="D21" s="160"/>
      <c r="E21" s="161">
        <v>-6.2229999999999999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137</v>
      </c>
      <c r="AH21" s="150">
        <v>5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ht="33.75" outlineLevel="1">
      <c r="A22" s="171">
        <v>3</v>
      </c>
      <c r="B22" s="172" t="s">
        <v>149</v>
      </c>
      <c r="C22" s="188" t="s">
        <v>150</v>
      </c>
      <c r="D22" s="173" t="s">
        <v>130</v>
      </c>
      <c r="E22" s="174">
        <v>27.650200000000002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76">
        <v>0</v>
      </c>
      <c r="O22" s="176">
        <f>ROUND(E22*N22,2)</f>
        <v>0</v>
      </c>
      <c r="P22" s="176">
        <v>0</v>
      </c>
      <c r="Q22" s="176">
        <f>ROUND(E22*P22,2)</f>
        <v>0</v>
      </c>
      <c r="R22" s="176" t="s">
        <v>131</v>
      </c>
      <c r="S22" s="176" t="s">
        <v>132</v>
      </c>
      <c r="T22" s="177" t="s">
        <v>132</v>
      </c>
      <c r="U22" s="159">
        <v>0</v>
      </c>
      <c r="V22" s="159">
        <f>ROUND(E22*U22,2)</f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133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>
      <c r="A23" s="157"/>
      <c r="B23" s="158"/>
      <c r="C23" s="245" t="s">
        <v>144</v>
      </c>
      <c r="D23" s="246"/>
      <c r="E23" s="246"/>
      <c r="F23" s="246"/>
      <c r="G23" s="246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135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>
      <c r="A24" s="157"/>
      <c r="B24" s="158"/>
      <c r="C24" s="189" t="s">
        <v>151</v>
      </c>
      <c r="D24" s="160"/>
      <c r="E24" s="161">
        <v>13.825100000000001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137</v>
      </c>
      <c r="AH24" s="150">
        <v>5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>
      <c r="A25" s="157"/>
      <c r="B25" s="158"/>
      <c r="C25" s="190" t="s">
        <v>152</v>
      </c>
      <c r="D25" s="162"/>
      <c r="E25" s="163">
        <v>13.825100000000001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137</v>
      </c>
      <c r="AH25" s="150">
        <v>4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33.75" outlineLevel="1">
      <c r="A26" s="171">
        <v>4</v>
      </c>
      <c r="B26" s="172" t="s">
        <v>153</v>
      </c>
      <c r="C26" s="188" t="s">
        <v>154</v>
      </c>
      <c r="D26" s="173" t="s">
        <v>130</v>
      </c>
      <c r="E26" s="174">
        <v>13.825100000000001</v>
      </c>
      <c r="F26" s="175"/>
      <c r="G26" s="176">
        <f>ROUND(E26*F26,2)</f>
        <v>0</v>
      </c>
      <c r="H26" s="175"/>
      <c r="I26" s="176">
        <f>ROUND(E26*H26,2)</f>
        <v>0</v>
      </c>
      <c r="J26" s="175"/>
      <c r="K26" s="176">
        <f>ROUND(E26*J26,2)</f>
        <v>0</v>
      </c>
      <c r="L26" s="176">
        <v>21</v>
      </c>
      <c r="M26" s="176">
        <f>G26*(1+L26/100)</f>
        <v>0</v>
      </c>
      <c r="N26" s="176">
        <v>0</v>
      </c>
      <c r="O26" s="176">
        <f>ROUND(E26*N26,2)</f>
        <v>0</v>
      </c>
      <c r="P26" s="176">
        <v>0</v>
      </c>
      <c r="Q26" s="176">
        <f>ROUND(E26*P26,2)</f>
        <v>0</v>
      </c>
      <c r="R26" s="176" t="s">
        <v>131</v>
      </c>
      <c r="S26" s="176" t="s">
        <v>132</v>
      </c>
      <c r="T26" s="177" t="s">
        <v>132</v>
      </c>
      <c r="U26" s="159">
        <v>1.9380000000000002</v>
      </c>
      <c r="V26" s="159">
        <f>ROUND(E26*U26,2)</f>
        <v>26.79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133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>
      <c r="A27" s="157"/>
      <c r="B27" s="158"/>
      <c r="C27" s="189" t="s">
        <v>155</v>
      </c>
      <c r="D27" s="160"/>
      <c r="E27" s="161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137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>
      <c r="A28" s="157"/>
      <c r="B28" s="158"/>
      <c r="C28" s="189" t="s">
        <v>151</v>
      </c>
      <c r="D28" s="160"/>
      <c r="E28" s="161">
        <v>13.825100000000001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137</v>
      </c>
      <c r="AH28" s="150">
        <v>5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ht="22.5" outlineLevel="1">
      <c r="A29" s="171">
        <v>5</v>
      </c>
      <c r="B29" s="172" t="s">
        <v>156</v>
      </c>
      <c r="C29" s="188" t="s">
        <v>157</v>
      </c>
      <c r="D29" s="173" t="s">
        <v>130</v>
      </c>
      <c r="E29" s="174">
        <v>6.2230000000000008</v>
      </c>
      <c r="F29" s="175"/>
      <c r="G29" s="176">
        <f>ROUND(E29*F29,2)</f>
        <v>0</v>
      </c>
      <c r="H29" s="175"/>
      <c r="I29" s="176">
        <f>ROUND(E29*H29,2)</f>
        <v>0</v>
      </c>
      <c r="J29" s="175"/>
      <c r="K29" s="176">
        <f>ROUND(E29*J29,2)</f>
        <v>0</v>
      </c>
      <c r="L29" s="176">
        <v>21</v>
      </c>
      <c r="M29" s="176">
        <f>G29*(1+L29/100)</f>
        <v>0</v>
      </c>
      <c r="N29" s="176">
        <v>0</v>
      </c>
      <c r="O29" s="176">
        <f>ROUND(E29*N29,2)</f>
        <v>0</v>
      </c>
      <c r="P29" s="176">
        <v>0</v>
      </c>
      <c r="Q29" s="176">
        <f>ROUND(E29*P29,2)</f>
        <v>0</v>
      </c>
      <c r="R29" s="176" t="s">
        <v>131</v>
      </c>
      <c r="S29" s="176" t="s">
        <v>132</v>
      </c>
      <c r="T29" s="177" t="s">
        <v>132</v>
      </c>
      <c r="U29" s="159">
        <v>0.20200000000000001</v>
      </c>
      <c r="V29" s="159">
        <f>ROUND(E29*U29,2)</f>
        <v>1.26</v>
      </c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133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>
      <c r="A30" s="157"/>
      <c r="B30" s="158"/>
      <c r="C30" s="245" t="s">
        <v>158</v>
      </c>
      <c r="D30" s="246"/>
      <c r="E30" s="246"/>
      <c r="F30" s="246"/>
      <c r="G30" s="246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135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>
      <c r="A31" s="157"/>
      <c r="B31" s="158"/>
      <c r="C31" s="189" t="s">
        <v>159</v>
      </c>
      <c r="D31" s="160"/>
      <c r="E31" s="161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137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>
      <c r="A32" s="157"/>
      <c r="B32" s="158"/>
      <c r="C32" s="189" t="s">
        <v>160</v>
      </c>
      <c r="D32" s="160"/>
      <c r="E32" s="161">
        <v>1.284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137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>
      <c r="A33" s="157"/>
      <c r="B33" s="158"/>
      <c r="C33" s="189" t="s">
        <v>161</v>
      </c>
      <c r="D33" s="160"/>
      <c r="E33" s="161">
        <v>4.9390000000000001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137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>
      <c r="A34" s="171">
        <v>6</v>
      </c>
      <c r="B34" s="172" t="s">
        <v>162</v>
      </c>
      <c r="C34" s="188" t="s">
        <v>163</v>
      </c>
      <c r="D34" s="173" t="s">
        <v>130</v>
      </c>
      <c r="E34" s="174">
        <v>13.825100000000001</v>
      </c>
      <c r="F34" s="175"/>
      <c r="G34" s="176">
        <f>ROUND(E34*F34,2)</f>
        <v>0</v>
      </c>
      <c r="H34" s="175"/>
      <c r="I34" s="176">
        <f>ROUND(E34*H34,2)</f>
        <v>0</v>
      </c>
      <c r="J34" s="175"/>
      <c r="K34" s="176">
        <f>ROUND(E34*J34,2)</f>
        <v>0</v>
      </c>
      <c r="L34" s="176">
        <v>21</v>
      </c>
      <c r="M34" s="176">
        <f>G34*(1+L34/100)</f>
        <v>0</v>
      </c>
      <c r="N34" s="176">
        <v>0</v>
      </c>
      <c r="O34" s="176">
        <f>ROUND(E34*N34,2)</f>
        <v>0</v>
      </c>
      <c r="P34" s="176">
        <v>0</v>
      </c>
      <c r="Q34" s="176">
        <f>ROUND(E34*P34,2)</f>
        <v>0</v>
      </c>
      <c r="R34" s="176" t="s">
        <v>131</v>
      </c>
      <c r="S34" s="176" t="s">
        <v>132</v>
      </c>
      <c r="T34" s="177" t="s">
        <v>132</v>
      </c>
      <c r="U34" s="159">
        <v>0</v>
      </c>
      <c r="V34" s="159">
        <f>ROUND(E34*U34,2)</f>
        <v>0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133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>
      <c r="A35" s="157"/>
      <c r="B35" s="158"/>
      <c r="C35" s="189" t="s">
        <v>151</v>
      </c>
      <c r="D35" s="160"/>
      <c r="E35" s="161">
        <v>13.825100000000001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137</v>
      </c>
      <c r="AH35" s="150">
        <v>5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>
      <c r="A36" s="165" t="s">
        <v>126</v>
      </c>
      <c r="B36" s="166" t="s">
        <v>57</v>
      </c>
      <c r="C36" s="187" t="s">
        <v>66</v>
      </c>
      <c r="D36" s="167"/>
      <c r="E36" s="168"/>
      <c r="F36" s="169"/>
      <c r="G36" s="169">
        <f>SUMIF(AG37:AG53,"&lt;&gt;NOR",G37:G53)</f>
        <v>0</v>
      </c>
      <c r="H36" s="169"/>
      <c r="I36" s="169">
        <f>SUM(I37:I53)</f>
        <v>0</v>
      </c>
      <c r="J36" s="169"/>
      <c r="K36" s="169">
        <f>SUM(K37:K53)</f>
        <v>0</v>
      </c>
      <c r="L36" s="169"/>
      <c r="M36" s="169">
        <f>SUM(M37:M53)</f>
        <v>0</v>
      </c>
      <c r="N36" s="169"/>
      <c r="O36" s="169">
        <f>SUM(O37:O53)</f>
        <v>23.93</v>
      </c>
      <c r="P36" s="169"/>
      <c r="Q36" s="169">
        <f>SUM(Q37:Q53)</f>
        <v>0</v>
      </c>
      <c r="R36" s="169"/>
      <c r="S36" s="169"/>
      <c r="T36" s="170"/>
      <c r="U36" s="164"/>
      <c r="V36" s="164">
        <f>SUM(V37:V53)</f>
        <v>31.740000000000002</v>
      </c>
      <c r="W36" s="164"/>
      <c r="AG36" t="s">
        <v>127</v>
      </c>
    </row>
    <row r="37" spans="1:60" outlineLevel="1">
      <c r="A37" s="171">
        <v>7</v>
      </c>
      <c r="B37" s="172" t="s">
        <v>164</v>
      </c>
      <c r="C37" s="188" t="s">
        <v>165</v>
      </c>
      <c r="D37" s="173" t="s">
        <v>166</v>
      </c>
      <c r="E37" s="174">
        <v>12.440000000000001</v>
      </c>
      <c r="F37" s="175"/>
      <c r="G37" s="176">
        <f>ROUND(E37*F37,2)</f>
        <v>0</v>
      </c>
      <c r="H37" s="175"/>
      <c r="I37" s="176">
        <f>ROUND(E37*H37,2)</f>
        <v>0</v>
      </c>
      <c r="J37" s="175"/>
      <c r="K37" s="176">
        <f>ROUND(E37*J37,2)</f>
        <v>0</v>
      </c>
      <c r="L37" s="176">
        <v>21</v>
      </c>
      <c r="M37" s="176">
        <f>G37*(1+L37/100)</f>
        <v>0</v>
      </c>
      <c r="N37" s="176">
        <v>0.96300000000000008</v>
      </c>
      <c r="O37" s="176">
        <f>ROUND(E37*N37,2)</f>
        <v>11.98</v>
      </c>
      <c r="P37" s="176">
        <v>0</v>
      </c>
      <c r="Q37" s="176">
        <f>ROUND(E37*P37,2)</f>
        <v>0</v>
      </c>
      <c r="R37" s="176" t="s">
        <v>167</v>
      </c>
      <c r="S37" s="176" t="s">
        <v>168</v>
      </c>
      <c r="T37" s="177" t="s">
        <v>132</v>
      </c>
      <c r="U37" s="159">
        <v>1.2200000000000002</v>
      </c>
      <c r="V37" s="159">
        <f>ROUND(E37*U37,2)</f>
        <v>15.18</v>
      </c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133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>
      <c r="A38" s="157"/>
      <c r="B38" s="158"/>
      <c r="C38" s="245" t="s">
        <v>169</v>
      </c>
      <c r="D38" s="246"/>
      <c r="E38" s="246"/>
      <c r="F38" s="246"/>
      <c r="G38" s="246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135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>
      <c r="A39" s="157"/>
      <c r="B39" s="158"/>
      <c r="C39" s="189" t="s">
        <v>170</v>
      </c>
      <c r="D39" s="160"/>
      <c r="E39" s="161">
        <v>12.440000000000001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137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>
      <c r="A40" s="171">
        <v>8</v>
      </c>
      <c r="B40" s="172" t="s">
        <v>171</v>
      </c>
      <c r="C40" s="188" t="s">
        <v>172</v>
      </c>
      <c r="D40" s="173" t="s">
        <v>130</v>
      </c>
      <c r="E40" s="174">
        <v>4.5760000000000005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76">
        <v>2.5250000000000004</v>
      </c>
      <c r="O40" s="176">
        <f>ROUND(E40*N40,2)</f>
        <v>11.55</v>
      </c>
      <c r="P40" s="176">
        <v>0</v>
      </c>
      <c r="Q40" s="176">
        <f>ROUND(E40*P40,2)</f>
        <v>0</v>
      </c>
      <c r="R40" s="176" t="s">
        <v>167</v>
      </c>
      <c r="S40" s="176" t="s">
        <v>132</v>
      </c>
      <c r="T40" s="177" t="s">
        <v>132</v>
      </c>
      <c r="U40" s="159">
        <v>0.47700000000000004</v>
      </c>
      <c r="V40" s="159">
        <f>ROUND(E40*U40,2)</f>
        <v>2.1800000000000002</v>
      </c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133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>
      <c r="A41" s="157"/>
      <c r="B41" s="158"/>
      <c r="C41" s="189" t="s">
        <v>173</v>
      </c>
      <c r="D41" s="160"/>
      <c r="E41" s="161">
        <v>4.5760000000000005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137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>
      <c r="A42" s="171">
        <v>9</v>
      </c>
      <c r="B42" s="172" t="s">
        <v>174</v>
      </c>
      <c r="C42" s="188" t="s">
        <v>175</v>
      </c>
      <c r="D42" s="173" t="s">
        <v>166</v>
      </c>
      <c r="E42" s="174">
        <v>7.9850000000000003</v>
      </c>
      <c r="F42" s="175"/>
      <c r="G42" s="176">
        <f>ROUND(E42*F42,2)</f>
        <v>0</v>
      </c>
      <c r="H42" s="175"/>
      <c r="I42" s="176">
        <f>ROUND(E42*H42,2)</f>
        <v>0</v>
      </c>
      <c r="J42" s="175"/>
      <c r="K42" s="176">
        <f>ROUND(E42*J42,2)</f>
        <v>0</v>
      </c>
      <c r="L42" s="176">
        <v>21</v>
      </c>
      <c r="M42" s="176">
        <f>G42*(1+L42/100)</f>
        <v>0</v>
      </c>
      <c r="N42" s="176">
        <v>3.916E-2</v>
      </c>
      <c r="O42" s="176">
        <f>ROUND(E42*N42,2)</f>
        <v>0.31</v>
      </c>
      <c r="P42" s="176">
        <v>0</v>
      </c>
      <c r="Q42" s="176">
        <f>ROUND(E42*P42,2)</f>
        <v>0</v>
      </c>
      <c r="R42" s="176" t="s">
        <v>167</v>
      </c>
      <c r="S42" s="176" t="s">
        <v>132</v>
      </c>
      <c r="T42" s="177" t="s">
        <v>132</v>
      </c>
      <c r="U42" s="159">
        <v>1.05</v>
      </c>
      <c r="V42" s="159">
        <f>ROUND(E42*U42,2)</f>
        <v>8.3800000000000008</v>
      </c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133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ht="22.5" outlineLevel="1">
      <c r="A43" s="157"/>
      <c r="B43" s="158"/>
      <c r="C43" s="245" t="s">
        <v>176</v>
      </c>
      <c r="D43" s="246"/>
      <c r="E43" s="246"/>
      <c r="F43" s="246"/>
      <c r="G43" s="246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135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78" t="str">
        <f>C43</f>
        <v>svislé nebo šikmé (odkloněné), půdorysně přímé nebo zalomené, stěn základových pasů ve volných nebo zapažených jámách, rýhách, šachtách, včetně případných vzpěr,</v>
      </c>
      <c r="BB43" s="150"/>
      <c r="BC43" s="150"/>
      <c r="BD43" s="150"/>
      <c r="BE43" s="150"/>
      <c r="BF43" s="150"/>
      <c r="BG43" s="150"/>
      <c r="BH43" s="150"/>
    </row>
    <row r="44" spans="1:60" outlineLevel="1">
      <c r="A44" s="157"/>
      <c r="B44" s="158"/>
      <c r="C44" s="189" t="s">
        <v>177</v>
      </c>
      <c r="D44" s="160"/>
      <c r="E44" s="161">
        <v>7.9850000000000003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137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>
      <c r="A45" s="171">
        <v>10</v>
      </c>
      <c r="B45" s="172" t="s">
        <v>178</v>
      </c>
      <c r="C45" s="188" t="s">
        <v>179</v>
      </c>
      <c r="D45" s="173" t="s">
        <v>166</v>
      </c>
      <c r="E45" s="174">
        <v>7.9850000000000003</v>
      </c>
      <c r="F45" s="175"/>
      <c r="G45" s="176">
        <f>ROUND(E45*F45,2)</f>
        <v>0</v>
      </c>
      <c r="H45" s="175"/>
      <c r="I45" s="176">
        <f>ROUND(E45*H45,2)</f>
        <v>0</v>
      </c>
      <c r="J45" s="175"/>
      <c r="K45" s="176">
        <f>ROUND(E45*J45,2)</f>
        <v>0</v>
      </c>
      <c r="L45" s="176">
        <v>21</v>
      </c>
      <c r="M45" s="176">
        <f>G45*(1+L45/100)</f>
        <v>0</v>
      </c>
      <c r="N45" s="176">
        <v>0</v>
      </c>
      <c r="O45" s="176">
        <f>ROUND(E45*N45,2)</f>
        <v>0</v>
      </c>
      <c r="P45" s="176">
        <v>0</v>
      </c>
      <c r="Q45" s="176">
        <f>ROUND(E45*P45,2)</f>
        <v>0</v>
      </c>
      <c r="R45" s="176" t="s">
        <v>167</v>
      </c>
      <c r="S45" s="176" t="s">
        <v>132</v>
      </c>
      <c r="T45" s="177" t="s">
        <v>132</v>
      </c>
      <c r="U45" s="159">
        <v>0.32</v>
      </c>
      <c r="V45" s="159">
        <f>ROUND(E45*U45,2)</f>
        <v>2.56</v>
      </c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133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2.5" outlineLevel="1">
      <c r="A46" s="157"/>
      <c r="B46" s="158"/>
      <c r="C46" s="245" t="s">
        <v>176</v>
      </c>
      <c r="D46" s="246"/>
      <c r="E46" s="246"/>
      <c r="F46" s="246"/>
      <c r="G46" s="246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135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78" t="str">
        <f>C46</f>
        <v>svislé nebo šikmé (odkloněné), půdorysně přímé nebo zalomené, stěn základových pasů ve volných nebo zapažených jámách, rýhách, šachtách, včetně případných vzpěr,</v>
      </c>
      <c r="BB46" s="150"/>
      <c r="BC46" s="150"/>
      <c r="BD46" s="150"/>
      <c r="BE46" s="150"/>
      <c r="BF46" s="150"/>
      <c r="BG46" s="150"/>
      <c r="BH46" s="150"/>
    </row>
    <row r="47" spans="1:60" outlineLevel="1">
      <c r="A47" s="157"/>
      <c r="B47" s="158"/>
      <c r="C47" s="189" t="s">
        <v>180</v>
      </c>
      <c r="D47" s="160"/>
      <c r="E47" s="161">
        <v>7.9850000000000003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137</v>
      </c>
      <c r="AH47" s="150">
        <v>5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>
      <c r="A48" s="171">
        <v>11</v>
      </c>
      <c r="B48" s="172" t="s">
        <v>181</v>
      </c>
      <c r="C48" s="188" t="s">
        <v>182</v>
      </c>
      <c r="D48" s="173" t="s">
        <v>183</v>
      </c>
      <c r="E48" s="174">
        <v>2</v>
      </c>
      <c r="F48" s="175"/>
      <c r="G48" s="176">
        <f>ROUND(E48*F48,2)</f>
        <v>0</v>
      </c>
      <c r="H48" s="175"/>
      <c r="I48" s="176">
        <f>ROUND(E48*H48,2)</f>
        <v>0</v>
      </c>
      <c r="J48" s="175"/>
      <c r="K48" s="176">
        <f>ROUND(E48*J48,2)</f>
        <v>0</v>
      </c>
      <c r="L48" s="176">
        <v>21</v>
      </c>
      <c r="M48" s="176">
        <f>G48*(1+L48/100)</f>
        <v>0</v>
      </c>
      <c r="N48" s="176">
        <v>2.4200000000000003E-3</v>
      </c>
      <c r="O48" s="176">
        <f>ROUND(E48*N48,2)</f>
        <v>0</v>
      </c>
      <c r="P48" s="176">
        <v>0</v>
      </c>
      <c r="Q48" s="176">
        <f>ROUND(E48*P48,2)</f>
        <v>0</v>
      </c>
      <c r="R48" s="176" t="s">
        <v>167</v>
      </c>
      <c r="S48" s="176" t="s">
        <v>132</v>
      </c>
      <c r="T48" s="177" t="s">
        <v>132</v>
      </c>
      <c r="U48" s="159">
        <v>0.4</v>
      </c>
      <c r="V48" s="159">
        <f>ROUND(E48*U48,2)</f>
        <v>0.8</v>
      </c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133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>
      <c r="A49" s="157"/>
      <c r="B49" s="158"/>
      <c r="C49" s="245" t="s">
        <v>184</v>
      </c>
      <c r="D49" s="246"/>
      <c r="E49" s="246"/>
      <c r="F49" s="246"/>
      <c r="G49" s="246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135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>
      <c r="A50" s="157"/>
      <c r="B50" s="158"/>
      <c r="C50" s="189" t="s">
        <v>185</v>
      </c>
      <c r="D50" s="160"/>
      <c r="E50" s="161">
        <v>2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137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>
      <c r="A51" s="171">
        <v>12</v>
      </c>
      <c r="B51" s="172" t="s">
        <v>186</v>
      </c>
      <c r="C51" s="188" t="s">
        <v>187</v>
      </c>
      <c r="D51" s="173" t="s">
        <v>188</v>
      </c>
      <c r="E51" s="174">
        <v>9.0000000000000011E-2</v>
      </c>
      <c r="F51" s="175"/>
      <c r="G51" s="176">
        <f>ROUND(E51*F51,2)</f>
        <v>0</v>
      </c>
      <c r="H51" s="175"/>
      <c r="I51" s="176">
        <f>ROUND(E51*H51,2)</f>
        <v>0</v>
      </c>
      <c r="J51" s="175"/>
      <c r="K51" s="176">
        <f>ROUND(E51*J51,2)</f>
        <v>0</v>
      </c>
      <c r="L51" s="176">
        <v>21</v>
      </c>
      <c r="M51" s="176">
        <f>G51*(1+L51/100)</f>
        <v>0</v>
      </c>
      <c r="N51" s="176">
        <v>1.0211000000000001</v>
      </c>
      <c r="O51" s="176">
        <f>ROUND(E51*N51,2)</f>
        <v>0.09</v>
      </c>
      <c r="P51" s="176">
        <v>0</v>
      </c>
      <c r="Q51" s="176">
        <f>ROUND(E51*P51,2)</f>
        <v>0</v>
      </c>
      <c r="R51" s="176" t="s">
        <v>167</v>
      </c>
      <c r="S51" s="176" t="s">
        <v>132</v>
      </c>
      <c r="T51" s="177" t="s">
        <v>132</v>
      </c>
      <c r="U51" s="159">
        <v>29.292000000000002</v>
      </c>
      <c r="V51" s="159">
        <f>ROUND(E51*U51,2)</f>
        <v>2.64</v>
      </c>
      <c r="W51" s="159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133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>
      <c r="A52" s="157"/>
      <c r="B52" s="158"/>
      <c r="C52" s="245" t="s">
        <v>189</v>
      </c>
      <c r="D52" s="246"/>
      <c r="E52" s="246"/>
      <c r="F52" s="246"/>
      <c r="G52" s="246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135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>
      <c r="A53" s="157"/>
      <c r="B53" s="158"/>
      <c r="C53" s="189" t="s">
        <v>190</v>
      </c>
      <c r="D53" s="160"/>
      <c r="E53" s="161">
        <v>9.0000000000000011E-2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137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>
      <c r="A54" s="165" t="s">
        <v>126</v>
      </c>
      <c r="B54" s="166" t="s">
        <v>59</v>
      </c>
      <c r="C54" s="187" t="s">
        <v>67</v>
      </c>
      <c r="D54" s="167"/>
      <c r="E54" s="168"/>
      <c r="F54" s="169"/>
      <c r="G54" s="169">
        <f>SUMIF(AG55:AG66,"&lt;&gt;NOR",G55:G66)</f>
        <v>0</v>
      </c>
      <c r="H54" s="169"/>
      <c r="I54" s="169">
        <f>SUM(I55:I66)</f>
        <v>0</v>
      </c>
      <c r="J54" s="169"/>
      <c r="K54" s="169">
        <f>SUM(K55:K66)</f>
        <v>0</v>
      </c>
      <c r="L54" s="169"/>
      <c r="M54" s="169">
        <f>SUM(M55:M66)</f>
        <v>0</v>
      </c>
      <c r="N54" s="169"/>
      <c r="O54" s="169">
        <f>SUM(O55:O66)</f>
        <v>0.82</v>
      </c>
      <c r="P54" s="169"/>
      <c r="Q54" s="169">
        <f>SUM(Q55:Q66)</f>
        <v>0</v>
      </c>
      <c r="R54" s="169"/>
      <c r="S54" s="169"/>
      <c r="T54" s="170"/>
      <c r="U54" s="164"/>
      <c r="V54" s="164">
        <f>SUM(V55:V66)</f>
        <v>28.94</v>
      </c>
      <c r="W54" s="164"/>
      <c r="AG54" t="s">
        <v>127</v>
      </c>
    </row>
    <row r="55" spans="1:60" ht="22.5" outlineLevel="1">
      <c r="A55" s="171">
        <v>13</v>
      </c>
      <c r="B55" s="172" t="s">
        <v>191</v>
      </c>
      <c r="C55" s="188" t="s">
        <v>192</v>
      </c>
      <c r="D55" s="173" t="s">
        <v>166</v>
      </c>
      <c r="E55" s="174">
        <v>38.796500000000002</v>
      </c>
      <c r="F55" s="175"/>
      <c r="G55" s="176">
        <f>ROUND(E55*F55,2)</f>
        <v>0</v>
      </c>
      <c r="H55" s="175"/>
      <c r="I55" s="176">
        <f>ROUND(E55*H55,2)</f>
        <v>0</v>
      </c>
      <c r="J55" s="175"/>
      <c r="K55" s="176">
        <f>ROUND(E55*J55,2)</f>
        <v>0</v>
      </c>
      <c r="L55" s="176">
        <v>21</v>
      </c>
      <c r="M55" s="176">
        <f>G55*(1+L55/100)</f>
        <v>0</v>
      </c>
      <c r="N55" s="176">
        <v>0</v>
      </c>
      <c r="O55" s="176">
        <f>ROUND(E55*N55,2)</f>
        <v>0</v>
      </c>
      <c r="P55" s="176">
        <v>0</v>
      </c>
      <c r="Q55" s="176">
        <f>ROUND(E55*P55,2)</f>
        <v>0</v>
      </c>
      <c r="R55" s="176" t="s">
        <v>193</v>
      </c>
      <c r="S55" s="176" t="s">
        <v>168</v>
      </c>
      <c r="T55" s="177" t="s">
        <v>132</v>
      </c>
      <c r="U55" s="159">
        <v>0.74600000000000011</v>
      </c>
      <c r="V55" s="159">
        <f>ROUND(E55*U55,2)</f>
        <v>28.94</v>
      </c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133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>
      <c r="A56" s="157"/>
      <c r="B56" s="158"/>
      <c r="C56" s="245" t="s">
        <v>194</v>
      </c>
      <c r="D56" s="246"/>
      <c r="E56" s="246"/>
      <c r="F56" s="246"/>
      <c r="G56" s="246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135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>
      <c r="A57" s="157"/>
      <c r="B57" s="158"/>
      <c r="C57" s="189" t="s">
        <v>195</v>
      </c>
      <c r="D57" s="160"/>
      <c r="E57" s="161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137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>
      <c r="A58" s="157"/>
      <c r="B58" s="158"/>
      <c r="C58" s="189" t="s">
        <v>196</v>
      </c>
      <c r="D58" s="160"/>
      <c r="E58" s="161">
        <v>22.400000000000002</v>
      </c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137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>
      <c r="A59" s="157"/>
      <c r="B59" s="158"/>
      <c r="C59" s="189" t="s">
        <v>197</v>
      </c>
      <c r="D59" s="160"/>
      <c r="E59" s="161">
        <v>-3.843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137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>
      <c r="A60" s="157"/>
      <c r="B60" s="158"/>
      <c r="C60" s="189" t="s">
        <v>198</v>
      </c>
      <c r="D60" s="160"/>
      <c r="E60" s="161">
        <v>23.149500000000003</v>
      </c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137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>
      <c r="A61" s="157"/>
      <c r="B61" s="158"/>
      <c r="C61" s="189" t="s">
        <v>199</v>
      </c>
      <c r="D61" s="160"/>
      <c r="E61" s="161">
        <v>-2.9099999999999997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137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22.5" outlineLevel="1">
      <c r="A62" s="171">
        <v>14</v>
      </c>
      <c r="B62" s="172" t="s">
        <v>200</v>
      </c>
      <c r="C62" s="188" t="s">
        <v>201</v>
      </c>
      <c r="D62" s="173" t="s">
        <v>166</v>
      </c>
      <c r="E62" s="174">
        <v>51.015440000000005</v>
      </c>
      <c r="F62" s="175"/>
      <c r="G62" s="176">
        <f>ROUND(E62*F62,2)</f>
        <v>0</v>
      </c>
      <c r="H62" s="175"/>
      <c r="I62" s="176">
        <f>ROUND(E62*H62,2)</f>
        <v>0</v>
      </c>
      <c r="J62" s="175"/>
      <c r="K62" s="176">
        <f>ROUND(E62*J62,2)</f>
        <v>0</v>
      </c>
      <c r="L62" s="176">
        <v>21</v>
      </c>
      <c r="M62" s="176">
        <f>G62*(1+L62/100)</f>
        <v>0</v>
      </c>
      <c r="N62" s="176">
        <v>1.6E-2</v>
      </c>
      <c r="O62" s="176">
        <f>ROUND(E62*N62,2)</f>
        <v>0.82</v>
      </c>
      <c r="P62" s="176">
        <v>0</v>
      </c>
      <c r="Q62" s="176">
        <f>ROUND(E62*P62,2)</f>
        <v>0</v>
      </c>
      <c r="R62" s="176"/>
      <c r="S62" s="176" t="s">
        <v>168</v>
      </c>
      <c r="T62" s="177" t="s">
        <v>202</v>
      </c>
      <c r="U62" s="159">
        <v>0</v>
      </c>
      <c r="V62" s="159">
        <f>ROUND(E62*U62,2)</f>
        <v>0</v>
      </c>
      <c r="W62" s="159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203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>
      <c r="A63" s="157"/>
      <c r="B63" s="158"/>
      <c r="C63" s="189" t="s">
        <v>195</v>
      </c>
      <c r="D63" s="160"/>
      <c r="E63" s="161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137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>
      <c r="A64" s="157"/>
      <c r="B64" s="158"/>
      <c r="C64" s="189" t="s">
        <v>196</v>
      </c>
      <c r="D64" s="160"/>
      <c r="E64" s="161">
        <v>22.400000000000002</v>
      </c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137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>
      <c r="A65" s="157"/>
      <c r="B65" s="158"/>
      <c r="C65" s="189" t="s">
        <v>198</v>
      </c>
      <c r="D65" s="160"/>
      <c r="E65" s="161">
        <v>23.149500000000003</v>
      </c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137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>
      <c r="A66" s="157"/>
      <c r="B66" s="158"/>
      <c r="C66" s="190" t="s">
        <v>204</v>
      </c>
      <c r="D66" s="162"/>
      <c r="E66" s="163">
        <v>5.4659400000000007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137</v>
      </c>
      <c r="AH66" s="150">
        <v>4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>
      <c r="A67" s="165" t="s">
        <v>126</v>
      </c>
      <c r="B67" s="166" t="s">
        <v>68</v>
      </c>
      <c r="C67" s="187" t="s">
        <v>69</v>
      </c>
      <c r="D67" s="167"/>
      <c r="E67" s="168"/>
      <c r="F67" s="169"/>
      <c r="G67" s="169">
        <f>SUMIF(AG68:AG73,"&lt;&gt;NOR",G68:G73)</f>
        <v>0</v>
      </c>
      <c r="H67" s="169"/>
      <c r="I67" s="169">
        <f>SUM(I68:I73)</f>
        <v>0</v>
      </c>
      <c r="J67" s="169"/>
      <c r="K67" s="169">
        <f>SUM(K68:K73)</f>
        <v>0</v>
      </c>
      <c r="L67" s="169"/>
      <c r="M67" s="169">
        <f>SUM(M68:M73)</f>
        <v>0</v>
      </c>
      <c r="N67" s="169"/>
      <c r="O67" s="169">
        <f>SUM(O68:O73)</f>
        <v>0.67</v>
      </c>
      <c r="P67" s="169"/>
      <c r="Q67" s="169">
        <f>SUM(Q68:Q73)</f>
        <v>0</v>
      </c>
      <c r="R67" s="169"/>
      <c r="S67" s="169"/>
      <c r="T67" s="170"/>
      <c r="U67" s="164"/>
      <c r="V67" s="164">
        <f>SUM(V68:V73)</f>
        <v>19.059999999999999</v>
      </c>
      <c r="W67" s="164"/>
      <c r="AG67" t="s">
        <v>127</v>
      </c>
    </row>
    <row r="68" spans="1:60" ht="22.5" outlineLevel="1">
      <c r="A68" s="171">
        <v>15</v>
      </c>
      <c r="B68" s="172" t="s">
        <v>205</v>
      </c>
      <c r="C68" s="188" t="s">
        <v>206</v>
      </c>
      <c r="D68" s="173" t="s">
        <v>166</v>
      </c>
      <c r="E68" s="174">
        <v>37.515000000000001</v>
      </c>
      <c r="F68" s="175"/>
      <c r="G68" s="176">
        <f>ROUND(E68*F68,2)</f>
        <v>0</v>
      </c>
      <c r="H68" s="175"/>
      <c r="I68" s="176">
        <f>ROUND(E68*H68,2)</f>
        <v>0</v>
      </c>
      <c r="J68" s="175"/>
      <c r="K68" s="176">
        <f>ROUND(E68*J68,2)</f>
        <v>0</v>
      </c>
      <c r="L68" s="176">
        <v>21</v>
      </c>
      <c r="M68" s="176">
        <f>G68*(1+L68/100)</f>
        <v>0</v>
      </c>
      <c r="N68" s="176">
        <v>0</v>
      </c>
      <c r="O68" s="176">
        <f>ROUND(E68*N68,2)</f>
        <v>0</v>
      </c>
      <c r="P68" s="176">
        <v>0</v>
      </c>
      <c r="Q68" s="176">
        <f>ROUND(E68*P68,2)</f>
        <v>0</v>
      </c>
      <c r="R68" s="176" t="s">
        <v>193</v>
      </c>
      <c r="S68" s="176" t="s">
        <v>168</v>
      </c>
      <c r="T68" s="177" t="s">
        <v>132</v>
      </c>
      <c r="U68" s="159">
        <v>0.50800000000000001</v>
      </c>
      <c r="V68" s="159">
        <f>ROUND(E68*U68,2)</f>
        <v>19.059999999999999</v>
      </c>
      <c r="W68" s="159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133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>
      <c r="A69" s="157"/>
      <c r="B69" s="158"/>
      <c r="C69" s="245" t="s">
        <v>194</v>
      </c>
      <c r="D69" s="246"/>
      <c r="E69" s="246"/>
      <c r="F69" s="246"/>
      <c r="G69" s="246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135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>
      <c r="A70" s="157"/>
      <c r="B70" s="158"/>
      <c r="C70" s="189" t="s">
        <v>207</v>
      </c>
      <c r="D70" s="160"/>
      <c r="E70" s="161">
        <v>37.515000000000001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137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ht="33.75" outlineLevel="1">
      <c r="A71" s="171">
        <v>16</v>
      </c>
      <c r="B71" s="172" t="s">
        <v>208</v>
      </c>
      <c r="C71" s="188" t="s">
        <v>209</v>
      </c>
      <c r="D71" s="173" t="s">
        <v>166</v>
      </c>
      <c r="E71" s="174">
        <v>42.016800000000003</v>
      </c>
      <c r="F71" s="175"/>
      <c r="G71" s="176">
        <f>ROUND(E71*F71,2)</f>
        <v>0</v>
      </c>
      <c r="H71" s="175"/>
      <c r="I71" s="176">
        <f>ROUND(E71*H71,2)</f>
        <v>0</v>
      </c>
      <c r="J71" s="175"/>
      <c r="K71" s="176">
        <f>ROUND(E71*J71,2)</f>
        <v>0</v>
      </c>
      <c r="L71" s="176">
        <v>21</v>
      </c>
      <c r="M71" s="176">
        <f>G71*(1+L71/100)</f>
        <v>0</v>
      </c>
      <c r="N71" s="176">
        <v>1.6E-2</v>
      </c>
      <c r="O71" s="176">
        <f>ROUND(E71*N71,2)</f>
        <v>0.67</v>
      </c>
      <c r="P71" s="176">
        <v>0</v>
      </c>
      <c r="Q71" s="176">
        <f>ROUND(E71*P71,2)</f>
        <v>0</v>
      </c>
      <c r="R71" s="176"/>
      <c r="S71" s="176" t="s">
        <v>168</v>
      </c>
      <c r="T71" s="177" t="s">
        <v>202</v>
      </c>
      <c r="U71" s="159">
        <v>0</v>
      </c>
      <c r="V71" s="159">
        <f>ROUND(E71*U71,2)</f>
        <v>0</v>
      </c>
      <c r="W71" s="159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203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>
      <c r="A72" s="157"/>
      <c r="B72" s="158"/>
      <c r="C72" s="189" t="s">
        <v>207</v>
      </c>
      <c r="D72" s="160"/>
      <c r="E72" s="161">
        <v>37.515000000000001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137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>
      <c r="A73" s="157"/>
      <c r="B73" s="158"/>
      <c r="C73" s="190" t="s">
        <v>204</v>
      </c>
      <c r="D73" s="162"/>
      <c r="E73" s="163">
        <v>4.5018000000000002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137</v>
      </c>
      <c r="AH73" s="150">
        <v>4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>
      <c r="A74" s="165" t="s">
        <v>126</v>
      </c>
      <c r="B74" s="166" t="s">
        <v>70</v>
      </c>
      <c r="C74" s="187" t="s">
        <v>71</v>
      </c>
      <c r="D74" s="167"/>
      <c r="E74" s="168"/>
      <c r="F74" s="169"/>
      <c r="G74" s="169">
        <f>SUMIF(AG75:AG101,"&lt;&gt;NOR",G75:G101)</f>
        <v>0</v>
      </c>
      <c r="H74" s="169"/>
      <c r="I74" s="169">
        <f>SUM(I75:I101)</f>
        <v>0</v>
      </c>
      <c r="J74" s="169"/>
      <c r="K74" s="169">
        <f>SUM(K75:K101)</f>
        <v>0</v>
      </c>
      <c r="L74" s="169"/>
      <c r="M74" s="169">
        <f>SUM(M75:M101)</f>
        <v>0</v>
      </c>
      <c r="N74" s="169"/>
      <c r="O74" s="169">
        <f>SUM(O75:O101)</f>
        <v>21.3</v>
      </c>
      <c r="P74" s="169"/>
      <c r="Q74" s="169">
        <f>SUM(Q75:Q101)</f>
        <v>0</v>
      </c>
      <c r="R74" s="169"/>
      <c r="S74" s="169"/>
      <c r="T74" s="170"/>
      <c r="U74" s="164"/>
      <c r="V74" s="164">
        <f>SUM(V75:V101)</f>
        <v>32.36</v>
      </c>
      <c r="W74" s="164"/>
      <c r="AG74" t="s">
        <v>127</v>
      </c>
    </row>
    <row r="75" spans="1:60" outlineLevel="1">
      <c r="A75" s="171">
        <v>17</v>
      </c>
      <c r="B75" s="172" t="s">
        <v>210</v>
      </c>
      <c r="C75" s="188" t="s">
        <v>211</v>
      </c>
      <c r="D75" s="173" t="s">
        <v>130</v>
      </c>
      <c r="E75" s="174">
        <v>5.5287000000000006</v>
      </c>
      <c r="F75" s="175"/>
      <c r="G75" s="176">
        <f>ROUND(E75*F75,2)</f>
        <v>0</v>
      </c>
      <c r="H75" s="175"/>
      <c r="I75" s="176">
        <f>ROUND(E75*H75,2)</f>
        <v>0</v>
      </c>
      <c r="J75" s="175"/>
      <c r="K75" s="176">
        <f>ROUND(E75*J75,2)</f>
        <v>0</v>
      </c>
      <c r="L75" s="176">
        <v>21</v>
      </c>
      <c r="M75" s="176">
        <f>G75*(1+L75/100)</f>
        <v>0</v>
      </c>
      <c r="N75" s="176">
        <v>2.16</v>
      </c>
      <c r="O75" s="176">
        <f>ROUND(E75*N75,2)</f>
        <v>11.94</v>
      </c>
      <c r="P75" s="176">
        <v>0</v>
      </c>
      <c r="Q75" s="176">
        <f>ROUND(E75*P75,2)</f>
        <v>0</v>
      </c>
      <c r="R75" s="176" t="s">
        <v>212</v>
      </c>
      <c r="S75" s="176" t="s">
        <v>132</v>
      </c>
      <c r="T75" s="177" t="s">
        <v>132</v>
      </c>
      <c r="U75" s="159">
        <v>1.0850000000000002</v>
      </c>
      <c r="V75" s="159">
        <f>ROUND(E75*U75,2)</f>
        <v>6</v>
      </c>
      <c r="W75" s="159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133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>
      <c r="A76" s="157"/>
      <c r="B76" s="158"/>
      <c r="C76" s="189" t="s">
        <v>213</v>
      </c>
      <c r="D76" s="160"/>
      <c r="E76" s="161">
        <v>3.552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137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>
      <c r="A77" s="157"/>
      <c r="B77" s="158"/>
      <c r="C77" s="189" t="s">
        <v>214</v>
      </c>
      <c r="D77" s="160"/>
      <c r="E77" s="161">
        <v>1.9767000000000001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137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>
      <c r="A78" s="171">
        <v>18</v>
      </c>
      <c r="B78" s="172" t="s">
        <v>215</v>
      </c>
      <c r="C78" s="188" t="s">
        <v>216</v>
      </c>
      <c r="D78" s="173" t="s">
        <v>166</v>
      </c>
      <c r="E78" s="174">
        <v>22.200000000000003</v>
      </c>
      <c r="F78" s="175"/>
      <c r="G78" s="176">
        <f>ROUND(E78*F78,2)</f>
        <v>0</v>
      </c>
      <c r="H78" s="175"/>
      <c r="I78" s="176">
        <f>ROUND(E78*H78,2)</f>
        <v>0</v>
      </c>
      <c r="J78" s="175"/>
      <c r="K78" s="176">
        <f>ROUND(E78*J78,2)</f>
        <v>0</v>
      </c>
      <c r="L78" s="176">
        <v>21</v>
      </c>
      <c r="M78" s="176">
        <f>G78*(1+L78/100)</f>
        <v>0</v>
      </c>
      <c r="N78" s="176">
        <v>7.3900000000000007E-2</v>
      </c>
      <c r="O78" s="176">
        <f>ROUND(E78*N78,2)</f>
        <v>1.64</v>
      </c>
      <c r="P78" s="176">
        <v>0</v>
      </c>
      <c r="Q78" s="176">
        <f>ROUND(E78*P78,2)</f>
        <v>0</v>
      </c>
      <c r="R78" s="176" t="s">
        <v>217</v>
      </c>
      <c r="S78" s="176" t="s">
        <v>132</v>
      </c>
      <c r="T78" s="177" t="s">
        <v>132</v>
      </c>
      <c r="U78" s="159">
        <v>0.45200000000000001</v>
      </c>
      <c r="V78" s="159">
        <f>ROUND(E78*U78,2)</f>
        <v>10.029999999999999</v>
      </c>
      <c r="W78" s="159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133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ht="22.5" outlineLevel="1">
      <c r="A79" s="157"/>
      <c r="B79" s="158"/>
      <c r="C79" s="245" t="s">
        <v>218</v>
      </c>
      <c r="D79" s="246"/>
      <c r="E79" s="246"/>
      <c r="F79" s="246"/>
      <c r="G79" s="246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135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78" t="str">
        <f>C79</f>
        <v>s provedením lože z kameniva drceného, s vyplněním spár, s dvojitým hutněním a se smetením přebytečného materiálu na krajnici. S dodáním hmot pro lože a výplň spár.</v>
      </c>
      <c r="BB79" s="150"/>
      <c r="BC79" s="150"/>
      <c r="BD79" s="150"/>
      <c r="BE79" s="150"/>
      <c r="BF79" s="150"/>
      <c r="BG79" s="150"/>
      <c r="BH79" s="150"/>
    </row>
    <row r="80" spans="1:60" outlineLevel="1">
      <c r="A80" s="157"/>
      <c r="B80" s="158"/>
      <c r="C80" s="189" t="s">
        <v>219</v>
      </c>
      <c r="D80" s="160"/>
      <c r="E80" s="161">
        <v>22.200000000000003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137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>
      <c r="A81" s="171">
        <v>19</v>
      </c>
      <c r="B81" s="172" t="s">
        <v>220</v>
      </c>
      <c r="C81" s="188" t="s">
        <v>221</v>
      </c>
      <c r="D81" s="173" t="s">
        <v>222</v>
      </c>
      <c r="E81" s="174">
        <v>22</v>
      </c>
      <c r="F81" s="175"/>
      <c r="G81" s="176">
        <f>ROUND(E81*F81,2)</f>
        <v>0</v>
      </c>
      <c r="H81" s="175"/>
      <c r="I81" s="176">
        <f>ROUND(E81*H81,2)</f>
        <v>0</v>
      </c>
      <c r="J81" s="175"/>
      <c r="K81" s="176">
        <f>ROUND(E81*J81,2)</f>
        <v>0</v>
      </c>
      <c r="L81" s="176">
        <v>21</v>
      </c>
      <c r="M81" s="176">
        <f>G81*(1+L81/100)</f>
        <v>0</v>
      </c>
      <c r="N81" s="176">
        <v>3.3000000000000005E-4</v>
      </c>
      <c r="O81" s="176">
        <f>ROUND(E81*N81,2)</f>
        <v>0.01</v>
      </c>
      <c r="P81" s="176">
        <v>0</v>
      </c>
      <c r="Q81" s="176">
        <f>ROUND(E81*P81,2)</f>
        <v>0</v>
      </c>
      <c r="R81" s="176" t="s">
        <v>217</v>
      </c>
      <c r="S81" s="176" t="s">
        <v>132</v>
      </c>
      <c r="T81" s="177" t="s">
        <v>132</v>
      </c>
      <c r="U81" s="159">
        <v>0.41000000000000003</v>
      </c>
      <c r="V81" s="159">
        <f>ROUND(E81*U81,2)</f>
        <v>9.02</v>
      </c>
      <c r="W81" s="159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133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>
      <c r="A82" s="157"/>
      <c r="B82" s="158"/>
      <c r="C82" s="189" t="s">
        <v>223</v>
      </c>
      <c r="D82" s="160"/>
      <c r="E82" s="161">
        <v>10.840000000000002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137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22.5" outlineLevel="1">
      <c r="A83" s="157"/>
      <c r="B83" s="158"/>
      <c r="C83" s="189" t="s">
        <v>224</v>
      </c>
      <c r="D83" s="160"/>
      <c r="E83" s="161">
        <v>7.5600000000000005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137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>
      <c r="A84" s="157"/>
      <c r="B84" s="158"/>
      <c r="C84" s="189" t="s">
        <v>225</v>
      </c>
      <c r="D84" s="160"/>
      <c r="E84" s="161">
        <v>1.6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137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>
      <c r="A85" s="157"/>
      <c r="B85" s="158"/>
      <c r="C85" s="189" t="s">
        <v>226</v>
      </c>
      <c r="D85" s="160"/>
      <c r="E85" s="161">
        <v>2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137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2.5" outlineLevel="1">
      <c r="A86" s="171">
        <v>20</v>
      </c>
      <c r="B86" s="172" t="s">
        <v>227</v>
      </c>
      <c r="C86" s="188" t="s">
        <v>228</v>
      </c>
      <c r="D86" s="173" t="s">
        <v>166</v>
      </c>
      <c r="E86" s="174">
        <v>14.473000000000001</v>
      </c>
      <c r="F86" s="175"/>
      <c r="G86" s="176">
        <f>ROUND(E86*F86,2)</f>
        <v>0</v>
      </c>
      <c r="H86" s="175"/>
      <c r="I86" s="176">
        <f>ROUND(E86*H86,2)</f>
        <v>0</v>
      </c>
      <c r="J86" s="175"/>
      <c r="K86" s="176">
        <f>ROUND(E86*J86,2)</f>
        <v>0</v>
      </c>
      <c r="L86" s="176">
        <v>21</v>
      </c>
      <c r="M86" s="176">
        <f>G86*(1+L86/100)</f>
        <v>0</v>
      </c>
      <c r="N86" s="176">
        <v>7.2000000000000008E-2</v>
      </c>
      <c r="O86" s="176">
        <f>ROUND(E86*N86,2)</f>
        <v>1.04</v>
      </c>
      <c r="P86" s="176">
        <v>0</v>
      </c>
      <c r="Q86" s="176">
        <f>ROUND(E86*P86,2)</f>
        <v>0</v>
      </c>
      <c r="R86" s="176" t="s">
        <v>217</v>
      </c>
      <c r="S86" s="176" t="s">
        <v>132</v>
      </c>
      <c r="T86" s="177" t="s">
        <v>132</v>
      </c>
      <c r="U86" s="159">
        <v>0.375</v>
      </c>
      <c r="V86" s="159">
        <f>ROUND(E86*U86,2)</f>
        <v>5.43</v>
      </c>
      <c r="W86" s="159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133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ht="22.5" outlineLevel="1">
      <c r="A87" s="157"/>
      <c r="B87" s="158"/>
      <c r="C87" s="245" t="s">
        <v>229</v>
      </c>
      <c r="D87" s="246"/>
      <c r="E87" s="246"/>
      <c r="F87" s="246"/>
      <c r="G87" s="246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135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78" t="str">
        <f>C87</f>
        <v>komunikací pro pěší do velikosti dlaždic 0,25 m2 s provedením lože do tl. 30 mm, s vyplněním spár a se smetením přebytečného materiálu na vzdálenost do 3 m</v>
      </c>
      <c r="BB87" s="150"/>
      <c r="BC87" s="150"/>
      <c r="BD87" s="150"/>
      <c r="BE87" s="150"/>
      <c r="BF87" s="150"/>
      <c r="BG87" s="150"/>
      <c r="BH87" s="150"/>
    </row>
    <row r="88" spans="1:60" outlineLevel="1">
      <c r="A88" s="157"/>
      <c r="B88" s="158"/>
      <c r="C88" s="189" t="s">
        <v>230</v>
      </c>
      <c r="D88" s="160"/>
      <c r="E88" s="161">
        <v>5.9880000000000004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137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>
      <c r="A89" s="157"/>
      <c r="B89" s="158"/>
      <c r="C89" s="189" t="s">
        <v>231</v>
      </c>
      <c r="D89" s="160"/>
      <c r="E89" s="161">
        <v>8.4850000000000012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137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ht="22.5" outlineLevel="1">
      <c r="A90" s="171">
        <v>21</v>
      </c>
      <c r="B90" s="172" t="s">
        <v>232</v>
      </c>
      <c r="C90" s="188" t="s">
        <v>233</v>
      </c>
      <c r="D90" s="173" t="s">
        <v>222</v>
      </c>
      <c r="E90" s="174">
        <v>17.700000000000003</v>
      </c>
      <c r="F90" s="175"/>
      <c r="G90" s="176">
        <f>ROUND(E90*F90,2)</f>
        <v>0</v>
      </c>
      <c r="H90" s="175"/>
      <c r="I90" s="176">
        <f>ROUND(E90*H90,2)</f>
        <v>0</v>
      </c>
      <c r="J90" s="175"/>
      <c r="K90" s="176">
        <f>ROUND(E90*J90,2)</f>
        <v>0</v>
      </c>
      <c r="L90" s="176">
        <v>21</v>
      </c>
      <c r="M90" s="176">
        <f>G90*(1+L90/100)</f>
        <v>0</v>
      </c>
      <c r="N90" s="176">
        <v>0.11693000000000001</v>
      </c>
      <c r="O90" s="176">
        <f>ROUND(E90*N90,2)</f>
        <v>2.0699999999999998</v>
      </c>
      <c r="P90" s="176">
        <v>0</v>
      </c>
      <c r="Q90" s="176">
        <f>ROUND(E90*P90,2)</f>
        <v>0</v>
      </c>
      <c r="R90" s="176" t="s">
        <v>217</v>
      </c>
      <c r="S90" s="176" t="s">
        <v>132</v>
      </c>
      <c r="T90" s="177" t="s">
        <v>132</v>
      </c>
      <c r="U90" s="159">
        <v>0.10600000000000001</v>
      </c>
      <c r="V90" s="159">
        <f>ROUND(E90*U90,2)</f>
        <v>1.88</v>
      </c>
      <c r="W90" s="159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133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>
      <c r="A91" s="157"/>
      <c r="B91" s="158"/>
      <c r="C91" s="245" t="s">
        <v>234</v>
      </c>
      <c r="D91" s="246"/>
      <c r="E91" s="246"/>
      <c r="F91" s="246"/>
      <c r="G91" s="246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135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>
      <c r="A92" s="157"/>
      <c r="B92" s="158"/>
      <c r="C92" s="189" t="s">
        <v>235</v>
      </c>
      <c r="D92" s="160"/>
      <c r="E92" s="161">
        <v>17.700000000000003</v>
      </c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137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ht="22.5" outlineLevel="1">
      <c r="A93" s="171">
        <v>22</v>
      </c>
      <c r="B93" s="172" t="s">
        <v>236</v>
      </c>
      <c r="C93" s="188" t="s">
        <v>237</v>
      </c>
      <c r="D93" s="173" t="s">
        <v>166</v>
      </c>
      <c r="E93" s="174">
        <v>22.866000000000003</v>
      </c>
      <c r="F93" s="175"/>
      <c r="G93" s="176">
        <f>ROUND(E93*F93,2)</f>
        <v>0</v>
      </c>
      <c r="H93" s="175"/>
      <c r="I93" s="176">
        <f>ROUND(E93*H93,2)</f>
        <v>0</v>
      </c>
      <c r="J93" s="175"/>
      <c r="K93" s="176">
        <f>ROUND(E93*J93,2)</f>
        <v>0</v>
      </c>
      <c r="L93" s="176">
        <v>21</v>
      </c>
      <c r="M93" s="176">
        <f>G93*(1+L93/100)</f>
        <v>0</v>
      </c>
      <c r="N93" s="176">
        <v>0.129</v>
      </c>
      <c r="O93" s="176">
        <f>ROUND(E93*N93,2)</f>
        <v>2.95</v>
      </c>
      <c r="P93" s="176">
        <v>0</v>
      </c>
      <c r="Q93" s="176">
        <f>ROUND(E93*P93,2)</f>
        <v>0</v>
      </c>
      <c r="R93" s="176" t="s">
        <v>238</v>
      </c>
      <c r="S93" s="176" t="s">
        <v>132</v>
      </c>
      <c r="T93" s="177" t="s">
        <v>132</v>
      </c>
      <c r="U93" s="159">
        <v>0</v>
      </c>
      <c r="V93" s="159">
        <f>ROUND(E93*U93,2)</f>
        <v>0</v>
      </c>
      <c r="W93" s="159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203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>
      <c r="A94" s="157"/>
      <c r="B94" s="158"/>
      <c r="C94" s="189" t="s">
        <v>239</v>
      </c>
      <c r="D94" s="160"/>
      <c r="E94" s="161">
        <v>22.200000000000003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137</v>
      </c>
      <c r="AH94" s="150">
        <v>5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>
      <c r="A95" s="157"/>
      <c r="B95" s="158"/>
      <c r="C95" s="190" t="s">
        <v>240</v>
      </c>
      <c r="D95" s="162"/>
      <c r="E95" s="163">
        <v>0.66600000000000004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137</v>
      </c>
      <c r="AH95" s="150">
        <v>4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>
      <c r="A96" s="171">
        <v>23</v>
      </c>
      <c r="B96" s="172" t="s">
        <v>241</v>
      </c>
      <c r="C96" s="188" t="s">
        <v>242</v>
      </c>
      <c r="D96" s="173" t="s">
        <v>166</v>
      </c>
      <c r="E96" s="174">
        <v>6.2874000000000008</v>
      </c>
      <c r="F96" s="175"/>
      <c r="G96" s="176">
        <f>ROUND(E96*F96,2)</f>
        <v>0</v>
      </c>
      <c r="H96" s="175"/>
      <c r="I96" s="176">
        <f>ROUND(E96*H96,2)</f>
        <v>0</v>
      </c>
      <c r="J96" s="175"/>
      <c r="K96" s="176">
        <f>ROUND(E96*J96,2)</f>
        <v>0</v>
      </c>
      <c r="L96" s="176">
        <v>21</v>
      </c>
      <c r="M96" s="176">
        <f>G96*(1+L96/100)</f>
        <v>0</v>
      </c>
      <c r="N96" s="176">
        <v>0.10900000000000001</v>
      </c>
      <c r="O96" s="176">
        <f>ROUND(E96*N96,2)</f>
        <v>0.69</v>
      </c>
      <c r="P96" s="176">
        <v>0</v>
      </c>
      <c r="Q96" s="176">
        <f>ROUND(E96*P96,2)</f>
        <v>0</v>
      </c>
      <c r="R96" s="176"/>
      <c r="S96" s="176" t="s">
        <v>168</v>
      </c>
      <c r="T96" s="177" t="s">
        <v>132</v>
      </c>
      <c r="U96" s="159">
        <v>0</v>
      </c>
      <c r="V96" s="159">
        <f>ROUND(E96*U96,2)</f>
        <v>0</v>
      </c>
      <c r="W96" s="159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203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>
      <c r="A97" s="157"/>
      <c r="B97" s="158"/>
      <c r="C97" s="189" t="s">
        <v>230</v>
      </c>
      <c r="D97" s="160"/>
      <c r="E97" s="161">
        <v>5.9880000000000004</v>
      </c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137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>
      <c r="A98" s="157"/>
      <c r="B98" s="158"/>
      <c r="C98" s="190" t="s">
        <v>243</v>
      </c>
      <c r="D98" s="162"/>
      <c r="E98" s="163">
        <v>0.29940000000000005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137</v>
      </c>
      <c r="AH98" s="150">
        <v>4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>
      <c r="A99" s="171">
        <v>24</v>
      </c>
      <c r="B99" s="172" t="s">
        <v>244</v>
      </c>
      <c r="C99" s="188" t="s">
        <v>245</v>
      </c>
      <c r="D99" s="173" t="s">
        <v>166</v>
      </c>
      <c r="E99" s="174">
        <v>8.9092500000000001</v>
      </c>
      <c r="F99" s="175"/>
      <c r="G99" s="176">
        <f>ROUND(E99*F99,2)</f>
        <v>0</v>
      </c>
      <c r="H99" s="175"/>
      <c r="I99" s="176">
        <f>ROUND(E99*H99,2)</f>
        <v>0</v>
      </c>
      <c r="J99" s="175"/>
      <c r="K99" s="176">
        <f>ROUND(E99*J99,2)</f>
        <v>0</v>
      </c>
      <c r="L99" s="176">
        <v>21</v>
      </c>
      <c r="M99" s="176">
        <f>G99*(1+L99/100)</f>
        <v>0</v>
      </c>
      <c r="N99" s="176">
        <v>0.10800000000000001</v>
      </c>
      <c r="O99" s="176">
        <f>ROUND(E99*N99,2)</f>
        <v>0.96</v>
      </c>
      <c r="P99" s="176">
        <v>0</v>
      </c>
      <c r="Q99" s="176">
        <f>ROUND(E99*P99,2)</f>
        <v>0</v>
      </c>
      <c r="R99" s="176"/>
      <c r="S99" s="176" t="s">
        <v>168</v>
      </c>
      <c r="T99" s="177" t="s">
        <v>132</v>
      </c>
      <c r="U99" s="159">
        <v>0</v>
      </c>
      <c r="V99" s="159">
        <f>ROUND(E99*U99,2)</f>
        <v>0</v>
      </c>
      <c r="W99" s="159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203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>
      <c r="A100" s="157"/>
      <c r="B100" s="158"/>
      <c r="C100" s="189" t="s">
        <v>231</v>
      </c>
      <c r="D100" s="160"/>
      <c r="E100" s="161">
        <v>8.4850000000000012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137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>
      <c r="A101" s="157"/>
      <c r="B101" s="158"/>
      <c r="C101" s="190" t="s">
        <v>243</v>
      </c>
      <c r="D101" s="162"/>
      <c r="E101" s="163">
        <v>0.42425000000000002</v>
      </c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137</v>
      </c>
      <c r="AH101" s="150">
        <v>4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>
      <c r="A102" s="165" t="s">
        <v>126</v>
      </c>
      <c r="B102" s="166" t="s">
        <v>72</v>
      </c>
      <c r="C102" s="187" t="s">
        <v>73</v>
      </c>
      <c r="D102" s="167"/>
      <c r="E102" s="168"/>
      <c r="F102" s="169"/>
      <c r="G102" s="169">
        <f>SUMIF(AG103:AG103,"&lt;&gt;NOR",G103:G103)</f>
        <v>0</v>
      </c>
      <c r="H102" s="169"/>
      <c r="I102" s="169">
        <f>SUM(I103:I103)</f>
        <v>0</v>
      </c>
      <c r="J102" s="169"/>
      <c r="K102" s="169">
        <f>SUM(K103:K103)</f>
        <v>0</v>
      </c>
      <c r="L102" s="169"/>
      <c r="M102" s="169">
        <f>SUM(M103:M103)</f>
        <v>0</v>
      </c>
      <c r="N102" s="169"/>
      <c r="O102" s="169">
        <f>SUM(O103:O103)</f>
        <v>0.05</v>
      </c>
      <c r="P102" s="169"/>
      <c r="Q102" s="169">
        <f>SUM(Q103:Q103)</f>
        <v>0</v>
      </c>
      <c r="R102" s="169"/>
      <c r="S102" s="169"/>
      <c r="T102" s="170"/>
      <c r="U102" s="164"/>
      <c r="V102" s="164">
        <f>SUM(V103:V103)</f>
        <v>6.23</v>
      </c>
      <c r="W102" s="164"/>
      <c r="AG102" t="s">
        <v>127</v>
      </c>
    </row>
    <row r="103" spans="1:60" outlineLevel="1">
      <c r="A103" s="179">
        <v>25</v>
      </c>
      <c r="B103" s="180" t="s">
        <v>246</v>
      </c>
      <c r="C103" s="191" t="s">
        <v>247</v>
      </c>
      <c r="D103" s="181" t="s">
        <v>166</v>
      </c>
      <c r="E103" s="182">
        <v>29.12</v>
      </c>
      <c r="F103" s="183"/>
      <c r="G103" s="184">
        <f>ROUND(E103*F103,2)</f>
        <v>0</v>
      </c>
      <c r="H103" s="183"/>
      <c r="I103" s="184">
        <f>ROUND(E103*H103,2)</f>
        <v>0</v>
      </c>
      <c r="J103" s="183"/>
      <c r="K103" s="184">
        <f>ROUND(E103*J103,2)</f>
        <v>0</v>
      </c>
      <c r="L103" s="184">
        <v>21</v>
      </c>
      <c r="M103" s="184">
        <f>G103*(1+L103/100)</f>
        <v>0</v>
      </c>
      <c r="N103" s="184">
        <v>1.58E-3</v>
      </c>
      <c r="O103" s="184">
        <f>ROUND(E103*N103,2)</f>
        <v>0.05</v>
      </c>
      <c r="P103" s="184">
        <v>0</v>
      </c>
      <c r="Q103" s="184">
        <f>ROUND(E103*P103,2)</f>
        <v>0</v>
      </c>
      <c r="R103" s="184" t="s">
        <v>248</v>
      </c>
      <c r="S103" s="184" t="s">
        <v>132</v>
      </c>
      <c r="T103" s="185" t="s">
        <v>132</v>
      </c>
      <c r="U103" s="159">
        <v>0.21400000000000002</v>
      </c>
      <c r="V103" s="159">
        <f>ROUND(E103*U103,2)</f>
        <v>6.23</v>
      </c>
      <c r="W103" s="159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133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>
      <c r="A104" s="165" t="s">
        <v>126</v>
      </c>
      <c r="B104" s="166" t="s">
        <v>74</v>
      </c>
      <c r="C104" s="187" t="s">
        <v>75</v>
      </c>
      <c r="D104" s="167"/>
      <c r="E104" s="168"/>
      <c r="F104" s="169"/>
      <c r="G104" s="169">
        <f>SUMIF(AG105:AG105,"&lt;&gt;NOR",G105:G105)</f>
        <v>0</v>
      </c>
      <c r="H104" s="169"/>
      <c r="I104" s="169">
        <f>SUM(I105:I105)</f>
        <v>0</v>
      </c>
      <c r="J104" s="169"/>
      <c r="K104" s="169">
        <f>SUM(K105:K105)</f>
        <v>0</v>
      </c>
      <c r="L104" s="169"/>
      <c r="M104" s="169">
        <f>SUM(M105:M105)</f>
        <v>0</v>
      </c>
      <c r="N104" s="169"/>
      <c r="O104" s="169">
        <f>SUM(O105:O105)</f>
        <v>0</v>
      </c>
      <c r="P104" s="169"/>
      <c r="Q104" s="169">
        <f>SUM(Q105:Q105)</f>
        <v>0</v>
      </c>
      <c r="R104" s="169"/>
      <c r="S104" s="169"/>
      <c r="T104" s="170"/>
      <c r="U104" s="164"/>
      <c r="V104" s="164">
        <f>SUM(V105:V105)</f>
        <v>8.9700000000000006</v>
      </c>
      <c r="W104" s="164"/>
      <c r="AG104" t="s">
        <v>127</v>
      </c>
    </row>
    <row r="105" spans="1:60" outlineLevel="1">
      <c r="A105" s="179">
        <v>26</v>
      </c>
      <c r="B105" s="180" t="s">
        <v>249</v>
      </c>
      <c r="C105" s="191" t="s">
        <v>250</v>
      </c>
      <c r="D105" s="181" t="s">
        <v>166</v>
      </c>
      <c r="E105" s="182">
        <v>29.12</v>
      </c>
      <c r="F105" s="183"/>
      <c r="G105" s="184">
        <f>ROUND(E105*F105,2)</f>
        <v>0</v>
      </c>
      <c r="H105" s="183"/>
      <c r="I105" s="184">
        <f>ROUND(E105*H105,2)</f>
        <v>0</v>
      </c>
      <c r="J105" s="183"/>
      <c r="K105" s="184">
        <f>ROUND(E105*J105,2)</f>
        <v>0</v>
      </c>
      <c r="L105" s="184">
        <v>21</v>
      </c>
      <c r="M105" s="184">
        <f>G105*(1+L105/100)</f>
        <v>0</v>
      </c>
      <c r="N105" s="184">
        <v>4.0000000000000003E-5</v>
      </c>
      <c r="O105" s="184">
        <f>ROUND(E105*N105,2)</f>
        <v>0</v>
      </c>
      <c r="P105" s="184">
        <v>0</v>
      </c>
      <c r="Q105" s="184">
        <f>ROUND(E105*P105,2)</f>
        <v>0</v>
      </c>
      <c r="R105" s="184" t="s">
        <v>167</v>
      </c>
      <c r="S105" s="184" t="s">
        <v>132</v>
      </c>
      <c r="T105" s="185" t="s">
        <v>132</v>
      </c>
      <c r="U105" s="159">
        <v>0.30800000000000005</v>
      </c>
      <c r="V105" s="159">
        <f>ROUND(E105*U105,2)</f>
        <v>8.9700000000000006</v>
      </c>
      <c r="W105" s="159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133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>
      <c r="A106" s="165" t="s">
        <v>126</v>
      </c>
      <c r="B106" s="166" t="s">
        <v>76</v>
      </c>
      <c r="C106" s="187" t="s">
        <v>77</v>
      </c>
      <c r="D106" s="167"/>
      <c r="E106" s="168"/>
      <c r="F106" s="169"/>
      <c r="G106" s="169">
        <f>SUMIF(AG107:AG119,"&lt;&gt;NOR",G107:G119)</f>
        <v>0</v>
      </c>
      <c r="H106" s="169"/>
      <c r="I106" s="169">
        <f>SUM(I107:I119)</f>
        <v>0</v>
      </c>
      <c r="J106" s="169"/>
      <c r="K106" s="169">
        <f>SUM(K107:K119)</f>
        <v>0</v>
      </c>
      <c r="L106" s="169"/>
      <c r="M106" s="169">
        <f>SUM(M107:M119)</f>
        <v>0</v>
      </c>
      <c r="N106" s="169"/>
      <c r="O106" s="169">
        <f>SUM(O107:O119)</f>
        <v>0.01</v>
      </c>
      <c r="P106" s="169"/>
      <c r="Q106" s="169">
        <f>SUM(Q107:Q119)</f>
        <v>26.67</v>
      </c>
      <c r="R106" s="169"/>
      <c r="S106" s="169"/>
      <c r="T106" s="170"/>
      <c r="U106" s="164"/>
      <c r="V106" s="164">
        <f>SUM(V107:V119)</f>
        <v>84.339999999999989</v>
      </c>
      <c r="W106" s="164"/>
      <c r="AG106" t="s">
        <v>127</v>
      </c>
    </row>
    <row r="107" spans="1:60" outlineLevel="1">
      <c r="A107" s="171">
        <v>27</v>
      </c>
      <c r="B107" s="172" t="s">
        <v>251</v>
      </c>
      <c r="C107" s="188" t="s">
        <v>252</v>
      </c>
      <c r="D107" s="173" t="s">
        <v>130</v>
      </c>
      <c r="E107" s="174">
        <v>4.3316000000000008</v>
      </c>
      <c r="F107" s="175"/>
      <c r="G107" s="176">
        <f>ROUND(E107*F107,2)</f>
        <v>0</v>
      </c>
      <c r="H107" s="175"/>
      <c r="I107" s="176">
        <f>ROUND(E107*H107,2)</f>
        <v>0</v>
      </c>
      <c r="J107" s="175"/>
      <c r="K107" s="176">
        <f>ROUND(E107*J107,2)</f>
        <v>0</v>
      </c>
      <c r="L107" s="176">
        <v>21</v>
      </c>
      <c r="M107" s="176">
        <f>G107*(1+L107/100)</f>
        <v>0</v>
      </c>
      <c r="N107" s="176">
        <v>0</v>
      </c>
      <c r="O107" s="176">
        <f>ROUND(E107*N107,2)</f>
        <v>0</v>
      </c>
      <c r="P107" s="176">
        <v>2</v>
      </c>
      <c r="Q107" s="176">
        <f>ROUND(E107*P107,2)</f>
        <v>8.66</v>
      </c>
      <c r="R107" s="176" t="s">
        <v>253</v>
      </c>
      <c r="S107" s="176" t="s">
        <v>132</v>
      </c>
      <c r="T107" s="177" t="s">
        <v>132</v>
      </c>
      <c r="U107" s="159">
        <v>6.4360000000000008</v>
      </c>
      <c r="V107" s="159">
        <f>ROUND(E107*U107,2)</f>
        <v>27.88</v>
      </c>
      <c r="W107" s="159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133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>
      <c r="A108" s="157"/>
      <c r="B108" s="158"/>
      <c r="C108" s="245" t="s">
        <v>254</v>
      </c>
      <c r="D108" s="246"/>
      <c r="E108" s="246"/>
      <c r="F108" s="246"/>
      <c r="G108" s="246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135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>
      <c r="A109" s="157"/>
      <c r="B109" s="158"/>
      <c r="C109" s="189" t="s">
        <v>255</v>
      </c>
      <c r="D109" s="160"/>
      <c r="E109" s="161">
        <v>4.3316000000000008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137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>
      <c r="A110" s="171">
        <v>28</v>
      </c>
      <c r="B110" s="172" t="s">
        <v>256</v>
      </c>
      <c r="C110" s="188" t="s">
        <v>257</v>
      </c>
      <c r="D110" s="173" t="s">
        <v>130</v>
      </c>
      <c r="E110" s="174">
        <v>3.4188700000000001</v>
      </c>
      <c r="F110" s="175"/>
      <c r="G110" s="176">
        <f>ROUND(E110*F110,2)</f>
        <v>0</v>
      </c>
      <c r="H110" s="175"/>
      <c r="I110" s="176">
        <f>ROUND(E110*H110,2)</f>
        <v>0</v>
      </c>
      <c r="J110" s="175"/>
      <c r="K110" s="176">
        <f>ROUND(E110*J110,2)</f>
        <v>0</v>
      </c>
      <c r="L110" s="176">
        <v>21</v>
      </c>
      <c r="M110" s="176">
        <f>G110*(1+L110/100)</f>
        <v>0</v>
      </c>
      <c r="N110" s="176">
        <v>1.4700000000000002E-3</v>
      </c>
      <c r="O110" s="176">
        <f>ROUND(E110*N110,2)</f>
        <v>0.01</v>
      </c>
      <c r="P110" s="176">
        <v>2.4000000000000004</v>
      </c>
      <c r="Q110" s="176">
        <f>ROUND(E110*P110,2)</f>
        <v>8.2100000000000009</v>
      </c>
      <c r="R110" s="176" t="s">
        <v>253</v>
      </c>
      <c r="S110" s="176" t="s">
        <v>132</v>
      </c>
      <c r="T110" s="177" t="s">
        <v>132</v>
      </c>
      <c r="U110" s="159">
        <v>8.5</v>
      </c>
      <c r="V110" s="159">
        <f>ROUND(E110*U110,2)</f>
        <v>29.06</v>
      </c>
      <c r="W110" s="159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133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ht="22.5" outlineLevel="1">
      <c r="A111" s="157"/>
      <c r="B111" s="158"/>
      <c r="C111" s="245" t="s">
        <v>258</v>
      </c>
      <c r="D111" s="246"/>
      <c r="E111" s="246"/>
      <c r="F111" s="246"/>
      <c r="G111" s="246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135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78" t="str">
        <f>C111</f>
        <v>nebo vybourání otvorů průřezové plochy přes 4 m2 ve zdivu železobetonovém, včetně pomocného lešení o výšce podlahy do 1900 mm a pro zatížení do 1,5 kPa  (150 kg/m2),</v>
      </c>
      <c r="BB111" s="150"/>
      <c r="BC111" s="150"/>
      <c r="BD111" s="150"/>
      <c r="BE111" s="150"/>
      <c r="BF111" s="150"/>
      <c r="BG111" s="150"/>
      <c r="BH111" s="150"/>
    </row>
    <row r="112" spans="1:60" outlineLevel="1">
      <c r="A112" s="157"/>
      <c r="B112" s="158"/>
      <c r="C112" s="189" t="s">
        <v>259</v>
      </c>
      <c r="D112" s="160"/>
      <c r="E112" s="161">
        <v>3.4188700000000001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137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ht="22.5" outlineLevel="1">
      <c r="A113" s="171">
        <v>29</v>
      </c>
      <c r="B113" s="172" t="s">
        <v>260</v>
      </c>
      <c r="C113" s="188" t="s">
        <v>261</v>
      </c>
      <c r="D113" s="173" t="s">
        <v>130</v>
      </c>
      <c r="E113" s="174">
        <v>4.3680000000000003</v>
      </c>
      <c r="F113" s="175"/>
      <c r="G113" s="176">
        <f>ROUND(E113*F113,2)</f>
        <v>0</v>
      </c>
      <c r="H113" s="175"/>
      <c r="I113" s="176">
        <f>ROUND(E113*H113,2)</f>
        <v>0</v>
      </c>
      <c r="J113" s="175"/>
      <c r="K113" s="176">
        <f>ROUND(E113*J113,2)</f>
        <v>0</v>
      </c>
      <c r="L113" s="176">
        <v>21</v>
      </c>
      <c r="M113" s="176">
        <f>G113*(1+L113/100)</f>
        <v>0</v>
      </c>
      <c r="N113" s="176">
        <v>0</v>
      </c>
      <c r="O113" s="176">
        <f>ROUND(E113*N113,2)</f>
        <v>0</v>
      </c>
      <c r="P113" s="176">
        <v>2.2000000000000002</v>
      </c>
      <c r="Q113" s="176">
        <f>ROUND(E113*P113,2)</f>
        <v>9.61</v>
      </c>
      <c r="R113" s="176" t="s">
        <v>253</v>
      </c>
      <c r="S113" s="176" t="s">
        <v>132</v>
      </c>
      <c r="T113" s="177" t="s">
        <v>132</v>
      </c>
      <c r="U113" s="159">
        <v>5.8670000000000009</v>
      </c>
      <c r="V113" s="159">
        <f>ROUND(E113*U113,2)</f>
        <v>25.63</v>
      </c>
      <c r="W113" s="159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133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>
      <c r="A114" s="157"/>
      <c r="B114" s="158"/>
      <c r="C114" s="189" t="s">
        <v>262</v>
      </c>
      <c r="D114" s="160"/>
      <c r="E114" s="161">
        <v>4.3680000000000003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137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>
      <c r="A115" s="171">
        <v>30</v>
      </c>
      <c r="B115" s="172" t="s">
        <v>263</v>
      </c>
      <c r="C115" s="188" t="s">
        <v>264</v>
      </c>
      <c r="D115" s="173" t="s">
        <v>183</v>
      </c>
      <c r="E115" s="174">
        <v>1</v>
      </c>
      <c r="F115" s="175"/>
      <c r="G115" s="176">
        <f>ROUND(E115*F115,2)</f>
        <v>0</v>
      </c>
      <c r="H115" s="175"/>
      <c r="I115" s="176">
        <f>ROUND(E115*H115,2)</f>
        <v>0</v>
      </c>
      <c r="J115" s="175"/>
      <c r="K115" s="176">
        <f>ROUND(E115*J115,2)</f>
        <v>0</v>
      </c>
      <c r="L115" s="176">
        <v>21</v>
      </c>
      <c r="M115" s="176">
        <f>G115*(1+L115/100)</f>
        <v>0</v>
      </c>
      <c r="N115" s="176">
        <v>0</v>
      </c>
      <c r="O115" s="176">
        <f>ROUND(E115*N115,2)</f>
        <v>0</v>
      </c>
      <c r="P115" s="176">
        <v>0.05</v>
      </c>
      <c r="Q115" s="176">
        <f>ROUND(E115*P115,2)</f>
        <v>0.05</v>
      </c>
      <c r="R115" s="176" t="s">
        <v>253</v>
      </c>
      <c r="S115" s="176" t="s">
        <v>132</v>
      </c>
      <c r="T115" s="177" t="s">
        <v>132</v>
      </c>
      <c r="U115" s="159">
        <v>0.08</v>
      </c>
      <c r="V115" s="159">
        <f>ROUND(E115*U115,2)</f>
        <v>0.08</v>
      </c>
      <c r="W115" s="159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133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>
      <c r="A116" s="157"/>
      <c r="B116" s="158"/>
      <c r="C116" s="245" t="s">
        <v>265</v>
      </c>
      <c r="D116" s="246"/>
      <c r="E116" s="246"/>
      <c r="F116" s="246"/>
      <c r="G116" s="246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135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>
      <c r="A117" s="157"/>
      <c r="B117" s="158"/>
      <c r="C117" s="189" t="s">
        <v>266</v>
      </c>
      <c r="D117" s="160"/>
      <c r="E117" s="161">
        <v>1</v>
      </c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137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ht="33.75" outlineLevel="1">
      <c r="A118" s="171">
        <v>31</v>
      </c>
      <c r="B118" s="172" t="s">
        <v>267</v>
      </c>
      <c r="C118" s="188" t="s">
        <v>268</v>
      </c>
      <c r="D118" s="173" t="s">
        <v>166</v>
      </c>
      <c r="E118" s="174">
        <v>1.8</v>
      </c>
      <c r="F118" s="175"/>
      <c r="G118" s="176">
        <f>ROUND(E118*F118,2)</f>
        <v>0</v>
      </c>
      <c r="H118" s="175"/>
      <c r="I118" s="176">
        <f>ROUND(E118*H118,2)</f>
        <v>0</v>
      </c>
      <c r="J118" s="175"/>
      <c r="K118" s="176">
        <f>ROUND(E118*J118,2)</f>
        <v>0</v>
      </c>
      <c r="L118" s="176">
        <v>21</v>
      </c>
      <c r="M118" s="176">
        <f>G118*(1+L118/100)</f>
        <v>0</v>
      </c>
      <c r="N118" s="176">
        <v>1.17E-3</v>
      </c>
      <c r="O118" s="176">
        <f>ROUND(E118*N118,2)</f>
        <v>0</v>
      </c>
      <c r="P118" s="176">
        <v>7.6000000000000012E-2</v>
      </c>
      <c r="Q118" s="176">
        <f>ROUND(E118*P118,2)</f>
        <v>0.14000000000000001</v>
      </c>
      <c r="R118" s="176" t="s">
        <v>253</v>
      </c>
      <c r="S118" s="176" t="s">
        <v>132</v>
      </c>
      <c r="T118" s="177" t="s">
        <v>132</v>
      </c>
      <c r="U118" s="159">
        <v>0.93900000000000006</v>
      </c>
      <c r="V118" s="159">
        <f>ROUND(E118*U118,2)</f>
        <v>1.69</v>
      </c>
      <c r="W118" s="159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133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>
      <c r="A119" s="157"/>
      <c r="B119" s="158"/>
      <c r="C119" s="189" t="s">
        <v>269</v>
      </c>
      <c r="D119" s="160"/>
      <c r="E119" s="161">
        <v>1.8</v>
      </c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137</v>
      </c>
      <c r="AH119" s="150">
        <v>0</v>
      </c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>
      <c r="A120" s="165" t="s">
        <v>126</v>
      </c>
      <c r="B120" s="166" t="s">
        <v>78</v>
      </c>
      <c r="C120" s="187" t="s">
        <v>79</v>
      </c>
      <c r="D120" s="167"/>
      <c r="E120" s="168"/>
      <c r="F120" s="169"/>
      <c r="G120" s="169">
        <f>SUMIF(AG121:AG125,"&lt;&gt;NOR",G121:G125)</f>
        <v>0</v>
      </c>
      <c r="H120" s="169"/>
      <c r="I120" s="169">
        <f>SUM(I121:I125)</f>
        <v>0</v>
      </c>
      <c r="J120" s="169"/>
      <c r="K120" s="169">
        <f>SUM(K121:K125)</f>
        <v>0</v>
      </c>
      <c r="L120" s="169"/>
      <c r="M120" s="169">
        <f>SUM(M121:M125)</f>
        <v>0</v>
      </c>
      <c r="N120" s="169"/>
      <c r="O120" s="169">
        <f>SUM(O121:O125)</f>
        <v>0</v>
      </c>
      <c r="P120" s="169"/>
      <c r="Q120" s="169">
        <f>SUM(Q121:Q125)</f>
        <v>0</v>
      </c>
      <c r="R120" s="169"/>
      <c r="S120" s="169"/>
      <c r="T120" s="170"/>
      <c r="U120" s="164"/>
      <c r="V120" s="164">
        <f>SUM(V121:V125)</f>
        <v>39.86</v>
      </c>
      <c r="W120" s="164"/>
      <c r="AG120" t="s">
        <v>127</v>
      </c>
    </row>
    <row r="121" spans="1:60" outlineLevel="1">
      <c r="A121" s="171">
        <v>32</v>
      </c>
      <c r="B121" s="172" t="s">
        <v>270</v>
      </c>
      <c r="C121" s="188" t="s">
        <v>271</v>
      </c>
      <c r="D121" s="173" t="s">
        <v>188</v>
      </c>
      <c r="E121" s="174">
        <v>46.785160000000005</v>
      </c>
      <c r="F121" s="175"/>
      <c r="G121" s="176">
        <f>ROUND(E121*F121,2)</f>
        <v>0</v>
      </c>
      <c r="H121" s="175"/>
      <c r="I121" s="176">
        <f>ROUND(E121*H121,2)</f>
        <v>0</v>
      </c>
      <c r="J121" s="175"/>
      <c r="K121" s="176">
        <f>ROUND(E121*J121,2)</f>
        <v>0</v>
      </c>
      <c r="L121" s="176">
        <v>21</v>
      </c>
      <c r="M121" s="176">
        <f>G121*(1+L121/100)</f>
        <v>0</v>
      </c>
      <c r="N121" s="176">
        <v>0</v>
      </c>
      <c r="O121" s="176">
        <f>ROUND(E121*N121,2)</f>
        <v>0</v>
      </c>
      <c r="P121" s="176">
        <v>0</v>
      </c>
      <c r="Q121" s="176">
        <f>ROUND(E121*P121,2)</f>
        <v>0</v>
      </c>
      <c r="R121" s="176" t="s">
        <v>167</v>
      </c>
      <c r="S121" s="176" t="s">
        <v>132</v>
      </c>
      <c r="T121" s="177" t="s">
        <v>132</v>
      </c>
      <c r="U121" s="159">
        <v>0.85200000000000009</v>
      </c>
      <c r="V121" s="159">
        <f>ROUND(E121*U121,2)</f>
        <v>39.86</v>
      </c>
      <c r="W121" s="159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272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ht="22.5" outlineLevel="1">
      <c r="A122" s="157"/>
      <c r="B122" s="158"/>
      <c r="C122" s="245" t="s">
        <v>273</v>
      </c>
      <c r="D122" s="246"/>
      <c r="E122" s="246"/>
      <c r="F122" s="246"/>
      <c r="G122" s="246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135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78" t="str">
        <f>C122</f>
        <v>přesun hmot pro budovy občanské výstavby (JKSO 801), budovy pro bydlení (JKSO 803) budovy pro výrobu a služby (JKSO 812) s nosnou svislou konstrukcí zděnou z cihel nebo tvárnic nebo kovovou</v>
      </c>
      <c r="BB122" s="150"/>
      <c r="BC122" s="150"/>
      <c r="BD122" s="150"/>
      <c r="BE122" s="150"/>
      <c r="BF122" s="150"/>
      <c r="BG122" s="150"/>
      <c r="BH122" s="150"/>
    </row>
    <row r="123" spans="1:60" outlineLevel="1">
      <c r="A123" s="157"/>
      <c r="B123" s="158"/>
      <c r="C123" s="189" t="s">
        <v>274</v>
      </c>
      <c r="D123" s="160"/>
      <c r="E123" s="161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137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>
      <c r="A124" s="157"/>
      <c r="B124" s="158"/>
      <c r="C124" s="189" t="s">
        <v>275</v>
      </c>
      <c r="D124" s="160"/>
      <c r="E124" s="161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137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>
      <c r="A125" s="157"/>
      <c r="B125" s="158"/>
      <c r="C125" s="189" t="s">
        <v>276</v>
      </c>
      <c r="D125" s="160"/>
      <c r="E125" s="161">
        <v>46.785160000000005</v>
      </c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137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>
      <c r="A126" s="165" t="s">
        <v>126</v>
      </c>
      <c r="B126" s="166" t="s">
        <v>80</v>
      </c>
      <c r="C126" s="187" t="s">
        <v>81</v>
      </c>
      <c r="D126" s="167"/>
      <c r="E126" s="168"/>
      <c r="F126" s="169"/>
      <c r="G126" s="169">
        <f>SUMIF(AG127:AG133,"&lt;&gt;NOR",G127:G133)</f>
        <v>0</v>
      </c>
      <c r="H126" s="169"/>
      <c r="I126" s="169">
        <f>SUM(I127:I133)</f>
        <v>0</v>
      </c>
      <c r="J126" s="169"/>
      <c r="K126" s="169">
        <f>SUM(K127:K133)</f>
        <v>0</v>
      </c>
      <c r="L126" s="169"/>
      <c r="M126" s="169">
        <f>SUM(M127:M133)</f>
        <v>0</v>
      </c>
      <c r="N126" s="169"/>
      <c r="O126" s="169">
        <f>SUM(O127:O133)</f>
        <v>0.01</v>
      </c>
      <c r="P126" s="169"/>
      <c r="Q126" s="169">
        <f>SUM(Q127:Q133)</f>
        <v>0</v>
      </c>
      <c r="R126" s="169"/>
      <c r="S126" s="169"/>
      <c r="T126" s="170"/>
      <c r="U126" s="164"/>
      <c r="V126" s="164">
        <f>SUM(V127:V133)</f>
        <v>2.66</v>
      </c>
      <c r="W126" s="164"/>
      <c r="AG126" t="s">
        <v>127</v>
      </c>
    </row>
    <row r="127" spans="1:60" outlineLevel="1">
      <c r="A127" s="171">
        <v>33</v>
      </c>
      <c r="B127" s="172" t="s">
        <v>277</v>
      </c>
      <c r="C127" s="188" t="s">
        <v>278</v>
      </c>
      <c r="D127" s="173" t="s">
        <v>166</v>
      </c>
      <c r="E127" s="174">
        <v>16.490000000000002</v>
      </c>
      <c r="F127" s="175"/>
      <c r="G127" s="176">
        <f>ROUND(E127*F127,2)</f>
        <v>0</v>
      </c>
      <c r="H127" s="175"/>
      <c r="I127" s="176">
        <f>ROUND(E127*H127,2)</f>
        <v>0</v>
      </c>
      <c r="J127" s="175"/>
      <c r="K127" s="176">
        <f>ROUND(E127*J127,2)</f>
        <v>0</v>
      </c>
      <c r="L127" s="176">
        <v>21</v>
      </c>
      <c r="M127" s="176">
        <f>G127*(1+L127/100)</f>
        <v>0</v>
      </c>
      <c r="N127" s="176">
        <v>6.3000000000000003E-4</v>
      </c>
      <c r="O127" s="176">
        <f>ROUND(E127*N127,2)</f>
        <v>0.01</v>
      </c>
      <c r="P127" s="176">
        <v>0</v>
      </c>
      <c r="Q127" s="176">
        <f>ROUND(E127*P127,2)</f>
        <v>0</v>
      </c>
      <c r="R127" s="176" t="s">
        <v>279</v>
      </c>
      <c r="S127" s="176" t="s">
        <v>132</v>
      </c>
      <c r="T127" s="177" t="s">
        <v>132</v>
      </c>
      <c r="U127" s="159">
        <v>0.16</v>
      </c>
      <c r="V127" s="159">
        <f>ROUND(E127*U127,2)</f>
        <v>2.64</v>
      </c>
      <c r="W127" s="159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133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>
      <c r="A128" s="157"/>
      <c r="B128" s="158"/>
      <c r="C128" s="189" t="s">
        <v>280</v>
      </c>
      <c r="D128" s="160"/>
      <c r="E128" s="161">
        <v>16.490000000000002</v>
      </c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137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>
      <c r="A129" s="171">
        <v>34</v>
      </c>
      <c r="B129" s="172" t="s">
        <v>281</v>
      </c>
      <c r="C129" s="188" t="s">
        <v>282</v>
      </c>
      <c r="D129" s="173" t="s">
        <v>188</v>
      </c>
      <c r="E129" s="174">
        <v>1.0390000000000002E-2</v>
      </c>
      <c r="F129" s="175"/>
      <c r="G129" s="176">
        <f>ROUND(E129*F129,2)</f>
        <v>0</v>
      </c>
      <c r="H129" s="175"/>
      <c r="I129" s="176">
        <f>ROUND(E129*H129,2)</f>
        <v>0</v>
      </c>
      <c r="J129" s="175"/>
      <c r="K129" s="176">
        <f>ROUND(E129*J129,2)</f>
        <v>0</v>
      </c>
      <c r="L129" s="176">
        <v>21</v>
      </c>
      <c r="M129" s="176">
        <f>G129*(1+L129/100)</f>
        <v>0</v>
      </c>
      <c r="N129" s="176">
        <v>0</v>
      </c>
      <c r="O129" s="176">
        <f>ROUND(E129*N129,2)</f>
        <v>0</v>
      </c>
      <c r="P129" s="176">
        <v>0</v>
      </c>
      <c r="Q129" s="176">
        <f>ROUND(E129*P129,2)</f>
        <v>0</v>
      </c>
      <c r="R129" s="176" t="s">
        <v>279</v>
      </c>
      <c r="S129" s="176" t="s">
        <v>132</v>
      </c>
      <c r="T129" s="177" t="s">
        <v>132</v>
      </c>
      <c r="U129" s="159">
        <v>1.5670000000000002</v>
      </c>
      <c r="V129" s="159">
        <f>ROUND(E129*U129,2)</f>
        <v>0.02</v>
      </c>
      <c r="W129" s="159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272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>
      <c r="A130" s="157"/>
      <c r="B130" s="158"/>
      <c r="C130" s="245" t="s">
        <v>283</v>
      </c>
      <c r="D130" s="246"/>
      <c r="E130" s="246"/>
      <c r="F130" s="246"/>
      <c r="G130" s="246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135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>
      <c r="A131" s="157"/>
      <c r="B131" s="158"/>
      <c r="C131" s="189" t="s">
        <v>274</v>
      </c>
      <c r="D131" s="160"/>
      <c r="E131" s="161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137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>
      <c r="A132" s="157"/>
      <c r="B132" s="158"/>
      <c r="C132" s="189" t="s">
        <v>284</v>
      </c>
      <c r="D132" s="160"/>
      <c r="E132" s="161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137</v>
      </c>
      <c r="AH132" s="150">
        <v>0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>
      <c r="A133" s="157"/>
      <c r="B133" s="158"/>
      <c r="C133" s="189" t="s">
        <v>285</v>
      </c>
      <c r="D133" s="160"/>
      <c r="E133" s="161">
        <v>1.0390000000000002E-2</v>
      </c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137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>
      <c r="A134" s="165" t="s">
        <v>126</v>
      </c>
      <c r="B134" s="166" t="s">
        <v>82</v>
      </c>
      <c r="C134" s="187" t="s">
        <v>83</v>
      </c>
      <c r="D134" s="167"/>
      <c r="E134" s="168"/>
      <c r="F134" s="169"/>
      <c r="G134" s="169">
        <f>SUMIF(AG135:AG150,"&lt;&gt;NOR",G135:G150)</f>
        <v>0</v>
      </c>
      <c r="H134" s="169"/>
      <c r="I134" s="169">
        <f>SUM(I135:I150)</f>
        <v>0</v>
      </c>
      <c r="J134" s="169"/>
      <c r="K134" s="169">
        <f>SUM(K135:K150)</f>
        <v>0</v>
      </c>
      <c r="L134" s="169"/>
      <c r="M134" s="169">
        <f>SUM(M135:M150)</f>
        <v>0</v>
      </c>
      <c r="N134" s="169"/>
      <c r="O134" s="169">
        <f>SUM(O135:O150)</f>
        <v>0.12000000000000001</v>
      </c>
      <c r="P134" s="169"/>
      <c r="Q134" s="169">
        <f>SUM(Q135:Q150)</f>
        <v>0</v>
      </c>
      <c r="R134" s="169"/>
      <c r="S134" s="169"/>
      <c r="T134" s="170"/>
      <c r="U134" s="164"/>
      <c r="V134" s="164">
        <f>SUM(V135:V150)</f>
        <v>4.76</v>
      </c>
      <c r="W134" s="164"/>
      <c r="AG134" t="s">
        <v>127</v>
      </c>
    </row>
    <row r="135" spans="1:60" outlineLevel="1">
      <c r="A135" s="171">
        <v>35</v>
      </c>
      <c r="B135" s="172" t="s">
        <v>286</v>
      </c>
      <c r="C135" s="188" t="s">
        <v>287</v>
      </c>
      <c r="D135" s="173" t="s">
        <v>166</v>
      </c>
      <c r="E135" s="174">
        <v>8.64</v>
      </c>
      <c r="F135" s="175"/>
      <c r="G135" s="176">
        <f>ROUND(E135*F135,2)</f>
        <v>0</v>
      </c>
      <c r="H135" s="175"/>
      <c r="I135" s="176">
        <f>ROUND(E135*H135,2)</f>
        <v>0</v>
      </c>
      <c r="J135" s="175"/>
      <c r="K135" s="176">
        <f>ROUND(E135*J135,2)</f>
        <v>0</v>
      </c>
      <c r="L135" s="176">
        <v>21</v>
      </c>
      <c r="M135" s="176">
        <f>G135*(1+L135/100)</f>
        <v>0</v>
      </c>
      <c r="N135" s="176">
        <v>2.3000000000000001E-4</v>
      </c>
      <c r="O135" s="176">
        <f>ROUND(E135*N135,2)</f>
        <v>0</v>
      </c>
      <c r="P135" s="176">
        <v>0</v>
      </c>
      <c r="Q135" s="176">
        <f>ROUND(E135*P135,2)</f>
        <v>0</v>
      </c>
      <c r="R135" s="176" t="s">
        <v>288</v>
      </c>
      <c r="S135" s="176" t="s">
        <v>132</v>
      </c>
      <c r="T135" s="177" t="s">
        <v>132</v>
      </c>
      <c r="U135" s="159">
        <v>0.161</v>
      </c>
      <c r="V135" s="159">
        <f>ROUND(E135*U135,2)</f>
        <v>1.39</v>
      </c>
      <c r="W135" s="159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133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>
      <c r="A136" s="157"/>
      <c r="B136" s="158"/>
      <c r="C136" s="189" t="s">
        <v>289</v>
      </c>
      <c r="D136" s="160"/>
      <c r="E136" s="161">
        <v>8.64</v>
      </c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137</v>
      </c>
      <c r="AH136" s="150">
        <v>0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>
      <c r="A137" s="171">
        <v>36</v>
      </c>
      <c r="B137" s="172" t="s">
        <v>290</v>
      </c>
      <c r="C137" s="188" t="s">
        <v>291</v>
      </c>
      <c r="D137" s="173" t="s">
        <v>166</v>
      </c>
      <c r="E137" s="174">
        <v>14.841000000000001</v>
      </c>
      <c r="F137" s="175"/>
      <c r="G137" s="176">
        <f>ROUND(E137*F137,2)</f>
        <v>0</v>
      </c>
      <c r="H137" s="175"/>
      <c r="I137" s="176">
        <f>ROUND(E137*H137,2)</f>
        <v>0</v>
      </c>
      <c r="J137" s="175"/>
      <c r="K137" s="176">
        <f>ROUND(E137*J137,2)</f>
        <v>0</v>
      </c>
      <c r="L137" s="176">
        <v>21</v>
      </c>
      <c r="M137" s="176">
        <f>G137*(1+L137/100)</f>
        <v>0</v>
      </c>
      <c r="N137" s="176">
        <v>2.9400000000000003E-3</v>
      </c>
      <c r="O137" s="176">
        <f>ROUND(E137*N137,2)</f>
        <v>0.04</v>
      </c>
      <c r="P137" s="176">
        <v>0</v>
      </c>
      <c r="Q137" s="176">
        <f>ROUND(E137*P137,2)</f>
        <v>0</v>
      </c>
      <c r="R137" s="176" t="s">
        <v>288</v>
      </c>
      <c r="S137" s="176" t="s">
        <v>132</v>
      </c>
      <c r="T137" s="177" t="s">
        <v>132</v>
      </c>
      <c r="U137" s="159">
        <v>0.21200000000000002</v>
      </c>
      <c r="V137" s="159">
        <f>ROUND(E137*U137,2)</f>
        <v>3.15</v>
      </c>
      <c r="W137" s="159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133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>
      <c r="A138" s="157"/>
      <c r="B138" s="158"/>
      <c r="C138" s="247" t="s">
        <v>292</v>
      </c>
      <c r="D138" s="248"/>
      <c r="E138" s="248"/>
      <c r="F138" s="248"/>
      <c r="G138" s="248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293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>
      <c r="A139" s="157"/>
      <c r="B139" s="158"/>
      <c r="C139" s="189" t="s">
        <v>294</v>
      </c>
      <c r="D139" s="160"/>
      <c r="E139" s="161">
        <v>14.841000000000001</v>
      </c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137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ht="33.75" outlineLevel="1">
      <c r="A140" s="171">
        <v>37</v>
      </c>
      <c r="B140" s="172" t="s">
        <v>295</v>
      </c>
      <c r="C140" s="188" t="s">
        <v>296</v>
      </c>
      <c r="D140" s="173" t="s">
        <v>166</v>
      </c>
      <c r="E140" s="174">
        <v>17.067150000000002</v>
      </c>
      <c r="F140" s="175"/>
      <c r="G140" s="176">
        <f>ROUND(E140*F140,2)</f>
        <v>0</v>
      </c>
      <c r="H140" s="175"/>
      <c r="I140" s="176">
        <f>ROUND(E140*H140,2)</f>
        <v>0</v>
      </c>
      <c r="J140" s="175"/>
      <c r="K140" s="176">
        <f>ROUND(E140*J140,2)</f>
        <v>0</v>
      </c>
      <c r="L140" s="176">
        <v>21</v>
      </c>
      <c r="M140" s="176">
        <f>G140*(1+L140/100)</f>
        <v>0</v>
      </c>
      <c r="N140" s="176">
        <v>4.2000000000000006E-3</v>
      </c>
      <c r="O140" s="176">
        <f>ROUND(E140*N140,2)</f>
        <v>7.0000000000000007E-2</v>
      </c>
      <c r="P140" s="176">
        <v>0</v>
      </c>
      <c r="Q140" s="176">
        <f>ROUND(E140*P140,2)</f>
        <v>0</v>
      </c>
      <c r="R140" s="176" t="s">
        <v>238</v>
      </c>
      <c r="S140" s="176" t="s">
        <v>132</v>
      </c>
      <c r="T140" s="177" t="s">
        <v>132</v>
      </c>
      <c r="U140" s="159">
        <v>0</v>
      </c>
      <c r="V140" s="159">
        <f>ROUND(E140*U140,2)</f>
        <v>0</v>
      </c>
      <c r="W140" s="159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203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>
      <c r="A141" s="157"/>
      <c r="B141" s="158"/>
      <c r="C141" s="189" t="s">
        <v>297</v>
      </c>
      <c r="D141" s="160"/>
      <c r="E141" s="161">
        <v>14.841000000000001</v>
      </c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137</v>
      </c>
      <c r="AH141" s="150">
        <v>5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>
      <c r="A142" s="157"/>
      <c r="B142" s="158"/>
      <c r="C142" s="190" t="s">
        <v>298</v>
      </c>
      <c r="D142" s="162"/>
      <c r="E142" s="163">
        <v>2.2261500000000001</v>
      </c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137</v>
      </c>
      <c r="AH142" s="150">
        <v>4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ht="33.75" outlineLevel="1">
      <c r="A143" s="171">
        <v>38</v>
      </c>
      <c r="B143" s="172" t="s">
        <v>299</v>
      </c>
      <c r="C143" s="188" t="s">
        <v>300</v>
      </c>
      <c r="D143" s="173" t="s">
        <v>166</v>
      </c>
      <c r="E143" s="174">
        <v>9.9360000000000017</v>
      </c>
      <c r="F143" s="175"/>
      <c r="G143" s="176">
        <f>ROUND(E143*F143,2)</f>
        <v>0</v>
      </c>
      <c r="H143" s="175"/>
      <c r="I143" s="176">
        <f>ROUND(E143*H143,2)</f>
        <v>0</v>
      </c>
      <c r="J143" s="175"/>
      <c r="K143" s="176">
        <f>ROUND(E143*J143,2)</f>
        <v>0</v>
      </c>
      <c r="L143" s="176">
        <v>21</v>
      </c>
      <c r="M143" s="176">
        <f>G143*(1+L143/100)</f>
        <v>0</v>
      </c>
      <c r="N143" s="176">
        <v>7.000000000000001E-4</v>
      </c>
      <c r="O143" s="176">
        <f>ROUND(E143*N143,2)</f>
        <v>0.01</v>
      </c>
      <c r="P143" s="176">
        <v>0</v>
      </c>
      <c r="Q143" s="176">
        <f>ROUND(E143*P143,2)</f>
        <v>0</v>
      </c>
      <c r="R143" s="176" t="s">
        <v>238</v>
      </c>
      <c r="S143" s="176" t="s">
        <v>132</v>
      </c>
      <c r="T143" s="177" t="s">
        <v>132</v>
      </c>
      <c r="U143" s="159">
        <v>0</v>
      </c>
      <c r="V143" s="159">
        <f>ROUND(E143*U143,2)</f>
        <v>0</v>
      </c>
      <c r="W143" s="159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203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>
      <c r="A144" s="157"/>
      <c r="B144" s="158"/>
      <c r="C144" s="189" t="s">
        <v>301</v>
      </c>
      <c r="D144" s="160"/>
      <c r="E144" s="161">
        <v>8.64</v>
      </c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137</v>
      </c>
      <c r="AH144" s="150">
        <v>5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>
      <c r="A145" s="157"/>
      <c r="B145" s="158"/>
      <c r="C145" s="190" t="s">
        <v>298</v>
      </c>
      <c r="D145" s="162"/>
      <c r="E145" s="163">
        <v>1.296</v>
      </c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137</v>
      </c>
      <c r="AH145" s="150">
        <v>4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>
      <c r="A146" s="171">
        <v>39</v>
      </c>
      <c r="B146" s="172" t="s">
        <v>302</v>
      </c>
      <c r="C146" s="188" t="s">
        <v>303</v>
      </c>
      <c r="D146" s="173" t="s">
        <v>188</v>
      </c>
      <c r="E146" s="174">
        <v>0.12426000000000001</v>
      </c>
      <c r="F146" s="175"/>
      <c r="G146" s="176">
        <f>ROUND(E146*F146,2)</f>
        <v>0</v>
      </c>
      <c r="H146" s="175"/>
      <c r="I146" s="176">
        <f>ROUND(E146*H146,2)</f>
        <v>0</v>
      </c>
      <c r="J146" s="175"/>
      <c r="K146" s="176">
        <f>ROUND(E146*J146,2)</f>
        <v>0</v>
      </c>
      <c r="L146" s="176">
        <v>21</v>
      </c>
      <c r="M146" s="176">
        <f>G146*(1+L146/100)</f>
        <v>0</v>
      </c>
      <c r="N146" s="176">
        <v>0</v>
      </c>
      <c r="O146" s="176">
        <f>ROUND(E146*N146,2)</f>
        <v>0</v>
      </c>
      <c r="P146" s="176">
        <v>0</v>
      </c>
      <c r="Q146" s="176">
        <f>ROUND(E146*P146,2)</f>
        <v>0</v>
      </c>
      <c r="R146" s="176" t="s">
        <v>288</v>
      </c>
      <c r="S146" s="176" t="s">
        <v>132</v>
      </c>
      <c r="T146" s="177" t="s">
        <v>132</v>
      </c>
      <c r="U146" s="159">
        <v>1.7400000000000002</v>
      </c>
      <c r="V146" s="159">
        <f>ROUND(E146*U146,2)</f>
        <v>0.22</v>
      </c>
      <c r="W146" s="159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272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>
      <c r="A147" s="157"/>
      <c r="B147" s="158"/>
      <c r="C147" s="245" t="s">
        <v>304</v>
      </c>
      <c r="D147" s="246"/>
      <c r="E147" s="246"/>
      <c r="F147" s="246"/>
      <c r="G147" s="246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135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>
      <c r="A148" s="157"/>
      <c r="B148" s="158"/>
      <c r="C148" s="189" t="s">
        <v>274</v>
      </c>
      <c r="D148" s="160"/>
      <c r="E148" s="161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137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>
      <c r="A149" s="157"/>
      <c r="B149" s="158"/>
      <c r="C149" s="189" t="s">
        <v>305</v>
      </c>
      <c r="D149" s="160"/>
      <c r="E149" s="161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137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>
      <c r="A150" s="157"/>
      <c r="B150" s="158"/>
      <c r="C150" s="189" t="s">
        <v>306</v>
      </c>
      <c r="D150" s="160"/>
      <c r="E150" s="161">
        <v>0.12426000000000001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137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>
      <c r="A151" s="165" t="s">
        <v>126</v>
      </c>
      <c r="B151" s="166" t="s">
        <v>86</v>
      </c>
      <c r="C151" s="187" t="s">
        <v>87</v>
      </c>
      <c r="D151" s="167"/>
      <c r="E151" s="168"/>
      <c r="F151" s="169"/>
      <c r="G151" s="169">
        <f>SUMIF(AG152:AG207,"&lt;&gt;NOR",G152:G207)</f>
        <v>0</v>
      </c>
      <c r="H151" s="169"/>
      <c r="I151" s="169">
        <f>SUM(I152:I207)</f>
        <v>0</v>
      </c>
      <c r="J151" s="169"/>
      <c r="K151" s="169">
        <f>SUM(K152:K207)</f>
        <v>0</v>
      </c>
      <c r="L151" s="169"/>
      <c r="M151" s="169">
        <f>SUM(M152:M207)</f>
        <v>0</v>
      </c>
      <c r="N151" s="169"/>
      <c r="O151" s="169">
        <f>SUM(O152:O207)</f>
        <v>0.29000000000000009</v>
      </c>
      <c r="P151" s="169"/>
      <c r="Q151" s="169">
        <f>SUM(Q152:Q207)</f>
        <v>0.01</v>
      </c>
      <c r="R151" s="169"/>
      <c r="S151" s="169"/>
      <c r="T151" s="170"/>
      <c r="U151" s="164"/>
      <c r="V151" s="164">
        <f>SUM(V152:V207)</f>
        <v>62.659999999999989</v>
      </c>
      <c r="W151" s="164"/>
      <c r="AG151" t="s">
        <v>127</v>
      </c>
    </row>
    <row r="152" spans="1:60" ht="22.5" outlineLevel="1">
      <c r="A152" s="171">
        <v>40</v>
      </c>
      <c r="B152" s="172" t="s">
        <v>307</v>
      </c>
      <c r="C152" s="188" t="s">
        <v>308</v>
      </c>
      <c r="D152" s="173" t="s">
        <v>222</v>
      </c>
      <c r="E152" s="174">
        <v>3.1</v>
      </c>
      <c r="F152" s="175"/>
      <c r="G152" s="176">
        <f>ROUND(E152*F152,2)</f>
        <v>0</v>
      </c>
      <c r="H152" s="175"/>
      <c r="I152" s="176">
        <f>ROUND(E152*H152,2)</f>
        <v>0</v>
      </c>
      <c r="J152" s="175"/>
      <c r="K152" s="176">
        <f>ROUND(E152*J152,2)</f>
        <v>0</v>
      </c>
      <c r="L152" s="176">
        <v>21</v>
      </c>
      <c r="M152" s="176">
        <f>G152*(1+L152/100)</f>
        <v>0</v>
      </c>
      <c r="N152" s="176">
        <v>3.1700000000000001E-3</v>
      </c>
      <c r="O152" s="176">
        <f>ROUND(E152*N152,2)</f>
        <v>0.01</v>
      </c>
      <c r="P152" s="176">
        <v>0</v>
      </c>
      <c r="Q152" s="176">
        <f>ROUND(E152*P152,2)</f>
        <v>0</v>
      </c>
      <c r="R152" s="176" t="s">
        <v>309</v>
      </c>
      <c r="S152" s="176" t="s">
        <v>132</v>
      </c>
      <c r="T152" s="177" t="s">
        <v>132</v>
      </c>
      <c r="U152" s="159">
        <v>0.219</v>
      </c>
      <c r="V152" s="159">
        <f>ROUND(E152*U152,2)</f>
        <v>0.68</v>
      </c>
      <c r="W152" s="159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133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>
      <c r="A153" s="157"/>
      <c r="B153" s="158"/>
      <c r="C153" s="189" t="s">
        <v>310</v>
      </c>
      <c r="D153" s="160"/>
      <c r="E153" s="161">
        <v>3.1</v>
      </c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137</v>
      </c>
      <c r="AH153" s="150">
        <v>0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ht="22.5" outlineLevel="1">
      <c r="A154" s="171">
        <v>41</v>
      </c>
      <c r="B154" s="172" t="s">
        <v>311</v>
      </c>
      <c r="C154" s="188" t="s">
        <v>312</v>
      </c>
      <c r="D154" s="173" t="s">
        <v>222</v>
      </c>
      <c r="E154" s="174">
        <v>10.100000000000001</v>
      </c>
      <c r="F154" s="175"/>
      <c r="G154" s="176">
        <f>ROUND(E154*F154,2)</f>
        <v>0</v>
      </c>
      <c r="H154" s="175"/>
      <c r="I154" s="176">
        <f>ROUND(E154*H154,2)</f>
        <v>0</v>
      </c>
      <c r="J154" s="175"/>
      <c r="K154" s="176">
        <f>ROUND(E154*J154,2)</f>
        <v>0</v>
      </c>
      <c r="L154" s="176">
        <v>21</v>
      </c>
      <c r="M154" s="176">
        <f>G154*(1+L154/100)</f>
        <v>0</v>
      </c>
      <c r="N154" s="176">
        <v>2.4000000000000002E-3</v>
      </c>
      <c r="O154" s="176">
        <f>ROUND(E154*N154,2)</f>
        <v>0.02</v>
      </c>
      <c r="P154" s="176">
        <v>0</v>
      </c>
      <c r="Q154" s="176">
        <f>ROUND(E154*P154,2)</f>
        <v>0</v>
      </c>
      <c r="R154" s="176" t="s">
        <v>309</v>
      </c>
      <c r="S154" s="176" t="s">
        <v>132</v>
      </c>
      <c r="T154" s="177" t="s">
        <v>132</v>
      </c>
      <c r="U154" s="159">
        <v>0.26</v>
      </c>
      <c r="V154" s="159">
        <f>ROUND(E154*U154,2)</f>
        <v>2.63</v>
      </c>
      <c r="W154" s="159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133</v>
      </c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>
      <c r="A155" s="157"/>
      <c r="B155" s="158"/>
      <c r="C155" s="245" t="s">
        <v>313</v>
      </c>
      <c r="D155" s="246"/>
      <c r="E155" s="246"/>
      <c r="F155" s="246"/>
      <c r="G155" s="246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135</v>
      </c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>
      <c r="A156" s="157"/>
      <c r="B156" s="158"/>
      <c r="C156" s="189" t="s">
        <v>314</v>
      </c>
      <c r="D156" s="160"/>
      <c r="E156" s="161">
        <v>10.100000000000001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137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ht="22.5" outlineLevel="1">
      <c r="A157" s="171">
        <v>42</v>
      </c>
      <c r="B157" s="172" t="s">
        <v>315</v>
      </c>
      <c r="C157" s="188" t="s">
        <v>316</v>
      </c>
      <c r="D157" s="173" t="s">
        <v>183</v>
      </c>
      <c r="E157" s="174">
        <v>1</v>
      </c>
      <c r="F157" s="175"/>
      <c r="G157" s="176">
        <f>ROUND(E157*F157,2)</f>
        <v>0</v>
      </c>
      <c r="H157" s="175"/>
      <c r="I157" s="176">
        <f>ROUND(E157*H157,2)</f>
        <v>0</v>
      </c>
      <c r="J157" s="175"/>
      <c r="K157" s="176">
        <f>ROUND(E157*J157,2)</f>
        <v>0</v>
      </c>
      <c r="L157" s="176">
        <v>21</v>
      </c>
      <c r="M157" s="176">
        <f>G157*(1+L157/100)</f>
        <v>0</v>
      </c>
      <c r="N157" s="176">
        <v>4.0000000000000002E-4</v>
      </c>
      <c r="O157" s="176">
        <f>ROUND(E157*N157,2)</f>
        <v>0</v>
      </c>
      <c r="P157" s="176">
        <v>0</v>
      </c>
      <c r="Q157" s="176">
        <f>ROUND(E157*P157,2)</f>
        <v>0</v>
      </c>
      <c r="R157" s="176" t="s">
        <v>309</v>
      </c>
      <c r="S157" s="176" t="s">
        <v>132</v>
      </c>
      <c r="T157" s="177" t="s">
        <v>132</v>
      </c>
      <c r="U157" s="159">
        <v>0.41000000000000003</v>
      </c>
      <c r="V157" s="159">
        <f>ROUND(E157*U157,2)</f>
        <v>0.41</v>
      </c>
      <c r="W157" s="159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133</v>
      </c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>
      <c r="A158" s="157"/>
      <c r="B158" s="158"/>
      <c r="C158" s="189" t="s">
        <v>317</v>
      </c>
      <c r="D158" s="160"/>
      <c r="E158" s="161">
        <v>1</v>
      </c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137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>
      <c r="A159" s="171">
        <v>43</v>
      </c>
      <c r="B159" s="172" t="s">
        <v>318</v>
      </c>
      <c r="C159" s="188" t="s">
        <v>319</v>
      </c>
      <c r="D159" s="173" t="s">
        <v>222</v>
      </c>
      <c r="E159" s="174">
        <v>8.8500000000000014</v>
      </c>
      <c r="F159" s="175"/>
      <c r="G159" s="176">
        <f>ROUND(E159*F159,2)</f>
        <v>0</v>
      </c>
      <c r="H159" s="175"/>
      <c r="I159" s="176">
        <f>ROUND(E159*H159,2)</f>
        <v>0</v>
      </c>
      <c r="J159" s="175"/>
      <c r="K159" s="176">
        <f>ROUND(E159*J159,2)</f>
        <v>0</v>
      </c>
      <c r="L159" s="176">
        <v>21</v>
      </c>
      <c r="M159" s="176">
        <f>G159*(1+L159/100)</f>
        <v>0</v>
      </c>
      <c r="N159" s="176">
        <v>0</v>
      </c>
      <c r="O159" s="176">
        <f>ROUND(E159*N159,2)</f>
        <v>0</v>
      </c>
      <c r="P159" s="176">
        <v>1.42E-3</v>
      </c>
      <c r="Q159" s="176">
        <f>ROUND(E159*P159,2)</f>
        <v>0.01</v>
      </c>
      <c r="R159" s="176" t="s">
        <v>309</v>
      </c>
      <c r="S159" s="176" t="s">
        <v>132</v>
      </c>
      <c r="T159" s="177" t="s">
        <v>132</v>
      </c>
      <c r="U159" s="159">
        <v>9.2000000000000012E-2</v>
      </c>
      <c r="V159" s="159">
        <f>ROUND(E159*U159,2)</f>
        <v>0.81</v>
      </c>
      <c r="W159" s="159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133</v>
      </c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>
      <c r="A160" s="157"/>
      <c r="B160" s="158"/>
      <c r="C160" s="189" t="s">
        <v>320</v>
      </c>
      <c r="D160" s="160"/>
      <c r="E160" s="161">
        <v>8.8500000000000014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137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ht="22.5" outlineLevel="1">
      <c r="A161" s="171">
        <v>44</v>
      </c>
      <c r="B161" s="172" t="s">
        <v>321</v>
      </c>
      <c r="C161" s="188" t="s">
        <v>322</v>
      </c>
      <c r="D161" s="173" t="s">
        <v>222</v>
      </c>
      <c r="E161" s="174">
        <v>3.7</v>
      </c>
      <c r="F161" s="175"/>
      <c r="G161" s="176">
        <f>ROUND(E161*F161,2)</f>
        <v>0</v>
      </c>
      <c r="H161" s="175"/>
      <c r="I161" s="176">
        <f>ROUND(E161*H161,2)</f>
        <v>0</v>
      </c>
      <c r="J161" s="175"/>
      <c r="K161" s="176">
        <f>ROUND(E161*J161,2)</f>
        <v>0</v>
      </c>
      <c r="L161" s="176">
        <v>21</v>
      </c>
      <c r="M161" s="176">
        <f>G161*(1+L161/100)</f>
        <v>0</v>
      </c>
      <c r="N161" s="176">
        <v>1.17E-3</v>
      </c>
      <c r="O161" s="176">
        <f>ROUND(E161*N161,2)</f>
        <v>0</v>
      </c>
      <c r="P161" s="176">
        <v>0</v>
      </c>
      <c r="Q161" s="176">
        <f>ROUND(E161*P161,2)</f>
        <v>0</v>
      </c>
      <c r="R161" s="176"/>
      <c r="S161" s="176" t="s">
        <v>168</v>
      </c>
      <c r="T161" s="177" t="s">
        <v>132</v>
      </c>
      <c r="U161" s="159">
        <v>0.34040000000000004</v>
      </c>
      <c r="V161" s="159">
        <f>ROUND(E161*U161,2)</f>
        <v>1.26</v>
      </c>
      <c r="W161" s="159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133</v>
      </c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>
      <c r="A162" s="157"/>
      <c r="B162" s="158"/>
      <c r="C162" s="189" t="s">
        <v>323</v>
      </c>
      <c r="D162" s="160"/>
      <c r="E162" s="161">
        <v>3.7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137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ht="22.5" outlineLevel="1">
      <c r="A163" s="171">
        <v>45</v>
      </c>
      <c r="B163" s="172" t="s">
        <v>324</v>
      </c>
      <c r="C163" s="188" t="s">
        <v>325</v>
      </c>
      <c r="D163" s="173" t="s">
        <v>222</v>
      </c>
      <c r="E163" s="174">
        <v>3.7</v>
      </c>
      <c r="F163" s="175"/>
      <c r="G163" s="176">
        <f>ROUND(E163*F163,2)</f>
        <v>0</v>
      </c>
      <c r="H163" s="175"/>
      <c r="I163" s="176">
        <f>ROUND(E163*H163,2)</f>
        <v>0</v>
      </c>
      <c r="J163" s="175"/>
      <c r="K163" s="176">
        <f>ROUND(E163*J163,2)</f>
        <v>0</v>
      </c>
      <c r="L163" s="176">
        <v>21</v>
      </c>
      <c r="M163" s="176">
        <f>G163*(1+L163/100)</f>
        <v>0</v>
      </c>
      <c r="N163" s="176">
        <v>1.17E-3</v>
      </c>
      <c r="O163" s="176">
        <f>ROUND(E163*N163,2)</f>
        <v>0</v>
      </c>
      <c r="P163" s="176">
        <v>0</v>
      </c>
      <c r="Q163" s="176">
        <f>ROUND(E163*P163,2)</f>
        <v>0</v>
      </c>
      <c r="R163" s="176"/>
      <c r="S163" s="176" t="s">
        <v>168</v>
      </c>
      <c r="T163" s="177" t="s">
        <v>132</v>
      </c>
      <c r="U163" s="159">
        <v>0.34040000000000004</v>
      </c>
      <c r="V163" s="159">
        <f>ROUND(E163*U163,2)</f>
        <v>1.26</v>
      </c>
      <c r="W163" s="159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133</v>
      </c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>
      <c r="A164" s="157"/>
      <c r="B164" s="158"/>
      <c r="C164" s="189" t="s">
        <v>326</v>
      </c>
      <c r="D164" s="160"/>
      <c r="E164" s="161">
        <v>3.7</v>
      </c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137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ht="22.5" outlineLevel="1">
      <c r="A165" s="171">
        <v>46</v>
      </c>
      <c r="B165" s="172" t="s">
        <v>327</v>
      </c>
      <c r="C165" s="188" t="s">
        <v>328</v>
      </c>
      <c r="D165" s="173" t="s">
        <v>222</v>
      </c>
      <c r="E165" s="174">
        <v>8.9</v>
      </c>
      <c r="F165" s="175"/>
      <c r="G165" s="176">
        <f>ROUND(E165*F165,2)</f>
        <v>0</v>
      </c>
      <c r="H165" s="175"/>
      <c r="I165" s="176">
        <f>ROUND(E165*H165,2)</f>
        <v>0</v>
      </c>
      <c r="J165" s="175"/>
      <c r="K165" s="176">
        <f>ROUND(E165*J165,2)</f>
        <v>0</v>
      </c>
      <c r="L165" s="176">
        <v>21</v>
      </c>
      <c r="M165" s="176">
        <f>G165*(1+L165/100)</f>
        <v>0</v>
      </c>
      <c r="N165" s="176">
        <v>4.3800000000000002E-3</v>
      </c>
      <c r="O165" s="176">
        <f>ROUND(E165*N165,2)</f>
        <v>0.04</v>
      </c>
      <c r="P165" s="176">
        <v>0</v>
      </c>
      <c r="Q165" s="176">
        <f>ROUND(E165*P165,2)</f>
        <v>0</v>
      </c>
      <c r="R165" s="176"/>
      <c r="S165" s="176" t="s">
        <v>168</v>
      </c>
      <c r="T165" s="177" t="s">
        <v>132</v>
      </c>
      <c r="U165" s="159">
        <v>0.50117</v>
      </c>
      <c r="V165" s="159">
        <f>ROUND(E165*U165,2)</f>
        <v>4.46</v>
      </c>
      <c r="W165" s="159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133</v>
      </c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>
      <c r="A166" s="157"/>
      <c r="B166" s="158"/>
      <c r="C166" s="189" t="s">
        <v>329</v>
      </c>
      <c r="D166" s="160"/>
      <c r="E166" s="161">
        <v>8.9</v>
      </c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137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ht="22.5" outlineLevel="1">
      <c r="A167" s="171">
        <v>47</v>
      </c>
      <c r="B167" s="172" t="s">
        <v>330</v>
      </c>
      <c r="C167" s="188" t="s">
        <v>331</v>
      </c>
      <c r="D167" s="173" t="s">
        <v>222</v>
      </c>
      <c r="E167" s="174">
        <v>8.9</v>
      </c>
      <c r="F167" s="175"/>
      <c r="G167" s="176">
        <f>ROUND(E167*F167,2)</f>
        <v>0</v>
      </c>
      <c r="H167" s="175"/>
      <c r="I167" s="176">
        <f>ROUND(E167*H167,2)</f>
        <v>0</v>
      </c>
      <c r="J167" s="175"/>
      <c r="K167" s="176">
        <f>ROUND(E167*J167,2)</f>
        <v>0</v>
      </c>
      <c r="L167" s="176">
        <v>21</v>
      </c>
      <c r="M167" s="176">
        <f>G167*(1+L167/100)</f>
        <v>0</v>
      </c>
      <c r="N167" s="176">
        <v>6.0000000000000006E-4</v>
      </c>
      <c r="O167" s="176">
        <f>ROUND(E167*N167,2)</f>
        <v>0.01</v>
      </c>
      <c r="P167" s="176">
        <v>0</v>
      </c>
      <c r="Q167" s="176">
        <f>ROUND(E167*P167,2)</f>
        <v>0</v>
      </c>
      <c r="R167" s="176"/>
      <c r="S167" s="176" t="s">
        <v>168</v>
      </c>
      <c r="T167" s="177" t="s">
        <v>132</v>
      </c>
      <c r="U167" s="159">
        <v>0.31878000000000001</v>
      </c>
      <c r="V167" s="159">
        <f>ROUND(E167*U167,2)</f>
        <v>2.84</v>
      </c>
      <c r="W167" s="159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133</v>
      </c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>
      <c r="A168" s="157"/>
      <c r="B168" s="158"/>
      <c r="C168" s="189" t="s">
        <v>329</v>
      </c>
      <c r="D168" s="160"/>
      <c r="E168" s="161">
        <v>8.9</v>
      </c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137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ht="22.5" outlineLevel="1">
      <c r="A169" s="171">
        <v>48</v>
      </c>
      <c r="B169" s="172" t="s">
        <v>332</v>
      </c>
      <c r="C169" s="188" t="s">
        <v>333</v>
      </c>
      <c r="D169" s="173" t="s">
        <v>222</v>
      </c>
      <c r="E169" s="174">
        <v>10.100000000000001</v>
      </c>
      <c r="F169" s="175"/>
      <c r="G169" s="176">
        <f>ROUND(E169*F169,2)</f>
        <v>0</v>
      </c>
      <c r="H169" s="175"/>
      <c r="I169" s="176">
        <f>ROUND(E169*H169,2)</f>
        <v>0</v>
      </c>
      <c r="J169" s="175"/>
      <c r="K169" s="176">
        <f>ROUND(E169*J169,2)</f>
        <v>0</v>
      </c>
      <c r="L169" s="176">
        <v>21</v>
      </c>
      <c r="M169" s="176">
        <f>G169*(1+L169/100)</f>
        <v>0</v>
      </c>
      <c r="N169" s="176">
        <v>2.0900000000000003E-3</v>
      </c>
      <c r="O169" s="176">
        <f>ROUND(E169*N169,2)</f>
        <v>0.02</v>
      </c>
      <c r="P169" s="176">
        <v>0</v>
      </c>
      <c r="Q169" s="176">
        <f>ROUND(E169*P169,2)</f>
        <v>0</v>
      </c>
      <c r="R169" s="176"/>
      <c r="S169" s="176" t="s">
        <v>168</v>
      </c>
      <c r="T169" s="177" t="s">
        <v>132</v>
      </c>
      <c r="U169" s="159">
        <v>0.38525000000000004</v>
      </c>
      <c r="V169" s="159">
        <f>ROUND(E169*U169,2)</f>
        <v>3.89</v>
      </c>
      <c r="W169" s="159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133</v>
      </c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>
      <c r="A170" s="157"/>
      <c r="B170" s="158"/>
      <c r="C170" s="189" t="s">
        <v>334</v>
      </c>
      <c r="D170" s="160"/>
      <c r="E170" s="161">
        <v>10.100000000000001</v>
      </c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137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ht="22.5" outlineLevel="1">
      <c r="A171" s="171">
        <v>49</v>
      </c>
      <c r="B171" s="172" t="s">
        <v>335</v>
      </c>
      <c r="C171" s="188" t="s">
        <v>336</v>
      </c>
      <c r="D171" s="173" t="s">
        <v>222</v>
      </c>
      <c r="E171" s="174">
        <v>10.100000000000001</v>
      </c>
      <c r="F171" s="175"/>
      <c r="G171" s="176">
        <f>ROUND(E171*F171,2)</f>
        <v>0</v>
      </c>
      <c r="H171" s="175"/>
      <c r="I171" s="176">
        <f>ROUND(E171*H171,2)</f>
        <v>0</v>
      </c>
      <c r="J171" s="175"/>
      <c r="K171" s="176">
        <f>ROUND(E171*J171,2)</f>
        <v>0</v>
      </c>
      <c r="L171" s="176">
        <v>21</v>
      </c>
      <c r="M171" s="176">
        <f>G171*(1+L171/100)</f>
        <v>0</v>
      </c>
      <c r="N171" s="176">
        <v>6.0000000000000006E-4</v>
      </c>
      <c r="O171" s="176">
        <f>ROUND(E171*N171,2)</f>
        <v>0.01</v>
      </c>
      <c r="P171" s="176">
        <v>0</v>
      </c>
      <c r="Q171" s="176">
        <f>ROUND(E171*P171,2)</f>
        <v>0</v>
      </c>
      <c r="R171" s="176"/>
      <c r="S171" s="176" t="s">
        <v>168</v>
      </c>
      <c r="T171" s="177" t="s">
        <v>132</v>
      </c>
      <c r="U171" s="159">
        <v>0.31878000000000001</v>
      </c>
      <c r="V171" s="159">
        <f>ROUND(E171*U171,2)</f>
        <v>3.22</v>
      </c>
      <c r="W171" s="159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133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>
      <c r="A172" s="157"/>
      <c r="B172" s="158"/>
      <c r="C172" s="189" t="s">
        <v>334</v>
      </c>
      <c r="D172" s="160"/>
      <c r="E172" s="161">
        <v>10.100000000000001</v>
      </c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137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ht="22.5" outlineLevel="1">
      <c r="A173" s="171">
        <v>50</v>
      </c>
      <c r="B173" s="172" t="s">
        <v>337</v>
      </c>
      <c r="C173" s="188" t="s">
        <v>338</v>
      </c>
      <c r="D173" s="173" t="s">
        <v>222</v>
      </c>
      <c r="E173" s="174">
        <v>9.8000000000000007</v>
      </c>
      <c r="F173" s="175"/>
      <c r="G173" s="176">
        <f>ROUND(E173*F173,2)</f>
        <v>0</v>
      </c>
      <c r="H173" s="175"/>
      <c r="I173" s="176">
        <f>ROUND(E173*H173,2)</f>
        <v>0</v>
      </c>
      <c r="J173" s="175"/>
      <c r="K173" s="176">
        <f>ROUND(E173*J173,2)</f>
        <v>0</v>
      </c>
      <c r="L173" s="176">
        <v>21</v>
      </c>
      <c r="M173" s="176">
        <f>G173*(1+L173/100)</f>
        <v>0</v>
      </c>
      <c r="N173" s="176">
        <v>1.3500000000000001E-3</v>
      </c>
      <c r="O173" s="176">
        <f>ROUND(E173*N173,2)</f>
        <v>0.01</v>
      </c>
      <c r="P173" s="176">
        <v>0</v>
      </c>
      <c r="Q173" s="176">
        <f>ROUND(E173*P173,2)</f>
        <v>0</v>
      </c>
      <c r="R173" s="176"/>
      <c r="S173" s="176" t="s">
        <v>168</v>
      </c>
      <c r="T173" s="177" t="s">
        <v>132</v>
      </c>
      <c r="U173" s="159">
        <v>0.35006000000000004</v>
      </c>
      <c r="V173" s="159">
        <f>ROUND(E173*U173,2)</f>
        <v>3.43</v>
      </c>
      <c r="W173" s="159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133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>
      <c r="A174" s="157"/>
      <c r="B174" s="158"/>
      <c r="C174" s="189" t="s">
        <v>339</v>
      </c>
      <c r="D174" s="160"/>
      <c r="E174" s="161">
        <v>9.8000000000000007</v>
      </c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137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ht="22.5" outlineLevel="1">
      <c r="A175" s="171">
        <v>51</v>
      </c>
      <c r="B175" s="172" t="s">
        <v>340</v>
      </c>
      <c r="C175" s="188" t="s">
        <v>341</v>
      </c>
      <c r="D175" s="173" t="s">
        <v>222</v>
      </c>
      <c r="E175" s="174">
        <v>10.100000000000001</v>
      </c>
      <c r="F175" s="175"/>
      <c r="G175" s="176">
        <f>ROUND(E175*F175,2)</f>
        <v>0</v>
      </c>
      <c r="H175" s="175"/>
      <c r="I175" s="176">
        <f>ROUND(E175*H175,2)</f>
        <v>0</v>
      </c>
      <c r="J175" s="175"/>
      <c r="K175" s="176">
        <f>ROUND(E175*J175,2)</f>
        <v>0</v>
      </c>
      <c r="L175" s="176">
        <v>21</v>
      </c>
      <c r="M175" s="176">
        <f>G175*(1+L175/100)</f>
        <v>0</v>
      </c>
      <c r="N175" s="176">
        <v>2.2100000000000002E-3</v>
      </c>
      <c r="O175" s="176">
        <f>ROUND(E175*N175,2)</f>
        <v>0.02</v>
      </c>
      <c r="P175" s="176">
        <v>0</v>
      </c>
      <c r="Q175" s="176">
        <f>ROUND(E175*P175,2)</f>
        <v>0</v>
      </c>
      <c r="R175" s="176"/>
      <c r="S175" s="176" t="s">
        <v>168</v>
      </c>
      <c r="T175" s="177" t="s">
        <v>132</v>
      </c>
      <c r="U175" s="159">
        <v>0.28000000000000003</v>
      </c>
      <c r="V175" s="159">
        <f>ROUND(E175*U175,2)</f>
        <v>2.83</v>
      </c>
      <c r="W175" s="159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133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>
      <c r="A176" s="157"/>
      <c r="B176" s="158"/>
      <c r="C176" s="189" t="s">
        <v>342</v>
      </c>
      <c r="D176" s="160"/>
      <c r="E176" s="161">
        <v>10.100000000000001</v>
      </c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137</v>
      </c>
      <c r="AH176" s="150">
        <v>0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ht="22.5" outlineLevel="1">
      <c r="A177" s="171">
        <v>52</v>
      </c>
      <c r="B177" s="172" t="s">
        <v>343</v>
      </c>
      <c r="C177" s="188" t="s">
        <v>344</v>
      </c>
      <c r="D177" s="173" t="s">
        <v>222</v>
      </c>
      <c r="E177" s="174">
        <v>10.100000000000001</v>
      </c>
      <c r="F177" s="175"/>
      <c r="G177" s="176">
        <f>ROUND(E177*F177,2)</f>
        <v>0</v>
      </c>
      <c r="H177" s="175"/>
      <c r="I177" s="176">
        <f>ROUND(E177*H177,2)</f>
        <v>0</v>
      </c>
      <c r="J177" s="175"/>
      <c r="K177" s="176">
        <f>ROUND(E177*J177,2)</f>
        <v>0</v>
      </c>
      <c r="L177" s="176">
        <v>21</v>
      </c>
      <c r="M177" s="176">
        <f>G177*(1+L177/100)</f>
        <v>0</v>
      </c>
      <c r="N177" s="176">
        <v>1.3000000000000002E-3</v>
      </c>
      <c r="O177" s="176">
        <f>ROUND(E177*N177,2)</f>
        <v>0.01</v>
      </c>
      <c r="P177" s="176">
        <v>0</v>
      </c>
      <c r="Q177" s="176">
        <f>ROUND(E177*P177,2)</f>
        <v>0</v>
      </c>
      <c r="R177" s="176"/>
      <c r="S177" s="176" t="s">
        <v>168</v>
      </c>
      <c r="T177" s="177" t="s">
        <v>132</v>
      </c>
      <c r="U177" s="159">
        <v>0.28000000000000003</v>
      </c>
      <c r="V177" s="159">
        <f>ROUND(E177*U177,2)</f>
        <v>2.83</v>
      </c>
      <c r="W177" s="159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133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>
      <c r="A178" s="157"/>
      <c r="B178" s="158"/>
      <c r="C178" s="189" t="s">
        <v>345</v>
      </c>
      <c r="D178" s="160"/>
      <c r="E178" s="161">
        <v>10.100000000000001</v>
      </c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137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ht="22.5" outlineLevel="1">
      <c r="A179" s="171">
        <v>53</v>
      </c>
      <c r="B179" s="172" t="s">
        <v>346</v>
      </c>
      <c r="C179" s="188" t="s">
        <v>347</v>
      </c>
      <c r="D179" s="173" t="s">
        <v>222</v>
      </c>
      <c r="E179" s="174">
        <v>10.100000000000001</v>
      </c>
      <c r="F179" s="175"/>
      <c r="G179" s="176">
        <f>ROUND(E179*F179,2)</f>
        <v>0</v>
      </c>
      <c r="H179" s="175"/>
      <c r="I179" s="176">
        <f>ROUND(E179*H179,2)</f>
        <v>0</v>
      </c>
      <c r="J179" s="175"/>
      <c r="K179" s="176">
        <f>ROUND(E179*J179,2)</f>
        <v>0</v>
      </c>
      <c r="L179" s="176">
        <v>21</v>
      </c>
      <c r="M179" s="176">
        <f>G179*(1+L179/100)</f>
        <v>0</v>
      </c>
      <c r="N179" s="176">
        <v>1.3500000000000001E-3</v>
      </c>
      <c r="O179" s="176">
        <f>ROUND(E179*N179,2)</f>
        <v>0.01</v>
      </c>
      <c r="P179" s="176">
        <v>0</v>
      </c>
      <c r="Q179" s="176">
        <f>ROUND(E179*P179,2)</f>
        <v>0</v>
      </c>
      <c r="R179" s="176"/>
      <c r="S179" s="176" t="s">
        <v>168</v>
      </c>
      <c r="T179" s="177" t="s">
        <v>132</v>
      </c>
      <c r="U179" s="159">
        <v>0.35006000000000004</v>
      </c>
      <c r="V179" s="159">
        <f>ROUND(E179*U179,2)</f>
        <v>3.54</v>
      </c>
      <c r="W179" s="159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133</v>
      </c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>
      <c r="A180" s="157"/>
      <c r="B180" s="158"/>
      <c r="C180" s="189" t="s">
        <v>348</v>
      </c>
      <c r="D180" s="160"/>
      <c r="E180" s="161">
        <v>10.100000000000001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137</v>
      </c>
      <c r="AH180" s="150">
        <v>0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ht="22.5" outlineLevel="1">
      <c r="A181" s="171">
        <v>54</v>
      </c>
      <c r="B181" s="172" t="s">
        <v>349</v>
      </c>
      <c r="C181" s="188" t="s">
        <v>350</v>
      </c>
      <c r="D181" s="173" t="s">
        <v>222</v>
      </c>
      <c r="E181" s="174">
        <v>9.8000000000000007</v>
      </c>
      <c r="F181" s="175"/>
      <c r="G181" s="176">
        <f>ROUND(E181*F181,2)</f>
        <v>0</v>
      </c>
      <c r="H181" s="175"/>
      <c r="I181" s="176">
        <f>ROUND(E181*H181,2)</f>
        <v>0</v>
      </c>
      <c r="J181" s="175"/>
      <c r="K181" s="176">
        <f>ROUND(E181*J181,2)</f>
        <v>0</v>
      </c>
      <c r="L181" s="176">
        <v>21</v>
      </c>
      <c r="M181" s="176">
        <f>G181*(1+L181/100)</f>
        <v>0</v>
      </c>
      <c r="N181" s="176">
        <v>1.17E-3</v>
      </c>
      <c r="O181" s="176">
        <f>ROUND(E181*N181,2)</f>
        <v>0.01</v>
      </c>
      <c r="P181" s="176">
        <v>0</v>
      </c>
      <c r="Q181" s="176">
        <f>ROUND(E181*P181,2)</f>
        <v>0</v>
      </c>
      <c r="R181" s="176"/>
      <c r="S181" s="176" t="s">
        <v>168</v>
      </c>
      <c r="T181" s="177" t="s">
        <v>132</v>
      </c>
      <c r="U181" s="159">
        <v>0.34040000000000004</v>
      </c>
      <c r="V181" s="159">
        <f>ROUND(E181*U181,2)</f>
        <v>3.34</v>
      </c>
      <c r="W181" s="159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133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>
      <c r="A182" s="157"/>
      <c r="B182" s="158"/>
      <c r="C182" s="189" t="s">
        <v>351</v>
      </c>
      <c r="D182" s="160"/>
      <c r="E182" s="161">
        <v>9.8000000000000007</v>
      </c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137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ht="22.5" outlineLevel="1">
      <c r="A183" s="171">
        <v>55</v>
      </c>
      <c r="B183" s="172" t="s">
        <v>352</v>
      </c>
      <c r="C183" s="188" t="s">
        <v>353</v>
      </c>
      <c r="D183" s="173" t="s">
        <v>222</v>
      </c>
      <c r="E183" s="174">
        <v>18.100000000000001</v>
      </c>
      <c r="F183" s="175"/>
      <c r="G183" s="176">
        <f>ROUND(E183*F183,2)</f>
        <v>0</v>
      </c>
      <c r="H183" s="175"/>
      <c r="I183" s="176">
        <f>ROUND(E183*H183,2)</f>
        <v>0</v>
      </c>
      <c r="J183" s="175"/>
      <c r="K183" s="176">
        <f>ROUND(E183*J183,2)</f>
        <v>0</v>
      </c>
      <c r="L183" s="176">
        <v>21</v>
      </c>
      <c r="M183" s="176">
        <f>G183*(1+L183/100)</f>
        <v>0</v>
      </c>
      <c r="N183" s="176">
        <v>2.0900000000000003E-3</v>
      </c>
      <c r="O183" s="176">
        <f>ROUND(E183*N183,2)</f>
        <v>0.04</v>
      </c>
      <c r="P183" s="176">
        <v>0</v>
      </c>
      <c r="Q183" s="176">
        <f>ROUND(E183*P183,2)</f>
        <v>0</v>
      </c>
      <c r="R183" s="176"/>
      <c r="S183" s="176" t="s">
        <v>168</v>
      </c>
      <c r="T183" s="177" t="s">
        <v>132</v>
      </c>
      <c r="U183" s="159">
        <v>0.38525000000000004</v>
      </c>
      <c r="V183" s="159">
        <f>ROUND(E183*U183,2)</f>
        <v>6.97</v>
      </c>
      <c r="W183" s="159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133</v>
      </c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>
      <c r="A184" s="157"/>
      <c r="B184" s="158"/>
      <c r="C184" s="189" t="s">
        <v>354</v>
      </c>
      <c r="D184" s="160"/>
      <c r="E184" s="161">
        <v>18.100000000000001</v>
      </c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137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ht="22.5" outlineLevel="1">
      <c r="A185" s="171">
        <v>56</v>
      </c>
      <c r="B185" s="172" t="s">
        <v>355</v>
      </c>
      <c r="C185" s="188" t="s">
        <v>356</v>
      </c>
      <c r="D185" s="173" t="s">
        <v>222</v>
      </c>
      <c r="E185" s="174">
        <v>18.100000000000001</v>
      </c>
      <c r="F185" s="175"/>
      <c r="G185" s="176">
        <f>ROUND(E185*F185,2)</f>
        <v>0</v>
      </c>
      <c r="H185" s="175"/>
      <c r="I185" s="176">
        <f>ROUND(E185*H185,2)</f>
        <v>0</v>
      </c>
      <c r="J185" s="175"/>
      <c r="K185" s="176">
        <f>ROUND(E185*J185,2)</f>
        <v>0</v>
      </c>
      <c r="L185" s="176">
        <v>21</v>
      </c>
      <c r="M185" s="176">
        <f>G185*(1+L185/100)</f>
        <v>0</v>
      </c>
      <c r="N185" s="176">
        <v>6.0000000000000006E-4</v>
      </c>
      <c r="O185" s="176">
        <f>ROUND(E185*N185,2)</f>
        <v>0.01</v>
      </c>
      <c r="P185" s="176">
        <v>0</v>
      </c>
      <c r="Q185" s="176">
        <f>ROUND(E185*P185,2)</f>
        <v>0</v>
      </c>
      <c r="R185" s="176"/>
      <c r="S185" s="176" t="s">
        <v>168</v>
      </c>
      <c r="T185" s="177" t="s">
        <v>132</v>
      </c>
      <c r="U185" s="159">
        <v>0.31878000000000001</v>
      </c>
      <c r="V185" s="159">
        <f>ROUND(E185*U185,2)</f>
        <v>5.77</v>
      </c>
      <c r="W185" s="159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133</v>
      </c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>
      <c r="A186" s="157"/>
      <c r="B186" s="158"/>
      <c r="C186" s="189" t="s">
        <v>354</v>
      </c>
      <c r="D186" s="160"/>
      <c r="E186" s="161">
        <v>18.100000000000001</v>
      </c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137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ht="22.5" outlineLevel="1">
      <c r="A187" s="171">
        <v>57</v>
      </c>
      <c r="B187" s="172" t="s">
        <v>357</v>
      </c>
      <c r="C187" s="188" t="s">
        <v>358</v>
      </c>
      <c r="D187" s="173" t="s">
        <v>222</v>
      </c>
      <c r="E187" s="174">
        <v>4.3000000000000007</v>
      </c>
      <c r="F187" s="175"/>
      <c r="G187" s="176">
        <f>ROUND(E187*F187,2)</f>
        <v>0</v>
      </c>
      <c r="H187" s="175"/>
      <c r="I187" s="176">
        <f>ROUND(E187*H187,2)</f>
        <v>0</v>
      </c>
      <c r="J187" s="175"/>
      <c r="K187" s="176">
        <f>ROUND(E187*J187,2)</f>
        <v>0</v>
      </c>
      <c r="L187" s="176">
        <v>21</v>
      </c>
      <c r="M187" s="176">
        <f>G187*(1+L187/100)</f>
        <v>0</v>
      </c>
      <c r="N187" s="176">
        <v>2.0900000000000003E-3</v>
      </c>
      <c r="O187" s="176">
        <f>ROUND(E187*N187,2)</f>
        <v>0.01</v>
      </c>
      <c r="P187" s="176">
        <v>0</v>
      </c>
      <c r="Q187" s="176">
        <f>ROUND(E187*P187,2)</f>
        <v>0</v>
      </c>
      <c r="R187" s="176"/>
      <c r="S187" s="176" t="s">
        <v>168</v>
      </c>
      <c r="T187" s="177" t="s">
        <v>132</v>
      </c>
      <c r="U187" s="159">
        <v>0.38525000000000004</v>
      </c>
      <c r="V187" s="159">
        <f>ROUND(E187*U187,2)</f>
        <v>1.66</v>
      </c>
      <c r="W187" s="159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133</v>
      </c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>
      <c r="A188" s="157"/>
      <c r="B188" s="158"/>
      <c r="C188" s="189" t="s">
        <v>359</v>
      </c>
      <c r="D188" s="160"/>
      <c r="E188" s="161">
        <v>4.3000000000000007</v>
      </c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137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ht="22.5" outlineLevel="1">
      <c r="A189" s="171">
        <v>58</v>
      </c>
      <c r="B189" s="172" t="s">
        <v>360</v>
      </c>
      <c r="C189" s="188" t="s">
        <v>361</v>
      </c>
      <c r="D189" s="173" t="s">
        <v>222</v>
      </c>
      <c r="E189" s="174">
        <v>4.3000000000000007</v>
      </c>
      <c r="F189" s="175"/>
      <c r="G189" s="176">
        <f>ROUND(E189*F189,2)</f>
        <v>0</v>
      </c>
      <c r="H189" s="175"/>
      <c r="I189" s="176">
        <f>ROUND(E189*H189,2)</f>
        <v>0</v>
      </c>
      <c r="J189" s="175"/>
      <c r="K189" s="176">
        <f>ROUND(E189*J189,2)</f>
        <v>0</v>
      </c>
      <c r="L189" s="176">
        <v>21</v>
      </c>
      <c r="M189" s="176">
        <f>G189*(1+L189/100)</f>
        <v>0</v>
      </c>
      <c r="N189" s="176">
        <v>1.2700000000000001E-3</v>
      </c>
      <c r="O189" s="176">
        <f>ROUND(E189*N189,2)</f>
        <v>0.01</v>
      </c>
      <c r="P189" s="176">
        <v>0</v>
      </c>
      <c r="Q189" s="176">
        <f>ROUND(E189*P189,2)</f>
        <v>0</v>
      </c>
      <c r="R189" s="176"/>
      <c r="S189" s="176" t="s">
        <v>168</v>
      </c>
      <c r="T189" s="177" t="s">
        <v>132</v>
      </c>
      <c r="U189" s="159">
        <v>0.28000000000000003</v>
      </c>
      <c r="V189" s="159">
        <f>ROUND(E189*U189,2)</f>
        <v>1.2</v>
      </c>
      <c r="W189" s="159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133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>
      <c r="A190" s="157"/>
      <c r="B190" s="158"/>
      <c r="C190" s="189" t="s">
        <v>362</v>
      </c>
      <c r="D190" s="160"/>
      <c r="E190" s="161">
        <v>4.3000000000000007</v>
      </c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137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ht="22.5" outlineLevel="1">
      <c r="A191" s="171">
        <v>59</v>
      </c>
      <c r="B191" s="172" t="s">
        <v>363</v>
      </c>
      <c r="C191" s="188" t="s">
        <v>364</v>
      </c>
      <c r="D191" s="173" t="s">
        <v>222</v>
      </c>
      <c r="E191" s="174">
        <v>4.3000000000000007</v>
      </c>
      <c r="F191" s="175"/>
      <c r="G191" s="176">
        <f>ROUND(E191*F191,2)</f>
        <v>0</v>
      </c>
      <c r="H191" s="175"/>
      <c r="I191" s="176">
        <f>ROUND(E191*H191,2)</f>
        <v>0</v>
      </c>
      <c r="J191" s="175"/>
      <c r="K191" s="176">
        <f>ROUND(E191*J191,2)</f>
        <v>0</v>
      </c>
      <c r="L191" s="176">
        <v>21</v>
      </c>
      <c r="M191" s="176">
        <f>G191*(1+L191/100)</f>
        <v>0</v>
      </c>
      <c r="N191" s="176">
        <v>1.67E-3</v>
      </c>
      <c r="O191" s="176">
        <f>ROUND(E191*N191,2)</f>
        <v>0.01</v>
      </c>
      <c r="P191" s="176">
        <v>0</v>
      </c>
      <c r="Q191" s="176">
        <f>ROUND(E191*P191,2)</f>
        <v>0</v>
      </c>
      <c r="R191" s="176"/>
      <c r="S191" s="176" t="s">
        <v>168</v>
      </c>
      <c r="T191" s="177" t="s">
        <v>132</v>
      </c>
      <c r="U191" s="159">
        <v>0.28000000000000003</v>
      </c>
      <c r="V191" s="159">
        <f>ROUND(E191*U191,2)</f>
        <v>1.2</v>
      </c>
      <c r="W191" s="159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133</v>
      </c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>
      <c r="A192" s="157"/>
      <c r="B192" s="158"/>
      <c r="C192" s="189" t="s">
        <v>365</v>
      </c>
      <c r="D192" s="160"/>
      <c r="E192" s="161">
        <v>4.3000000000000007</v>
      </c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137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ht="22.5" outlineLevel="1">
      <c r="A193" s="171">
        <v>60</v>
      </c>
      <c r="B193" s="172" t="s">
        <v>366</v>
      </c>
      <c r="C193" s="188" t="s">
        <v>367</v>
      </c>
      <c r="D193" s="173" t="s">
        <v>222</v>
      </c>
      <c r="E193" s="174">
        <v>4.3000000000000007</v>
      </c>
      <c r="F193" s="175"/>
      <c r="G193" s="176">
        <f>ROUND(E193*F193,2)</f>
        <v>0</v>
      </c>
      <c r="H193" s="175"/>
      <c r="I193" s="176">
        <f>ROUND(E193*H193,2)</f>
        <v>0</v>
      </c>
      <c r="J193" s="175"/>
      <c r="K193" s="176">
        <f>ROUND(E193*J193,2)</f>
        <v>0</v>
      </c>
      <c r="L193" s="176">
        <v>21</v>
      </c>
      <c r="M193" s="176">
        <f>G193*(1+L193/100)</f>
        <v>0</v>
      </c>
      <c r="N193" s="176">
        <v>6.0000000000000006E-4</v>
      </c>
      <c r="O193" s="176">
        <f>ROUND(E193*N193,2)</f>
        <v>0</v>
      </c>
      <c r="P193" s="176">
        <v>0</v>
      </c>
      <c r="Q193" s="176">
        <f>ROUND(E193*P193,2)</f>
        <v>0</v>
      </c>
      <c r="R193" s="176"/>
      <c r="S193" s="176" t="s">
        <v>168</v>
      </c>
      <c r="T193" s="177" t="s">
        <v>132</v>
      </c>
      <c r="U193" s="159">
        <v>0.31878000000000001</v>
      </c>
      <c r="V193" s="159">
        <f>ROUND(E193*U193,2)</f>
        <v>1.37</v>
      </c>
      <c r="W193" s="159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133</v>
      </c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>
      <c r="A194" s="157"/>
      <c r="B194" s="158"/>
      <c r="C194" s="189" t="s">
        <v>365</v>
      </c>
      <c r="D194" s="160"/>
      <c r="E194" s="161">
        <v>4.3000000000000007</v>
      </c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137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ht="22.5" outlineLevel="1">
      <c r="A195" s="171">
        <v>61</v>
      </c>
      <c r="B195" s="172" t="s">
        <v>368</v>
      </c>
      <c r="C195" s="188" t="s">
        <v>369</v>
      </c>
      <c r="D195" s="173" t="s">
        <v>222</v>
      </c>
      <c r="E195" s="174">
        <v>4.3000000000000007</v>
      </c>
      <c r="F195" s="175"/>
      <c r="G195" s="176">
        <f>ROUND(E195*F195,2)</f>
        <v>0</v>
      </c>
      <c r="H195" s="175"/>
      <c r="I195" s="176">
        <f>ROUND(E195*H195,2)</f>
        <v>0</v>
      </c>
      <c r="J195" s="175"/>
      <c r="K195" s="176">
        <f>ROUND(E195*J195,2)</f>
        <v>0</v>
      </c>
      <c r="L195" s="176">
        <v>21</v>
      </c>
      <c r="M195" s="176">
        <f>G195*(1+L195/100)</f>
        <v>0</v>
      </c>
      <c r="N195" s="176">
        <v>1.17E-3</v>
      </c>
      <c r="O195" s="176">
        <f>ROUND(E195*N195,2)</f>
        <v>0.01</v>
      </c>
      <c r="P195" s="176">
        <v>0</v>
      </c>
      <c r="Q195" s="176">
        <f>ROUND(E195*P195,2)</f>
        <v>0</v>
      </c>
      <c r="R195" s="176"/>
      <c r="S195" s="176" t="s">
        <v>168</v>
      </c>
      <c r="T195" s="177" t="s">
        <v>132</v>
      </c>
      <c r="U195" s="159">
        <v>0.34040000000000004</v>
      </c>
      <c r="V195" s="159">
        <f>ROUND(E195*U195,2)</f>
        <v>1.46</v>
      </c>
      <c r="W195" s="159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133</v>
      </c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>
      <c r="A196" s="157"/>
      <c r="B196" s="158"/>
      <c r="C196" s="189" t="s">
        <v>370</v>
      </c>
      <c r="D196" s="160"/>
      <c r="E196" s="161">
        <v>4.3000000000000007</v>
      </c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137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ht="22.5" outlineLevel="1">
      <c r="A197" s="171">
        <v>62</v>
      </c>
      <c r="B197" s="172" t="s">
        <v>371</v>
      </c>
      <c r="C197" s="188" t="s">
        <v>372</v>
      </c>
      <c r="D197" s="173" t="s">
        <v>222</v>
      </c>
      <c r="E197" s="174">
        <v>3.3000000000000003</v>
      </c>
      <c r="F197" s="175"/>
      <c r="G197" s="176">
        <f>ROUND(E197*F197,2)</f>
        <v>0</v>
      </c>
      <c r="H197" s="175"/>
      <c r="I197" s="176">
        <f>ROUND(E197*H197,2)</f>
        <v>0</v>
      </c>
      <c r="J197" s="175"/>
      <c r="K197" s="176">
        <f>ROUND(E197*J197,2)</f>
        <v>0</v>
      </c>
      <c r="L197" s="176">
        <v>21</v>
      </c>
      <c r="M197" s="176">
        <f>G197*(1+L197/100)</f>
        <v>0</v>
      </c>
      <c r="N197" s="176">
        <v>1.9500000000000001E-3</v>
      </c>
      <c r="O197" s="176">
        <f>ROUND(E197*N197,2)</f>
        <v>0.01</v>
      </c>
      <c r="P197" s="176">
        <v>0</v>
      </c>
      <c r="Q197" s="176">
        <f>ROUND(E197*P197,2)</f>
        <v>0</v>
      </c>
      <c r="R197" s="176"/>
      <c r="S197" s="176" t="s">
        <v>168</v>
      </c>
      <c r="T197" s="177" t="s">
        <v>132</v>
      </c>
      <c r="U197" s="159">
        <v>0.28000000000000003</v>
      </c>
      <c r="V197" s="159">
        <f>ROUND(E197*U197,2)</f>
        <v>0.92</v>
      </c>
      <c r="W197" s="159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 t="s">
        <v>133</v>
      </c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>
      <c r="A198" s="157"/>
      <c r="B198" s="158"/>
      <c r="C198" s="189" t="s">
        <v>373</v>
      </c>
      <c r="D198" s="160"/>
      <c r="E198" s="161">
        <v>3.3000000000000003</v>
      </c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137</v>
      </c>
      <c r="AH198" s="150">
        <v>0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ht="22.5" outlineLevel="1">
      <c r="A199" s="171">
        <v>63</v>
      </c>
      <c r="B199" s="172" t="s">
        <v>374</v>
      </c>
      <c r="C199" s="188" t="s">
        <v>375</v>
      </c>
      <c r="D199" s="173" t="s">
        <v>222</v>
      </c>
      <c r="E199" s="174">
        <v>3.3000000000000003</v>
      </c>
      <c r="F199" s="175"/>
      <c r="G199" s="176">
        <f>ROUND(E199*F199,2)</f>
        <v>0</v>
      </c>
      <c r="H199" s="175"/>
      <c r="I199" s="176">
        <f>ROUND(E199*H199,2)</f>
        <v>0</v>
      </c>
      <c r="J199" s="175"/>
      <c r="K199" s="176">
        <f>ROUND(E199*J199,2)</f>
        <v>0</v>
      </c>
      <c r="L199" s="176">
        <v>21</v>
      </c>
      <c r="M199" s="176">
        <f>G199*(1+L199/100)</f>
        <v>0</v>
      </c>
      <c r="N199" s="176">
        <v>1.2700000000000001E-3</v>
      </c>
      <c r="O199" s="176">
        <f>ROUND(E199*N199,2)</f>
        <v>0</v>
      </c>
      <c r="P199" s="176">
        <v>0</v>
      </c>
      <c r="Q199" s="176">
        <f>ROUND(E199*P199,2)</f>
        <v>0</v>
      </c>
      <c r="R199" s="176"/>
      <c r="S199" s="176" t="s">
        <v>168</v>
      </c>
      <c r="T199" s="177" t="s">
        <v>132</v>
      </c>
      <c r="U199" s="159">
        <v>0.28000000000000003</v>
      </c>
      <c r="V199" s="159">
        <f>ROUND(E199*U199,2)</f>
        <v>0.92</v>
      </c>
      <c r="W199" s="159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133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>
      <c r="A200" s="157"/>
      <c r="B200" s="158"/>
      <c r="C200" s="189" t="s">
        <v>376</v>
      </c>
      <c r="D200" s="160"/>
      <c r="E200" s="161">
        <v>3.3000000000000003</v>
      </c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137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ht="22.5" outlineLevel="1">
      <c r="A201" s="171">
        <v>64</v>
      </c>
      <c r="B201" s="172" t="s">
        <v>377</v>
      </c>
      <c r="C201" s="188" t="s">
        <v>378</v>
      </c>
      <c r="D201" s="173" t="s">
        <v>222</v>
      </c>
      <c r="E201" s="174">
        <v>5.6000000000000005</v>
      </c>
      <c r="F201" s="175"/>
      <c r="G201" s="176">
        <f>ROUND(E201*F201,2)</f>
        <v>0</v>
      </c>
      <c r="H201" s="175"/>
      <c r="I201" s="176">
        <f>ROUND(E201*H201,2)</f>
        <v>0</v>
      </c>
      <c r="J201" s="175"/>
      <c r="K201" s="176">
        <f>ROUND(E201*J201,2)</f>
        <v>0</v>
      </c>
      <c r="L201" s="176">
        <v>21</v>
      </c>
      <c r="M201" s="176">
        <f>G201*(1+L201/100)</f>
        <v>0</v>
      </c>
      <c r="N201" s="176">
        <v>2.8700000000000002E-3</v>
      </c>
      <c r="O201" s="176">
        <f>ROUND(E201*N201,2)</f>
        <v>0.02</v>
      </c>
      <c r="P201" s="176">
        <v>0</v>
      </c>
      <c r="Q201" s="176">
        <f>ROUND(E201*P201,2)</f>
        <v>0</v>
      </c>
      <c r="R201" s="176"/>
      <c r="S201" s="176" t="s">
        <v>168</v>
      </c>
      <c r="T201" s="177" t="s">
        <v>132</v>
      </c>
      <c r="U201" s="159">
        <v>0.42343000000000003</v>
      </c>
      <c r="V201" s="159">
        <f>ROUND(E201*U201,2)</f>
        <v>2.37</v>
      </c>
      <c r="W201" s="159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133</v>
      </c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>
      <c r="A202" s="157"/>
      <c r="B202" s="158"/>
      <c r="C202" s="189" t="s">
        <v>379</v>
      </c>
      <c r="D202" s="160"/>
      <c r="E202" s="161">
        <v>5.6000000000000005</v>
      </c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137</v>
      </c>
      <c r="AH202" s="150">
        <v>0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>
      <c r="A203" s="171">
        <v>65</v>
      </c>
      <c r="B203" s="172" t="s">
        <v>380</v>
      </c>
      <c r="C203" s="188" t="s">
        <v>381</v>
      </c>
      <c r="D203" s="173" t="s">
        <v>188</v>
      </c>
      <c r="E203" s="174">
        <v>0.29303000000000001</v>
      </c>
      <c r="F203" s="175"/>
      <c r="G203" s="176">
        <f>ROUND(E203*F203,2)</f>
        <v>0</v>
      </c>
      <c r="H203" s="175"/>
      <c r="I203" s="176">
        <f>ROUND(E203*H203,2)</f>
        <v>0</v>
      </c>
      <c r="J203" s="175"/>
      <c r="K203" s="176">
        <f>ROUND(E203*J203,2)</f>
        <v>0</v>
      </c>
      <c r="L203" s="176">
        <v>21</v>
      </c>
      <c r="M203" s="176">
        <f>G203*(1+L203/100)</f>
        <v>0</v>
      </c>
      <c r="N203" s="176">
        <v>0</v>
      </c>
      <c r="O203" s="176">
        <f>ROUND(E203*N203,2)</f>
        <v>0</v>
      </c>
      <c r="P203" s="176">
        <v>0</v>
      </c>
      <c r="Q203" s="176">
        <f>ROUND(E203*P203,2)</f>
        <v>0</v>
      </c>
      <c r="R203" s="176" t="s">
        <v>309</v>
      </c>
      <c r="S203" s="176" t="s">
        <v>132</v>
      </c>
      <c r="T203" s="177" t="s">
        <v>132</v>
      </c>
      <c r="U203" s="159">
        <v>4.7370000000000001</v>
      </c>
      <c r="V203" s="159">
        <f>ROUND(E203*U203,2)</f>
        <v>1.39</v>
      </c>
      <c r="W203" s="159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272</v>
      </c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>
      <c r="A204" s="157"/>
      <c r="B204" s="158"/>
      <c r="C204" s="245" t="s">
        <v>304</v>
      </c>
      <c r="D204" s="246"/>
      <c r="E204" s="246"/>
      <c r="F204" s="246"/>
      <c r="G204" s="246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135</v>
      </c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>
      <c r="A205" s="157"/>
      <c r="B205" s="158"/>
      <c r="C205" s="189" t="s">
        <v>274</v>
      </c>
      <c r="D205" s="160"/>
      <c r="E205" s="161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137</v>
      </c>
      <c r="AH205" s="150">
        <v>0</v>
      </c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1">
      <c r="A206" s="157"/>
      <c r="B206" s="158"/>
      <c r="C206" s="189" t="s">
        <v>382</v>
      </c>
      <c r="D206" s="160"/>
      <c r="E206" s="161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137</v>
      </c>
      <c r="AH206" s="150">
        <v>0</v>
      </c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>
      <c r="A207" s="157"/>
      <c r="B207" s="158"/>
      <c r="C207" s="189" t="s">
        <v>383</v>
      </c>
      <c r="D207" s="160"/>
      <c r="E207" s="161">
        <v>0.29303000000000001</v>
      </c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137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>
      <c r="A208" s="165" t="s">
        <v>126</v>
      </c>
      <c r="B208" s="166" t="s">
        <v>88</v>
      </c>
      <c r="C208" s="187" t="s">
        <v>89</v>
      </c>
      <c r="D208" s="167"/>
      <c r="E208" s="168"/>
      <c r="F208" s="169"/>
      <c r="G208" s="169">
        <f>SUMIF(AG209:AG219,"&lt;&gt;NOR",G209:G219)</f>
        <v>0</v>
      </c>
      <c r="H208" s="169"/>
      <c r="I208" s="169">
        <f>SUM(I209:I219)</f>
        <v>0</v>
      </c>
      <c r="J208" s="169"/>
      <c r="K208" s="169">
        <f>SUM(K209:K219)</f>
        <v>0</v>
      </c>
      <c r="L208" s="169"/>
      <c r="M208" s="169">
        <f>SUM(M209:M219)</f>
        <v>0</v>
      </c>
      <c r="N208" s="169"/>
      <c r="O208" s="169">
        <f>SUM(O209:O219)</f>
        <v>0.21</v>
      </c>
      <c r="P208" s="169"/>
      <c r="Q208" s="169">
        <f>SUM(Q209:Q219)</f>
        <v>0</v>
      </c>
      <c r="R208" s="169"/>
      <c r="S208" s="169"/>
      <c r="T208" s="170"/>
      <c r="U208" s="164"/>
      <c r="V208" s="164">
        <f>SUM(V209:V219)</f>
        <v>11.7</v>
      </c>
      <c r="W208" s="164"/>
      <c r="AG208" t="s">
        <v>127</v>
      </c>
    </row>
    <row r="209" spans="1:60" outlineLevel="1">
      <c r="A209" s="171">
        <v>66</v>
      </c>
      <c r="B209" s="172" t="s">
        <v>384</v>
      </c>
      <c r="C209" s="188" t="s">
        <v>385</v>
      </c>
      <c r="D209" s="173" t="s">
        <v>222</v>
      </c>
      <c r="E209" s="174">
        <v>10.760000000000002</v>
      </c>
      <c r="F209" s="175"/>
      <c r="G209" s="176">
        <f>ROUND(E209*F209,2)</f>
        <v>0</v>
      </c>
      <c r="H209" s="175"/>
      <c r="I209" s="176">
        <f>ROUND(E209*H209,2)</f>
        <v>0</v>
      </c>
      <c r="J209" s="175"/>
      <c r="K209" s="176">
        <f>ROUND(E209*J209,2)</f>
        <v>0</v>
      </c>
      <c r="L209" s="176">
        <v>21</v>
      </c>
      <c r="M209" s="176">
        <f>G209*(1+L209/100)</f>
        <v>0</v>
      </c>
      <c r="N209" s="176">
        <v>2.0000000000000002E-5</v>
      </c>
      <c r="O209" s="176">
        <f>ROUND(E209*N209,2)</f>
        <v>0</v>
      </c>
      <c r="P209" s="176">
        <v>0</v>
      </c>
      <c r="Q209" s="176">
        <f>ROUND(E209*P209,2)</f>
        <v>0</v>
      </c>
      <c r="R209" s="176" t="s">
        <v>386</v>
      </c>
      <c r="S209" s="176" t="s">
        <v>132</v>
      </c>
      <c r="T209" s="177" t="s">
        <v>132</v>
      </c>
      <c r="U209" s="159">
        <v>0.46800000000000003</v>
      </c>
      <c r="V209" s="159">
        <f>ROUND(E209*U209,2)</f>
        <v>5.04</v>
      </c>
      <c r="W209" s="159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133</v>
      </c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>
      <c r="A210" s="157"/>
      <c r="B210" s="158"/>
      <c r="C210" s="189" t="s">
        <v>387</v>
      </c>
      <c r="D210" s="160"/>
      <c r="E210" s="161">
        <v>10.760000000000002</v>
      </c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137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>
      <c r="A211" s="171">
        <v>67</v>
      </c>
      <c r="B211" s="172" t="s">
        <v>388</v>
      </c>
      <c r="C211" s="188" t="s">
        <v>389</v>
      </c>
      <c r="D211" s="173" t="s">
        <v>222</v>
      </c>
      <c r="E211" s="174">
        <v>8.16</v>
      </c>
      <c r="F211" s="175"/>
      <c r="G211" s="176">
        <f>ROUND(E211*F211,2)</f>
        <v>0</v>
      </c>
      <c r="H211" s="175"/>
      <c r="I211" s="176">
        <f>ROUND(E211*H211,2)</f>
        <v>0</v>
      </c>
      <c r="J211" s="175"/>
      <c r="K211" s="176">
        <f>ROUND(E211*J211,2)</f>
        <v>0</v>
      </c>
      <c r="L211" s="176">
        <v>21</v>
      </c>
      <c r="M211" s="176">
        <f>G211*(1+L211/100)</f>
        <v>0</v>
      </c>
      <c r="N211" s="176">
        <v>2.0000000000000002E-5</v>
      </c>
      <c r="O211" s="176">
        <f>ROUND(E211*N211,2)</f>
        <v>0</v>
      </c>
      <c r="P211" s="176">
        <v>0</v>
      </c>
      <c r="Q211" s="176">
        <f>ROUND(E211*P211,2)</f>
        <v>0</v>
      </c>
      <c r="R211" s="176" t="s">
        <v>386</v>
      </c>
      <c r="S211" s="176" t="s">
        <v>132</v>
      </c>
      <c r="T211" s="177" t="s">
        <v>132</v>
      </c>
      <c r="U211" s="159">
        <v>0.75700000000000001</v>
      </c>
      <c r="V211" s="159">
        <f>ROUND(E211*U211,2)</f>
        <v>6.18</v>
      </c>
      <c r="W211" s="159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133</v>
      </c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>
      <c r="A212" s="157"/>
      <c r="B212" s="158"/>
      <c r="C212" s="189" t="s">
        <v>390</v>
      </c>
      <c r="D212" s="160"/>
      <c r="E212" s="161">
        <v>8.16</v>
      </c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137</v>
      </c>
      <c r="AH212" s="150">
        <v>0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>
      <c r="A213" s="179">
        <v>68</v>
      </c>
      <c r="B213" s="180" t="s">
        <v>391</v>
      </c>
      <c r="C213" s="191" t="s">
        <v>392</v>
      </c>
      <c r="D213" s="181" t="s">
        <v>183</v>
      </c>
      <c r="E213" s="182">
        <v>2</v>
      </c>
      <c r="F213" s="183"/>
      <c r="G213" s="184">
        <f>ROUND(E213*F213,2)</f>
        <v>0</v>
      </c>
      <c r="H213" s="183"/>
      <c r="I213" s="184">
        <f>ROUND(E213*H213,2)</f>
        <v>0</v>
      </c>
      <c r="J213" s="183"/>
      <c r="K213" s="184">
        <f>ROUND(E213*J213,2)</f>
        <v>0</v>
      </c>
      <c r="L213" s="184">
        <v>21</v>
      </c>
      <c r="M213" s="184">
        <f>G213*(1+L213/100)</f>
        <v>0</v>
      </c>
      <c r="N213" s="184">
        <v>4.7E-2</v>
      </c>
      <c r="O213" s="184">
        <f>ROUND(E213*N213,2)</f>
        <v>0.09</v>
      </c>
      <c r="P213" s="184">
        <v>0</v>
      </c>
      <c r="Q213" s="184">
        <f>ROUND(E213*P213,2)</f>
        <v>0</v>
      </c>
      <c r="R213" s="184"/>
      <c r="S213" s="184" t="s">
        <v>168</v>
      </c>
      <c r="T213" s="185" t="s">
        <v>202</v>
      </c>
      <c r="U213" s="159">
        <v>0</v>
      </c>
      <c r="V213" s="159">
        <f>ROUND(E213*U213,2)</f>
        <v>0</v>
      </c>
      <c r="W213" s="159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203</v>
      </c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ht="22.5" outlineLevel="1">
      <c r="A214" s="179">
        <v>69</v>
      </c>
      <c r="B214" s="180" t="s">
        <v>393</v>
      </c>
      <c r="C214" s="191" t="s">
        <v>394</v>
      </c>
      <c r="D214" s="181" t="s">
        <v>183</v>
      </c>
      <c r="E214" s="182">
        <v>1</v>
      </c>
      <c r="F214" s="183"/>
      <c r="G214" s="184">
        <f>ROUND(E214*F214,2)</f>
        <v>0</v>
      </c>
      <c r="H214" s="183"/>
      <c r="I214" s="184">
        <f>ROUND(E214*H214,2)</f>
        <v>0</v>
      </c>
      <c r="J214" s="183"/>
      <c r="K214" s="184">
        <f>ROUND(E214*J214,2)</f>
        <v>0</v>
      </c>
      <c r="L214" s="184">
        <v>21</v>
      </c>
      <c r="M214" s="184">
        <f>G214*(1+L214/100)</f>
        <v>0</v>
      </c>
      <c r="N214" s="184">
        <v>0.12000000000000001</v>
      </c>
      <c r="O214" s="184">
        <f>ROUND(E214*N214,2)</f>
        <v>0.12</v>
      </c>
      <c r="P214" s="184">
        <v>0</v>
      </c>
      <c r="Q214" s="184">
        <f>ROUND(E214*P214,2)</f>
        <v>0</v>
      </c>
      <c r="R214" s="184"/>
      <c r="S214" s="184" t="s">
        <v>168</v>
      </c>
      <c r="T214" s="185" t="s">
        <v>202</v>
      </c>
      <c r="U214" s="159">
        <v>0</v>
      </c>
      <c r="V214" s="159">
        <f>ROUND(E214*U214,2)</f>
        <v>0</v>
      </c>
      <c r="W214" s="159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203</v>
      </c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>
      <c r="A215" s="171">
        <v>70</v>
      </c>
      <c r="B215" s="172" t="s">
        <v>395</v>
      </c>
      <c r="C215" s="188" t="s">
        <v>396</v>
      </c>
      <c r="D215" s="173" t="s">
        <v>188</v>
      </c>
      <c r="E215" s="174">
        <v>0.21438000000000001</v>
      </c>
      <c r="F215" s="175"/>
      <c r="G215" s="176">
        <f>ROUND(E215*F215,2)</f>
        <v>0</v>
      </c>
      <c r="H215" s="175"/>
      <c r="I215" s="176">
        <f>ROUND(E215*H215,2)</f>
        <v>0</v>
      </c>
      <c r="J215" s="175"/>
      <c r="K215" s="176">
        <f>ROUND(E215*J215,2)</f>
        <v>0</v>
      </c>
      <c r="L215" s="176">
        <v>21</v>
      </c>
      <c r="M215" s="176">
        <f>G215*(1+L215/100)</f>
        <v>0</v>
      </c>
      <c r="N215" s="176">
        <v>0</v>
      </c>
      <c r="O215" s="176">
        <f>ROUND(E215*N215,2)</f>
        <v>0</v>
      </c>
      <c r="P215" s="176">
        <v>0</v>
      </c>
      <c r="Q215" s="176">
        <f>ROUND(E215*P215,2)</f>
        <v>0</v>
      </c>
      <c r="R215" s="176" t="s">
        <v>386</v>
      </c>
      <c r="S215" s="176" t="s">
        <v>132</v>
      </c>
      <c r="T215" s="177" t="s">
        <v>132</v>
      </c>
      <c r="U215" s="159">
        <v>2.2550000000000003</v>
      </c>
      <c r="V215" s="159">
        <f>ROUND(E215*U215,2)</f>
        <v>0.48</v>
      </c>
      <c r="W215" s="159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272</v>
      </c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>
      <c r="A216" s="157"/>
      <c r="B216" s="158"/>
      <c r="C216" s="245" t="s">
        <v>304</v>
      </c>
      <c r="D216" s="246"/>
      <c r="E216" s="246"/>
      <c r="F216" s="246"/>
      <c r="G216" s="246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135</v>
      </c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>
      <c r="A217" s="157"/>
      <c r="B217" s="158"/>
      <c r="C217" s="189" t="s">
        <v>274</v>
      </c>
      <c r="D217" s="160"/>
      <c r="E217" s="161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137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>
      <c r="A218" s="157"/>
      <c r="B218" s="158"/>
      <c r="C218" s="189" t="s">
        <v>397</v>
      </c>
      <c r="D218" s="160"/>
      <c r="E218" s="161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137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>
      <c r="A219" s="157"/>
      <c r="B219" s="158"/>
      <c r="C219" s="189" t="s">
        <v>398</v>
      </c>
      <c r="D219" s="160"/>
      <c r="E219" s="161">
        <v>0.21438000000000001</v>
      </c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137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>
      <c r="A220" s="165" t="s">
        <v>126</v>
      </c>
      <c r="B220" s="166" t="s">
        <v>90</v>
      </c>
      <c r="C220" s="187" t="s">
        <v>91</v>
      </c>
      <c r="D220" s="167"/>
      <c r="E220" s="168"/>
      <c r="F220" s="169"/>
      <c r="G220" s="169">
        <f>SUMIF(AG221:AG247,"&lt;&gt;NOR",G221:G247)</f>
        <v>0</v>
      </c>
      <c r="H220" s="169"/>
      <c r="I220" s="169">
        <f>SUM(I221:I247)</f>
        <v>0</v>
      </c>
      <c r="J220" s="169"/>
      <c r="K220" s="169">
        <f>SUM(K221:K247)</f>
        <v>0</v>
      </c>
      <c r="L220" s="169"/>
      <c r="M220" s="169">
        <f>SUM(M221:M247)</f>
        <v>0</v>
      </c>
      <c r="N220" s="169"/>
      <c r="O220" s="169">
        <f>SUM(O221:O247)</f>
        <v>1.18</v>
      </c>
      <c r="P220" s="169"/>
      <c r="Q220" s="169">
        <f>SUM(Q221:Q247)</f>
        <v>0</v>
      </c>
      <c r="R220" s="169"/>
      <c r="S220" s="169"/>
      <c r="T220" s="170"/>
      <c r="U220" s="164"/>
      <c r="V220" s="164">
        <f>SUM(V221:V247)</f>
        <v>101.9</v>
      </c>
      <c r="W220" s="164"/>
      <c r="AG220" t="s">
        <v>127</v>
      </c>
    </row>
    <row r="221" spans="1:60" outlineLevel="1">
      <c r="A221" s="171">
        <v>71</v>
      </c>
      <c r="B221" s="172" t="s">
        <v>399</v>
      </c>
      <c r="C221" s="188" t="s">
        <v>400</v>
      </c>
      <c r="D221" s="173" t="s">
        <v>401</v>
      </c>
      <c r="E221" s="174">
        <v>1048.0455000000002</v>
      </c>
      <c r="F221" s="175"/>
      <c r="G221" s="176">
        <f>ROUND(E221*F221,2)</f>
        <v>0</v>
      </c>
      <c r="H221" s="175"/>
      <c r="I221" s="176">
        <f>ROUND(E221*H221,2)</f>
        <v>0</v>
      </c>
      <c r="J221" s="175"/>
      <c r="K221" s="176">
        <f>ROUND(E221*J221,2)</f>
        <v>0</v>
      </c>
      <c r="L221" s="176">
        <v>21</v>
      </c>
      <c r="M221" s="176">
        <f>G221*(1+L221/100)</f>
        <v>0</v>
      </c>
      <c r="N221" s="176">
        <v>5.0000000000000002E-5</v>
      </c>
      <c r="O221" s="176">
        <f>ROUND(E221*N221,2)</f>
        <v>0.05</v>
      </c>
      <c r="P221" s="176">
        <v>0</v>
      </c>
      <c r="Q221" s="176">
        <f>ROUND(E221*P221,2)</f>
        <v>0</v>
      </c>
      <c r="R221" s="176" t="s">
        <v>402</v>
      </c>
      <c r="S221" s="176" t="s">
        <v>132</v>
      </c>
      <c r="T221" s="177" t="s">
        <v>132</v>
      </c>
      <c r="U221" s="159">
        <v>8.4000000000000005E-2</v>
      </c>
      <c r="V221" s="159">
        <f>ROUND(E221*U221,2)</f>
        <v>88.04</v>
      </c>
      <c r="W221" s="159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133</v>
      </c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>
      <c r="A222" s="157"/>
      <c r="B222" s="158"/>
      <c r="C222" s="189" t="s">
        <v>403</v>
      </c>
      <c r="D222" s="160"/>
      <c r="E222" s="161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137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>
      <c r="A223" s="157"/>
      <c r="B223" s="158"/>
      <c r="C223" s="189" t="s">
        <v>404</v>
      </c>
      <c r="D223" s="160"/>
      <c r="E223" s="161">
        <v>450.14626000000004</v>
      </c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137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>
      <c r="A224" s="157"/>
      <c r="B224" s="158"/>
      <c r="C224" s="189" t="s">
        <v>405</v>
      </c>
      <c r="D224" s="160"/>
      <c r="E224" s="161">
        <v>344.80386000000004</v>
      </c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137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>
      <c r="A225" s="157"/>
      <c r="B225" s="158"/>
      <c r="C225" s="189" t="s">
        <v>406</v>
      </c>
      <c r="D225" s="160"/>
      <c r="E225" s="161">
        <v>100.81418000000001</v>
      </c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137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>
      <c r="A226" s="157"/>
      <c r="B226" s="158"/>
      <c r="C226" s="189" t="s">
        <v>407</v>
      </c>
      <c r="D226" s="160"/>
      <c r="E226" s="161">
        <v>74.521200000000007</v>
      </c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137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>
      <c r="A227" s="157"/>
      <c r="B227" s="158"/>
      <c r="C227" s="189" t="s">
        <v>408</v>
      </c>
      <c r="D227" s="160"/>
      <c r="E227" s="161">
        <v>77.760000000000005</v>
      </c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137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ht="22.5" outlineLevel="1">
      <c r="A228" s="171">
        <v>72</v>
      </c>
      <c r="B228" s="172" t="s">
        <v>409</v>
      </c>
      <c r="C228" s="188" t="s">
        <v>410</v>
      </c>
      <c r="D228" s="173" t="s">
        <v>183</v>
      </c>
      <c r="E228" s="174">
        <v>108</v>
      </c>
      <c r="F228" s="175"/>
      <c r="G228" s="176">
        <f>ROUND(E228*F228,2)</f>
        <v>0</v>
      </c>
      <c r="H228" s="175"/>
      <c r="I228" s="176">
        <f>ROUND(E228*H228,2)</f>
        <v>0</v>
      </c>
      <c r="J228" s="175"/>
      <c r="K228" s="176">
        <f>ROUND(E228*J228,2)</f>
        <v>0</v>
      </c>
      <c r="L228" s="176">
        <v>21</v>
      </c>
      <c r="M228" s="176">
        <f>G228*(1+L228/100)</f>
        <v>0</v>
      </c>
      <c r="N228" s="176">
        <v>0</v>
      </c>
      <c r="O228" s="176">
        <f>ROUND(E228*N228,2)</f>
        <v>0</v>
      </c>
      <c r="P228" s="176">
        <v>0</v>
      </c>
      <c r="Q228" s="176">
        <f>ROUND(E228*P228,2)</f>
        <v>0</v>
      </c>
      <c r="R228" s="176"/>
      <c r="S228" s="176" t="s">
        <v>168</v>
      </c>
      <c r="T228" s="177" t="s">
        <v>202</v>
      </c>
      <c r="U228" s="159">
        <v>9.2000000000000012E-2</v>
      </c>
      <c r="V228" s="159">
        <f>ROUND(E228*U228,2)</f>
        <v>9.94</v>
      </c>
      <c r="W228" s="159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133</v>
      </c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>
      <c r="A229" s="157"/>
      <c r="B229" s="158"/>
      <c r="C229" s="189" t="s">
        <v>411</v>
      </c>
      <c r="D229" s="160"/>
      <c r="E229" s="161">
        <v>108</v>
      </c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137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>
      <c r="A230" s="171">
        <v>73</v>
      </c>
      <c r="B230" s="172" t="s">
        <v>412</v>
      </c>
      <c r="C230" s="188" t="s">
        <v>413</v>
      </c>
      <c r="D230" s="173" t="s">
        <v>401</v>
      </c>
      <c r="E230" s="174">
        <v>77.760000000000005</v>
      </c>
      <c r="F230" s="175"/>
      <c r="G230" s="176">
        <f>ROUND(E230*F230,2)</f>
        <v>0</v>
      </c>
      <c r="H230" s="175"/>
      <c r="I230" s="176">
        <f>ROUND(E230*H230,2)</f>
        <v>0</v>
      </c>
      <c r="J230" s="175"/>
      <c r="K230" s="176">
        <f>ROUND(E230*J230,2)</f>
        <v>0</v>
      </c>
      <c r="L230" s="176">
        <v>21</v>
      </c>
      <c r="M230" s="176">
        <f>G230*(1+L230/100)</f>
        <v>0</v>
      </c>
      <c r="N230" s="176">
        <v>1E-3</v>
      </c>
      <c r="O230" s="176">
        <f>ROUND(E230*N230,2)</f>
        <v>0.08</v>
      </c>
      <c r="P230" s="176">
        <v>0</v>
      </c>
      <c r="Q230" s="176">
        <f>ROUND(E230*P230,2)</f>
        <v>0</v>
      </c>
      <c r="R230" s="176" t="s">
        <v>238</v>
      </c>
      <c r="S230" s="176" t="s">
        <v>132</v>
      </c>
      <c r="T230" s="177" t="s">
        <v>132</v>
      </c>
      <c r="U230" s="159">
        <v>0</v>
      </c>
      <c r="V230" s="159">
        <f>ROUND(E230*U230,2)</f>
        <v>0</v>
      </c>
      <c r="W230" s="159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203</v>
      </c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>
      <c r="A231" s="157"/>
      <c r="B231" s="158"/>
      <c r="C231" s="189" t="s">
        <v>403</v>
      </c>
      <c r="D231" s="160"/>
      <c r="E231" s="161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137</v>
      </c>
      <c r="AH231" s="150">
        <v>0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>
      <c r="A232" s="157"/>
      <c r="B232" s="158"/>
      <c r="C232" s="189" t="s">
        <v>408</v>
      </c>
      <c r="D232" s="160"/>
      <c r="E232" s="161">
        <v>77.760000000000005</v>
      </c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137</v>
      </c>
      <c r="AH232" s="150">
        <v>0</v>
      </c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ht="22.5" outlineLevel="1">
      <c r="A233" s="171">
        <v>74</v>
      </c>
      <c r="B233" s="172" t="s">
        <v>414</v>
      </c>
      <c r="C233" s="188" t="s">
        <v>415</v>
      </c>
      <c r="D233" s="173" t="s">
        <v>188</v>
      </c>
      <c r="E233" s="174">
        <v>0.93903000000000003</v>
      </c>
      <c r="F233" s="175"/>
      <c r="G233" s="176">
        <f>ROUND(E233*F233,2)</f>
        <v>0</v>
      </c>
      <c r="H233" s="175"/>
      <c r="I233" s="176">
        <f>ROUND(E233*H233,2)</f>
        <v>0</v>
      </c>
      <c r="J233" s="175"/>
      <c r="K233" s="176">
        <f>ROUND(E233*J233,2)</f>
        <v>0</v>
      </c>
      <c r="L233" s="176">
        <v>21</v>
      </c>
      <c r="M233" s="176">
        <f>G233*(1+L233/100)</f>
        <v>0</v>
      </c>
      <c r="N233" s="176">
        <v>1</v>
      </c>
      <c r="O233" s="176">
        <f>ROUND(E233*N233,2)</f>
        <v>0.94</v>
      </c>
      <c r="P233" s="176">
        <v>0</v>
      </c>
      <c r="Q233" s="176">
        <f>ROUND(E233*P233,2)</f>
        <v>0</v>
      </c>
      <c r="R233" s="176"/>
      <c r="S233" s="176" t="s">
        <v>168</v>
      </c>
      <c r="T233" s="177" t="s">
        <v>132</v>
      </c>
      <c r="U233" s="159">
        <v>0</v>
      </c>
      <c r="V233" s="159">
        <f>ROUND(E233*U233,2)</f>
        <v>0</v>
      </c>
      <c r="W233" s="159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 t="s">
        <v>203</v>
      </c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>
      <c r="A234" s="157"/>
      <c r="B234" s="158"/>
      <c r="C234" s="189" t="s">
        <v>403</v>
      </c>
      <c r="D234" s="160"/>
      <c r="E234" s="161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137</v>
      </c>
      <c r="AH234" s="150">
        <v>0</v>
      </c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>
      <c r="A235" s="157"/>
      <c r="B235" s="158"/>
      <c r="C235" s="189" t="s">
        <v>416</v>
      </c>
      <c r="D235" s="160"/>
      <c r="E235" s="161">
        <v>0.45015000000000005</v>
      </c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137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>
      <c r="A236" s="157"/>
      <c r="B236" s="158"/>
      <c r="C236" s="189" t="s">
        <v>417</v>
      </c>
      <c r="D236" s="160"/>
      <c r="E236" s="161">
        <v>0.34480000000000005</v>
      </c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 t="s">
        <v>137</v>
      </c>
      <c r="AH236" s="150">
        <v>0</v>
      </c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1">
      <c r="A237" s="157"/>
      <c r="B237" s="158"/>
      <c r="C237" s="189" t="s">
        <v>418</v>
      </c>
      <c r="D237" s="160"/>
      <c r="E237" s="161">
        <v>7.4520000000000003E-2</v>
      </c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137</v>
      </c>
      <c r="AH237" s="150">
        <v>0</v>
      </c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>
      <c r="A238" s="157"/>
      <c r="B238" s="158"/>
      <c r="C238" s="190" t="s">
        <v>419</v>
      </c>
      <c r="D238" s="162"/>
      <c r="E238" s="163">
        <v>6.9560000000000011E-2</v>
      </c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137</v>
      </c>
      <c r="AH238" s="150">
        <v>4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ht="22.5" outlineLevel="1">
      <c r="A239" s="171">
        <v>75</v>
      </c>
      <c r="B239" s="172" t="s">
        <v>420</v>
      </c>
      <c r="C239" s="188" t="s">
        <v>421</v>
      </c>
      <c r="D239" s="173" t="s">
        <v>188</v>
      </c>
      <c r="E239" s="174">
        <v>0.10888</v>
      </c>
      <c r="F239" s="175"/>
      <c r="G239" s="176">
        <f>ROUND(E239*F239,2)</f>
        <v>0</v>
      </c>
      <c r="H239" s="175"/>
      <c r="I239" s="176">
        <f>ROUND(E239*H239,2)</f>
        <v>0</v>
      </c>
      <c r="J239" s="175"/>
      <c r="K239" s="176">
        <f>ROUND(E239*J239,2)</f>
        <v>0</v>
      </c>
      <c r="L239" s="176">
        <v>21</v>
      </c>
      <c r="M239" s="176">
        <f>G239*(1+L239/100)</f>
        <v>0</v>
      </c>
      <c r="N239" s="176">
        <v>1</v>
      </c>
      <c r="O239" s="176">
        <f>ROUND(E239*N239,2)</f>
        <v>0.11</v>
      </c>
      <c r="P239" s="176">
        <v>0</v>
      </c>
      <c r="Q239" s="176">
        <f>ROUND(E239*P239,2)</f>
        <v>0</v>
      </c>
      <c r="R239" s="176"/>
      <c r="S239" s="176" t="s">
        <v>168</v>
      </c>
      <c r="T239" s="177" t="s">
        <v>132</v>
      </c>
      <c r="U239" s="159">
        <v>0</v>
      </c>
      <c r="V239" s="159">
        <f>ROUND(E239*U239,2)</f>
        <v>0</v>
      </c>
      <c r="W239" s="159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203</v>
      </c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>
      <c r="A240" s="157"/>
      <c r="B240" s="158"/>
      <c r="C240" s="189" t="s">
        <v>403</v>
      </c>
      <c r="D240" s="160"/>
      <c r="E240" s="161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 t="s">
        <v>137</v>
      </c>
      <c r="AH240" s="150">
        <v>0</v>
      </c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>
      <c r="A241" s="157"/>
      <c r="B241" s="158"/>
      <c r="C241" s="189" t="s">
        <v>422</v>
      </c>
      <c r="D241" s="160"/>
      <c r="E241" s="161">
        <v>0.10081000000000001</v>
      </c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137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>
      <c r="A242" s="157"/>
      <c r="B242" s="158"/>
      <c r="C242" s="190" t="s">
        <v>419</v>
      </c>
      <c r="D242" s="162"/>
      <c r="E242" s="163">
        <v>8.0700000000000008E-3</v>
      </c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137</v>
      </c>
      <c r="AH242" s="150">
        <v>4</v>
      </c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1">
      <c r="A243" s="171">
        <v>76</v>
      </c>
      <c r="B243" s="172" t="s">
        <v>423</v>
      </c>
      <c r="C243" s="188" t="s">
        <v>424</v>
      </c>
      <c r="D243" s="173" t="s">
        <v>188</v>
      </c>
      <c r="E243" s="174">
        <v>1.1780700000000002</v>
      </c>
      <c r="F243" s="175"/>
      <c r="G243" s="176">
        <f>ROUND(E243*F243,2)</f>
        <v>0</v>
      </c>
      <c r="H243" s="175"/>
      <c r="I243" s="176">
        <f>ROUND(E243*H243,2)</f>
        <v>0</v>
      </c>
      <c r="J243" s="175"/>
      <c r="K243" s="176">
        <f>ROUND(E243*J243,2)</f>
        <v>0</v>
      </c>
      <c r="L243" s="176">
        <v>21</v>
      </c>
      <c r="M243" s="176">
        <f>G243*(1+L243/100)</f>
        <v>0</v>
      </c>
      <c r="N243" s="176">
        <v>0</v>
      </c>
      <c r="O243" s="176">
        <f>ROUND(E243*N243,2)</f>
        <v>0</v>
      </c>
      <c r="P243" s="176">
        <v>0</v>
      </c>
      <c r="Q243" s="176">
        <f>ROUND(E243*P243,2)</f>
        <v>0</v>
      </c>
      <c r="R243" s="176" t="s">
        <v>402</v>
      </c>
      <c r="S243" s="176" t="s">
        <v>132</v>
      </c>
      <c r="T243" s="177" t="s">
        <v>132</v>
      </c>
      <c r="U243" s="159">
        <v>3.3270000000000004</v>
      </c>
      <c r="V243" s="159">
        <f>ROUND(E243*U243,2)</f>
        <v>3.92</v>
      </c>
      <c r="W243" s="159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 t="s">
        <v>272</v>
      </c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>
      <c r="A244" s="157"/>
      <c r="B244" s="158"/>
      <c r="C244" s="245" t="s">
        <v>304</v>
      </c>
      <c r="D244" s="246"/>
      <c r="E244" s="246"/>
      <c r="F244" s="246"/>
      <c r="G244" s="246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135</v>
      </c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>
      <c r="A245" s="157"/>
      <c r="B245" s="158"/>
      <c r="C245" s="189" t="s">
        <v>274</v>
      </c>
      <c r="D245" s="160"/>
      <c r="E245" s="161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137</v>
      </c>
      <c r="AH245" s="150">
        <v>0</v>
      </c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>
      <c r="A246" s="157"/>
      <c r="B246" s="158"/>
      <c r="C246" s="189" t="s">
        <v>425</v>
      </c>
      <c r="D246" s="160"/>
      <c r="E246" s="161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137</v>
      </c>
      <c r="AH246" s="150">
        <v>0</v>
      </c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>
      <c r="A247" s="157"/>
      <c r="B247" s="158"/>
      <c r="C247" s="189" t="s">
        <v>426</v>
      </c>
      <c r="D247" s="160"/>
      <c r="E247" s="161">
        <v>1.1780700000000002</v>
      </c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137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>
      <c r="A248" s="165" t="s">
        <v>126</v>
      </c>
      <c r="B248" s="166" t="s">
        <v>92</v>
      </c>
      <c r="C248" s="187" t="s">
        <v>93</v>
      </c>
      <c r="D248" s="167"/>
      <c r="E248" s="168"/>
      <c r="F248" s="169"/>
      <c r="G248" s="169">
        <f>SUMIF(AG249:AG257,"&lt;&gt;NOR",G249:G257)</f>
        <v>0</v>
      </c>
      <c r="H248" s="169"/>
      <c r="I248" s="169">
        <f>SUM(I249:I257)</f>
        <v>0</v>
      </c>
      <c r="J248" s="169"/>
      <c r="K248" s="169">
        <f>SUM(K249:K257)</f>
        <v>0</v>
      </c>
      <c r="L248" s="169"/>
      <c r="M248" s="169">
        <f>SUM(M249:M257)</f>
        <v>0</v>
      </c>
      <c r="N248" s="169"/>
      <c r="O248" s="169">
        <f>SUM(O249:O257)</f>
        <v>0.01</v>
      </c>
      <c r="P248" s="169"/>
      <c r="Q248" s="169">
        <f>SUM(Q249:Q257)</f>
        <v>0</v>
      </c>
      <c r="R248" s="169"/>
      <c r="S248" s="169"/>
      <c r="T248" s="170"/>
      <c r="U248" s="164"/>
      <c r="V248" s="164">
        <f>SUM(V249:V257)</f>
        <v>17.57</v>
      </c>
      <c r="W248" s="164"/>
      <c r="AG248" t="s">
        <v>127</v>
      </c>
    </row>
    <row r="249" spans="1:60" outlineLevel="1">
      <c r="A249" s="171">
        <v>77</v>
      </c>
      <c r="B249" s="172" t="s">
        <v>427</v>
      </c>
      <c r="C249" s="188" t="s">
        <v>428</v>
      </c>
      <c r="D249" s="173" t="s">
        <v>166</v>
      </c>
      <c r="E249" s="174">
        <v>37.945990000000002</v>
      </c>
      <c r="F249" s="175"/>
      <c r="G249" s="176">
        <f>ROUND(E249*F249,2)</f>
        <v>0</v>
      </c>
      <c r="H249" s="175"/>
      <c r="I249" s="176">
        <f>ROUND(E249*H249,2)</f>
        <v>0</v>
      </c>
      <c r="J249" s="175"/>
      <c r="K249" s="176">
        <f>ROUND(E249*J249,2)</f>
        <v>0</v>
      </c>
      <c r="L249" s="176">
        <v>21</v>
      </c>
      <c r="M249" s="176">
        <f>G249*(1+L249/100)</f>
        <v>0</v>
      </c>
      <c r="N249" s="176">
        <v>2.8000000000000003E-4</v>
      </c>
      <c r="O249" s="176">
        <f>ROUND(E249*N249,2)</f>
        <v>0.01</v>
      </c>
      <c r="P249" s="176">
        <v>0</v>
      </c>
      <c r="Q249" s="176">
        <f>ROUND(E249*P249,2)</f>
        <v>0</v>
      </c>
      <c r="R249" s="176" t="s">
        <v>429</v>
      </c>
      <c r="S249" s="176" t="s">
        <v>132</v>
      </c>
      <c r="T249" s="177" t="s">
        <v>132</v>
      </c>
      <c r="U249" s="159">
        <v>0.30700000000000005</v>
      </c>
      <c r="V249" s="159">
        <f>ROUND(E249*U249,2)</f>
        <v>11.65</v>
      </c>
      <c r="W249" s="159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 t="s">
        <v>133</v>
      </c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1">
      <c r="A250" s="157"/>
      <c r="B250" s="158"/>
      <c r="C250" s="189" t="s">
        <v>430</v>
      </c>
      <c r="D250" s="160"/>
      <c r="E250" s="161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137</v>
      </c>
      <c r="AH250" s="150">
        <v>0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>
      <c r="A251" s="157"/>
      <c r="B251" s="158"/>
      <c r="C251" s="189" t="s">
        <v>431</v>
      </c>
      <c r="D251" s="160"/>
      <c r="E251" s="161">
        <v>15.359820000000001</v>
      </c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137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>
      <c r="A252" s="157"/>
      <c r="B252" s="158"/>
      <c r="C252" s="189" t="s">
        <v>432</v>
      </c>
      <c r="D252" s="160"/>
      <c r="E252" s="161">
        <v>11.76534</v>
      </c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137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>
      <c r="A253" s="157"/>
      <c r="B253" s="158"/>
      <c r="C253" s="189" t="s">
        <v>433</v>
      </c>
      <c r="D253" s="160"/>
      <c r="E253" s="161">
        <v>3.4180300000000003</v>
      </c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 t="s">
        <v>137</v>
      </c>
      <c r="AH253" s="150">
        <v>0</v>
      </c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>
      <c r="A254" s="157"/>
      <c r="B254" s="158"/>
      <c r="C254" s="189" t="s">
        <v>434</v>
      </c>
      <c r="D254" s="160"/>
      <c r="E254" s="161">
        <v>2.5428000000000002</v>
      </c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137</v>
      </c>
      <c r="AH254" s="150">
        <v>0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>
      <c r="A255" s="157"/>
      <c r="B255" s="158"/>
      <c r="C255" s="189" t="s">
        <v>435</v>
      </c>
      <c r="D255" s="160"/>
      <c r="E255" s="161">
        <v>4.8600000000000003</v>
      </c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137</v>
      </c>
      <c r="AH255" s="150">
        <v>0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>
      <c r="A256" s="171">
        <v>78</v>
      </c>
      <c r="B256" s="172" t="s">
        <v>436</v>
      </c>
      <c r="C256" s="188" t="s">
        <v>437</v>
      </c>
      <c r="D256" s="173" t="s">
        <v>166</v>
      </c>
      <c r="E256" s="174">
        <v>37.945990000000002</v>
      </c>
      <c r="F256" s="175"/>
      <c r="G256" s="176">
        <f>ROUND(E256*F256,2)</f>
        <v>0</v>
      </c>
      <c r="H256" s="175"/>
      <c r="I256" s="176">
        <f>ROUND(E256*H256,2)</f>
        <v>0</v>
      </c>
      <c r="J256" s="175"/>
      <c r="K256" s="176">
        <f>ROUND(E256*J256,2)</f>
        <v>0</v>
      </c>
      <c r="L256" s="176">
        <v>21</v>
      </c>
      <c r="M256" s="176">
        <f>G256*(1+L256/100)</f>
        <v>0</v>
      </c>
      <c r="N256" s="176">
        <v>8.0000000000000007E-5</v>
      </c>
      <c r="O256" s="176">
        <f>ROUND(E256*N256,2)</f>
        <v>0</v>
      </c>
      <c r="P256" s="176">
        <v>0</v>
      </c>
      <c r="Q256" s="176">
        <f>ROUND(E256*P256,2)</f>
        <v>0</v>
      </c>
      <c r="R256" s="176" t="s">
        <v>429</v>
      </c>
      <c r="S256" s="176" t="s">
        <v>132</v>
      </c>
      <c r="T256" s="177" t="s">
        <v>132</v>
      </c>
      <c r="U256" s="159">
        <v>0.15600000000000003</v>
      </c>
      <c r="V256" s="159">
        <f>ROUND(E256*U256,2)</f>
        <v>5.92</v>
      </c>
      <c r="W256" s="159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133</v>
      </c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>
      <c r="A257" s="157"/>
      <c r="B257" s="158"/>
      <c r="C257" s="189" t="s">
        <v>438</v>
      </c>
      <c r="D257" s="160"/>
      <c r="E257" s="161">
        <v>37.945990000000002</v>
      </c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 t="s">
        <v>137</v>
      </c>
      <c r="AH257" s="150">
        <v>5</v>
      </c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>
      <c r="A258" s="165" t="s">
        <v>126</v>
      </c>
      <c r="B258" s="166" t="s">
        <v>94</v>
      </c>
      <c r="C258" s="187" t="s">
        <v>95</v>
      </c>
      <c r="D258" s="167"/>
      <c r="E258" s="168"/>
      <c r="F258" s="169"/>
      <c r="G258" s="169">
        <f>SUMIF(AG259:AG260,"&lt;&gt;NOR",G259:G260)</f>
        <v>0</v>
      </c>
      <c r="H258" s="169"/>
      <c r="I258" s="169">
        <f>SUM(I259:I260)</f>
        <v>0</v>
      </c>
      <c r="J258" s="169"/>
      <c r="K258" s="169">
        <f>SUM(K259:K260)</f>
        <v>0</v>
      </c>
      <c r="L258" s="169"/>
      <c r="M258" s="169">
        <f>SUM(M259:M260)</f>
        <v>0</v>
      </c>
      <c r="N258" s="169"/>
      <c r="O258" s="169">
        <f>SUM(O259:O260)</f>
        <v>0</v>
      </c>
      <c r="P258" s="169"/>
      <c r="Q258" s="169">
        <f>SUM(Q259:Q260)</f>
        <v>1.2</v>
      </c>
      <c r="R258" s="169"/>
      <c r="S258" s="169"/>
      <c r="T258" s="170"/>
      <c r="U258" s="164"/>
      <c r="V258" s="164">
        <f>SUM(V259:V260)</f>
        <v>0</v>
      </c>
      <c r="W258" s="164"/>
      <c r="AG258" t="s">
        <v>127</v>
      </c>
    </row>
    <row r="259" spans="1:60" outlineLevel="1">
      <c r="A259" s="171">
        <v>79</v>
      </c>
      <c r="B259" s="172" t="s">
        <v>439</v>
      </c>
      <c r="C259" s="188" t="s">
        <v>440</v>
      </c>
      <c r="D259" s="173" t="s">
        <v>441</v>
      </c>
      <c r="E259" s="174">
        <v>12</v>
      </c>
      <c r="F259" s="175"/>
      <c r="G259" s="176">
        <f>ROUND(E259*F259,2)</f>
        <v>0</v>
      </c>
      <c r="H259" s="175"/>
      <c r="I259" s="176">
        <f>ROUND(E259*H259,2)</f>
        <v>0</v>
      </c>
      <c r="J259" s="175"/>
      <c r="K259" s="176">
        <f>ROUND(E259*J259,2)</f>
        <v>0</v>
      </c>
      <c r="L259" s="176">
        <v>21</v>
      </c>
      <c r="M259" s="176">
        <f>G259*(1+L259/100)</f>
        <v>0</v>
      </c>
      <c r="N259" s="176">
        <v>0</v>
      </c>
      <c r="O259" s="176">
        <f>ROUND(E259*N259,2)</f>
        <v>0</v>
      </c>
      <c r="P259" s="176">
        <v>0.1</v>
      </c>
      <c r="Q259" s="176">
        <f>ROUND(E259*P259,2)</f>
        <v>1.2</v>
      </c>
      <c r="R259" s="176"/>
      <c r="S259" s="176" t="s">
        <v>168</v>
      </c>
      <c r="T259" s="177" t="s">
        <v>132</v>
      </c>
      <c r="U259" s="159">
        <v>0</v>
      </c>
      <c r="V259" s="159">
        <f>ROUND(E259*U259,2)</f>
        <v>0</v>
      </c>
      <c r="W259" s="159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133</v>
      </c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>
      <c r="A260" s="157"/>
      <c r="B260" s="158"/>
      <c r="C260" s="189" t="s">
        <v>442</v>
      </c>
      <c r="D260" s="160"/>
      <c r="E260" s="161">
        <v>12</v>
      </c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137</v>
      </c>
      <c r="AH260" s="150">
        <v>0</v>
      </c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>
      <c r="A261" s="165" t="s">
        <v>126</v>
      </c>
      <c r="B261" s="166" t="s">
        <v>96</v>
      </c>
      <c r="C261" s="187" t="s">
        <v>97</v>
      </c>
      <c r="D261" s="167"/>
      <c r="E261" s="168"/>
      <c r="F261" s="169"/>
      <c r="G261" s="169">
        <f>SUMIF(AG262:AG277,"&lt;&gt;NOR",G262:G277)</f>
        <v>0</v>
      </c>
      <c r="H261" s="169"/>
      <c r="I261" s="169">
        <f>SUM(I262:I277)</f>
        <v>0</v>
      </c>
      <c r="J261" s="169"/>
      <c r="K261" s="169">
        <f>SUM(K262:K277)</f>
        <v>0</v>
      </c>
      <c r="L261" s="169"/>
      <c r="M261" s="169">
        <f>SUM(M262:M277)</f>
        <v>0</v>
      </c>
      <c r="N261" s="169"/>
      <c r="O261" s="169">
        <f>SUM(O262:O277)</f>
        <v>0</v>
      </c>
      <c r="P261" s="169"/>
      <c r="Q261" s="169">
        <f>SUM(Q262:Q277)</f>
        <v>0</v>
      </c>
      <c r="R261" s="169"/>
      <c r="S261" s="169"/>
      <c r="T261" s="170"/>
      <c r="U261" s="164"/>
      <c r="V261" s="164">
        <f>SUM(V262:V277)</f>
        <v>39.92</v>
      </c>
      <c r="W261" s="164"/>
      <c r="AG261" t="s">
        <v>127</v>
      </c>
    </row>
    <row r="262" spans="1:60" outlineLevel="1">
      <c r="A262" s="171">
        <v>80</v>
      </c>
      <c r="B262" s="172" t="s">
        <v>443</v>
      </c>
      <c r="C262" s="188" t="s">
        <v>444</v>
      </c>
      <c r="D262" s="173" t="s">
        <v>188</v>
      </c>
      <c r="E262" s="174">
        <v>27.877460000000003</v>
      </c>
      <c r="F262" s="175"/>
      <c r="G262" s="176">
        <f>ROUND(E262*F262,2)</f>
        <v>0</v>
      </c>
      <c r="H262" s="175"/>
      <c r="I262" s="176">
        <f>ROUND(E262*H262,2)</f>
        <v>0</v>
      </c>
      <c r="J262" s="175"/>
      <c r="K262" s="176">
        <f>ROUND(E262*J262,2)</f>
        <v>0</v>
      </c>
      <c r="L262" s="176">
        <v>21</v>
      </c>
      <c r="M262" s="176">
        <f>G262*(1+L262/100)</f>
        <v>0</v>
      </c>
      <c r="N262" s="176">
        <v>0</v>
      </c>
      <c r="O262" s="176">
        <f>ROUND(E262*N262,2)</f>
        <v>0</v>
      </c>
      <c r="P262" s="176">
        <v>0</v>
      </c>
      <c r="Q262" s="176">
        <f>ROUND(E262*P262,2)</f>
        <v>0</v>
      </c>
      <c r="R262" s="176" t="s">
        <v>253</v>
      </c>
      <c r="S262" s="176" t="s">
        <v>132</v>
      </c>
      <c r="T262" s="177" t="s">
        <v>132</v>
      </c>
      <c r="U262" s="159">
        <v>0.49000000000000005</v>
      </c>
      <c r="V262" s="159">
        <f>ROUND(E262*U262,2)</f>
        <v>13.66</v>
      </c>
      <c r="W262" s="159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 t="s">
        <v>445</v>
      </c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>
      <c r="A263" s="157"/>
      <c r="B263" s="158"/>
      <c r="C263" s="189" t="s">
        <v>446</v>
      </c>
      <c r="D263" s="160"/>
      <c r="E263" s="161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137</v>
      </c>
      <c r="AH263" s="150">
        <v>0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>
      <c r="A264" s="157"/>
      <c r="B264" s="158"/>
      <c r="C264" s="189" t="s">
        <v>447</v>
      </c>
      <c r="D264" s="160"/>
      <c r="E264" s="161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137</v>
      </c>
      <c r="AH264" s="150">
        <v>0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>
      <c r="A265" s="157"/>
      <c r="B265" s="158"/>
      <c r="C265" s="189" t="s">
        <v>448</v>
      </c>
      <c r="D265" s="160"/>
      <c r="E265" s="161">
        <v>27.877460000000003</v>
      </c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137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>
      <c r="A266" s="171">
        <v>81</v>
      </c>
      <c r="B266" s="172" t="s">
        <v>449</v>
      </c>
      <c r="C266" s="188" t="s">
        <v>450</v>
      </c>
      <c r="D266" s="173" t="s">
        <v>188</v>
      </c>
      <c r="E266" s="174">
        <v>306.65201000000002</v>
      </c>
      <c r="F266" s="175"/>
      <c r="G266" s="176">
        <f>ROUND(E266*F266,2)</f>
        <v>0</v>
      </c>
      <c r="H266" s="175"/>
      <c r="I266" s="176">
        <f>ROUND(E266*H266,2)</f>
        <v>0</v>
      </c>
      <c r="J266" s="175"/>
      <c r="K266" s="176">
        <f>ROUND(E266*J266,2)</f>
        <v>0</v>
      </c>
      <c r="L266" s="176">
        <v>21</v>
      </c>
      <c r="M266" s="176">
        <f>G266*(1+L266/100)</f>
        <v>0</v>
      </c>
      <c r="N266" s="176">
        <v>0</v>
      </c>
      <c r="O266" s="176">
        <f>ROUND(E266*N266,2)</f>
        <v>0</v>
      </c>
      <c r="P266" s="176">
        <v>0</v>
      </c>
      <c r="Q266" s="176">
        <f>ROUND(E266*P266,2)</f>
        <v>0</v>
      </c>
      <c r="R266" s="176" t="s">
        <v>253</v>
      </c>
      <c r="S266" s="176" t="s">
        <v>132</v>
      </c>
      <c r="T266" s="177" t="s">
        <v>132</v>
      </c>
      <c r="U266" s="159">
        <v>0</v>
      </c>
      <c r="V266" s="159">
        <f>ROUND(E266*U266,2)</f>
        <v>0</v>
      </c>
      <c r="W266" s="159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 t="s">
        <v>445</v>
      </c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outlineLevel="1">
      <c r="A267" s="157"/>
      <c r="B267" s="158"/>
      <c r="C267" s="189" t="s">
        <v>446</v>
      </c>
      <c r="D267" s="160"/>
      <c r="E267" s="161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 t="s">
        <v>137</v>
      </c>
      <c r="AH267" s="150">
        <v>0</v>
      </c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outlineLevel="1">
      <c r="A268" s="157"/>
      <c r="B268" s="158"/>
      <c r="C268" s="189" t="s">
        <v>447</v>
      </c>
      <c r="D268" s="160"/>
      <c r="E268" s="161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137</v>
      </c>
      <c r="AH268" s="150">
        <v>0</v>
      </c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>
      <c r="A269" s="157"/>
      <c r="B269" s="158"/>
      <c r="C269" s="189" t="s">
        <v>451</v>
      </c>
      <c r="D269" s="160"/>
      <c r="E269" s="161">
        <v>306.65201000000002</v>
      </c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137</v>
      </c>
      <c r="AH269" s="150">
        <v>0</v>
      </c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>
      <c r="A270" s="171">
        <v>82</v>
      </c>
      <c r="B270" s="172" t="s">
        <v>452</v>
      </c>
      <c r="C270" s="188" t="s">
        <v>453</v>
      </c>
      <c r="D270" s="173" t="s">
        <v>188</v>
      </c>
      <c r="E270" s="174">
        <v>27.877460000000003</v>
      </c>
      <c r="F270" s="175"/>
      <c r="G270" s="176">
        <f>ROUND(E270*F270,2)</f>
        <v>0</v>
      </c>
      <c r="H270" s="175"/>
      <c r="I270" s="176">
        <f>ROUND(E270*H270,2)</f>
        <v>0</v>
      </c>
      <c r="J270" s="175"/>
      <c r="K270" s="176">
        <f>ROUND(E270*J270,2)</f>
        <v>0</v>
      </c>
      <c r="L270" s="176">
        <v>21</v>
      </c>
      <c r="M270" s="176">
        <f>G270*(1+L270/100)</f>
        <v>0</v>
      </c>
      <c r="N270" s="176">
        <v>0</v>
      </c>
      <c r="O270" s="176">
        <f>ROUND(E270*N270,2)</f>
        <v>0</v>
      </c>
      <c r="P270" s="176">
        <v>0</v>
      </c>
      <c r="Q270" s="176">
        <f>ROUND(E270*P270,2)</f>
        <v>0</v>
      </c>
      <c r="R270" s="176" t="s">
        <v>253</v>
      </c>
      <c r="S270" s="176" t="s">
        <v>132</v>
      </c>
      <c r="T270" s="177" t="s">
        <v>132</v>
      </c>
      <c r="U270" s="159">
        <v>0.94200000000000006</v>
      </c>
      <c r="V270" s="159">
        <f>ROUND(E270*U270,2)</f>
        <v>26.26</v>
      </c>
      <c r="W270" s="159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445</v>
      </c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>
      <c r="A271" s="157"/>
      <c r="B271" s="158"/>
      <c r="C271" s="189" t="s">
        <v>446</v>
      </c>
      <c r="D271" s="160"/>
      <c r="E271" s="161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137</v>
      </c>
      <c r="AH271" s="150">
        <v>0</v>
      </c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>
      <c r="A272" s="157"/>
      <c r="B272" s="158"/>
      <c r="C272" s="189" t="s">
        <v>447</v>
      </c>
      <c r="D272" s="160"/>
      <c r="E272" s="161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137</v>
      </c>
      <c r="AH272" s="150">
        <v>0</v>
      </c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>
      <c r="A273" s="157"/>
      <c r="B273" s="158"/>
      <c r="C273" s="189" t="s">
        <v>448</v>
      </c>
      <c r="D273" s="160"/>
      <c r="E273" s="161">
        <v>27.877460000000003</v>
      </c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137</v>
      </c>
      <c r="AH273" s="150">
        <v>0</v>
      </c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>
      <c r="A274" s="171">
        <v>83</v>
      </c>
      <c r="B274" s="172" t="s">
        <v>454</v>
      </c>
      <c r="C274" s="188" t="s">
        <v>455</v>
      </c>
      <c r="D274" s="173" t="s">
        <v>188</v>
      </c>
      <c r="E274" s="174">
        <v>27.877460000000003</v>
      </c>
      <c r="F274" s="175"/>
      <c r="G274" s="176">
        <f>ROUND(E274*F274,2)</f>
        <v>0</v>
      </c>
      <c r="H274" s="175"/>
      <c r="I274" s="176">
        <f>ROUND(E274*H274,2)</f>
        <v>0</v>
      </c>
      <c r="J274" s="175"/>
      <c r="K274" s="176">
        <f>ROUND(E274*J274,2)</f>
        <v>0</v>
      </c>
      <c r="L274" s="176">
        <v>21</v>
      </c>
      <c r="M274" s="176">
        <f>G274*(1+L274/100)</f>
        <v>0</v>
      </c>
      <c r="N274" s="176">
        <v>0</v>
      </c>
      <c r="O274" s="176">
        <f>ROUND(E274*N274,2)</f>
        <v>0</v>
      </c>
      <c r="P274" s="176">
        <v>0</v>
      </c>
      <c r="Q274" s="176">
        <f>ROUND(E274*P274,2)</f>
        <v>0</v>
      </c>
      <c r="R274" s="176" t="s">
        <v>253</v>
      </c>
      <c r="S274" s="176" t="s">
        <v>132</v>
      </c>
      <c r="T274" s="177" t="s">
        <v>132</v>
      </c>
      <c r="U274" s="159">
        <v>0</v>
      </c>
      <c r="V274" s="159">
        <f>ROUND(E274*U274,2)</f>
        <v>0</v>
      </c>
      <c r="W274" s="159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445</v>
      </c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>
      <c r="A275" s="157"/>
      <c r="B275" s="158"/>
      <c r="C275" s="189" t="s">
        <v>446</v>
      </c>
      <c r="D275" s="160"/>
      <c r="E275" s="161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137</v>
      </c>
      <c r="AH275" s="150">
        <v>0</v>
      </c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outlineLevel="1">
      <c r="A276" s="157"/>
      <c r="B276" s="158"/>
      <c r="C276" s="189" t="s">
        <v>447</v>
      </c>
      <c r="D276" s="160"/>
      <c r="E276" s="161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 t="s">
        <v>137</v>
      </c>
      <c r="AH276" s="150">
        <v>0</v>
      </c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>
      <c r="A277" s="157"/>
      <c r="B277" s="158"/>
      <c r="C277" s="189" t="s">
        <v>448</v>
      </c>
      <c r="D277" s="160"/>
      <c r="E277" s="161">
        <v>27.877460000000003</v>
      </c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137</v>
      </c>
      <c r="AH277" s="150">
        <v>0</v>
      </c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>
      <c r="A278" s="5"/>
      <c r="B278" s="6"/>
      <c r="C278" s="192"/>
      <c r="D278" s="8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AE278">
        <v>15</v>
      </c>
      <c r="AF278">
        <v>21</v>
      </c>
    </row>
    <row r="279" spans="1:60">
      <c r="A279" s="153"/>
      <c r="B279" s="154" t="s">
        <v>29</v>
      </c>
      <c r="C279" s="193"/>
      <c r="D279" s="155"/>
      <c r="E279" s="156"/>
      <c r="F279" s="156"/>
      <c r="G279" s="186">
        <f>G8+G36+G54+G67+G74+G102+G104+G106+G120+G126+G134+G151+G208+G220+G248+G258+G261</f>
        <v>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AE279">
        <f>SUMIF(L7:L277,AE278,G7:G277)</f>
        <v>0</v>
      </c>
      <c r="AF279">
        <f>SUMIF(L7:L277,AF278,G7:G277)</f>
        <v>0</v>
      </c>
      <c r="AG279" t="s">
        <v>456</v>
      </c>
    </row>
    <row r="280" spans="1:60">
      <c r="C280" s="194"/>
      <c r="D280" s="141"/>
      <c r="AG280" t="s">
        <v>457</v>
      </c>
    </row>
    <row r="281" spans="1:60">
      <c r="D281" s="141"/>
    </row>
    <row r="282" spans="1:60">
      <c r="D282" s="141"/>
    </row>
    <row r="283" spans="1:60">
      <c r="D283" s="141"/>
    </row>
    <row r="284" spans="1:60">
      <c r="D284" s="141"/>
    </row>
    <row r="285" spans="1:60">
      <c r="D285" s="141"/>
    </row>
    <row r="286" spans="1:60">
      <c r="D286" s="141"/>
    </row>
    <row r="287" spans="1:60">
      <c r="D287" s="141"/>
    </row>
    <row r="288" spans="1:60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algorithmName="SHA-512" hashValue="PLufGiLf8lDWuQPfJoi0jC1wGQvwh8aKmIRFGcTQF9eiYGC+3fD4SGjvFt/pDIKo+Ocg6H9dANqVZb7mUAWUqw==" saltValue="a8kh1kqmXMnyPNM0uEZnUw==" spinCount="100000" sheet="1"/>
  <mergeCells count="29">
    <mergeCell ref="C49:G49"/>
    <mergeCell ref="A1:G1"/>
    <mergeCell ref="C2:G2"/>
    <mergeCell ref="C3:G3"/>
    <mergeCell ref="C4:G4"/>
    <mergeCell ref="C10:G10"/>
    <mergeCell ref="C17:G17"/>
    <mergeCell ref="C23:G23"/>
    <mergeCell ref="C30:G30"/>
    <mergeCell ref="C38:G38"/>
    <mergeCell ref="C43:G43"/>
    <mergeCell ref="C46:G46"/>
    <mergeCell ref="C138:G138"/>
    <mergeCell ref="C52:G52"/>
    <mergeCell ref="C56:G56"/>
    <mergeCell ref="C69:G69"/>
    <mergeCell ref="C79:G79"/>
    <mergeCell ref="C87:G87"/>
    <mergeCell ref="C91:G91"/>
    <mergeCell ref="C108:G108"/>
    <mergeCell ref="C111:G111"/>
    <mergeCell ref="C116:G116"/>
    <mergeCell ref="C122:G122"/>
    <mergeCell ref="C130:G130"/>
    <mergeCell ref="C147:G147"/>
    <mergeCell ref="C155:G155"/>
    <mergeCell ref="C204:G204"/>
    <mergeCell ref="C216:G216"/>
    <mergeCell ref="C244:G24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49" t="s">
        <v>101</v>
      </c>
      <c r="B1" s="249"/>
      <c r="C1" s="249"/>
      <c r="D1" s="249"/>
      <c r="E1" s="249"/>
      <c r="F1" s="249"/>
      <c r="G1" s="249"/>
      <c r="AG1" t="s">
        <v>102</v>
      </c>
    </row>
    <row r="2" spans="1:60" ht="24.95" customHeight="1">
      <c r="A2" s="142" t="s">
        <v>7</v>
      </c>
      <c r="B2" s="74" t="s">
        <v>44</v>
      </c>
      <c r="C2" s="250" t="s">
        <v>45</v>
      </c>
      <c r="D2" s="251"/>
      <c r="E2" s="251"/>
      <c r="F2" s="251"/>
      <c r="G2" s="252"/>
      <c r="AG2" t="s">
        <v>103</v>
      </c>
    </row>
    <row r="3" spans="1:60" ht="24.95" customHeight="1">
      <c r="A3" s="142" t="s">
        <v>8</v>
      </c>
      <c r="B3" s="74" t="s">
        <v>53</v>
      </c>
      <c r="C3" s="250" t="s">
        <v>54</v>
      </c>
      <c r="D3" s="251"/>
      <c r="E3" s="251"/>
      <c r="F3" s="251"/>
      <c r="G3" s="252"/>
      <c r="AC3" s="89" t="s">
        <v>103</v>
      </c>
      <c r="AG3" t="s">
        <v>104</v>
      </c>
    </row>
    <row r="4" spans="1:60" ht="24.95" customHeight="1">
      <c r="A4" s="143" t="s">
        <v>9</v>
      </c>
      <c r="B4" s="144" t="s">
        <v>57</v>
      </c>
      <c r="C4" s="253" t="s">
        <v>58</v>
      </c>
      <c r="D4" s="254"/>
      <c r="E4" s="254"/>
      <c r="F4" s="254"/>
      <c r="G4" s="255"/>
      <c r="AG4" t="s">
        <v>105</v>
      </c>
    </row>
    <row r="5" spans="1:60">
      <c r="D5" s="141"/>
    </row>
    <row r="6" spans="1:60" ht="38.25">
      <c r="A6" s="146" t="s">
        <v>106</v>
      </c>
      <c r="B6" s="148" t="s">
        <v>107</v>
      </c>
      <c r="C6" s="148" t="s">
        <v>108</v>
      </c>
      <c r="D6" s="147" t="s">
        <v>109</v>
      </c>
      <c r="E6" s="146" t="s">
        <v>110</v>
      </c>
      <c r="F6" s="145" t="s">
        <v>111</v>
      </c>
      <c r="G6" s="146" t="s">
        <v>29</v>
      </c>
      <c r="H6" s="149" t="s">
        <v>30</v>
      </c>
      <c r="I6" s="149" t="s">
        <v>112</v>
      </c>
      <c r="J6" s="149" t="s">
        <v>31</v>
      </c>
      <c r="K6" s="149" t="s">
        <v>113</v>
      </c>
      <c r="L6" s="149" t="s">
        <v>114</v>
      </c>
      <c r="M6" s="149" t="s">
        <v>115</v>
      </c>
      <c r="N6" s="149" t="s">
        <v>116</v>
      </c>
      <c r="O6" s="149" t="s">
        <v>117</v>
      </c>
      <c r="P6" s="149" t="s">
        <v>118</v>
      </c>
      <c r="Q6" s="149" t="s">
        <v>119</v>
      </c>
      <c r="R6" s="149" t="s">
        <v>120</v>
      </c>
      <c r="S6" s="149" t="s">
        <v>121</v>
      </c>
      <c r="T6" s="149" t="s">
        <v>122</v>
      </c>
      <c r="U6" s="149" t="s">
        <v>123</v>
      </c>
      <c r="V6" s="149" t="s">
        <v>124</v>
      </c>
      <c r="W6" s="149" t="s">
        <v>125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65" t="s">
        <v>126</v>
      </c>
      <c r="B8" s="166" t="s">
        <v>55</v>
      </c>
      <c r="C8" s="187" t="s">
        <v>65</v>
      </c>
      <c r="D8" s="167"/>
      <c r="E8" s="168"/>
      <c r="F8" s="169"/>
      <c r="G8" s="169">
        <f>SUMIF(AG9:AG40,"&lt;&gt;NOR",G9:G40)</f>
        <v>0</v>
      </c>
      <c r="H8" s="169"/>
      <c r="I8" s="169">
        <f>SUM(I9:I40)</f>
        <v>0</v>
      </c>
      <c r="J8" s="169"/>
      <c r="K8" s="169">
        <f>SUM(K9:K40)</f>
        <v>0</v>
      </c>
      <c r="L8" s="169"/>
      <c r="M8" s="169">
        <f>SUM(M9:M40)</f>
        <v>0</v>
      </c>
      <c r="N8" s="169"/>
      <c r="O8" s="169">
        <f>SUM(O9:O40)</f>
        <v>4.54</v>
      </c>
      <c r="P8" s="169"/>
      <c r="Q8" s="169">
        <f>SUM(Q9:Q40)</f>
        <v>0</v>
      </c>
      <c r="R8" s="169"/>
      <c r="S8" s="169"/>
      <c r="T8" s="170"/>
      <c r="U8" s="164"/>
      <c r="V8" s="164">
        <f>SUM(V9:V40)</f>
        <v>34.830000000000005</v>
      </c>
      <c r="W8" s="164"/>
      <c r="AG8" t="s">
        <v>127</v>
      </c>
    </row>
    <row r="9" spans="1:60" outlineLevel="1">
      <c r="A9" s="171">
        <v>1</v>
      </c>
      <c r="B9" s="172" t="s">
        <v>128</v>
      </c>
      <c r="C9" s="188" t="s">
        <v>129</v>
      </c>
      <c r="D9" s="173" t="s">
        <v>130</v>
      </c>
      <c r="E9" s="174">
        <v>7.04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6" t="s">
        <v>131</v>
      </c>
      <c r="S9" s="176" t="s">
        <v>132</v>
      </c>
      <c r="T9" s="177" t="s">
        <v>132</v>
      </c>
      <c r="U9" s="159">
        <v>3.5330000000000004</v>
      </c>
      <c r="V9" s="159">
        <f>ROUND(E9*U9,2)</f>
        <v>24.87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133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57"/>
      <c r="B10" s="158"/>
      <c r="C10" s="245" t="s">
        <v>134</v>
      </c>
      <c r="D10" s="246"/>
      <c r="E10" s="246"/>
      <c r="F10" s="246"/>
      <c r="G10" s="246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135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>
      <c r="A11" s="157"/>
      <c r="B11" s="158"/>
      <c r="C11" s="189" t="s">
        <v>458</v>
      </c>
      <c r="D11" s="160"/>
      <c r="E11" s="161">
        <v>5.7600000000000007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137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>
      <c r="A12" s="157"/>
      <c r="B12" s="158"/>
      <c r="C12" s="189" t="s">
        <v>459</v>
      </c>
      <c r="D12" s="160"/>
      <c r="E12" s="161">
        <v>1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137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>
      <c r="A13" s="157"/>
      <c r="B13" s="158"/>
      <c r="C13" s="189" t="s">
        <v>460</v>
      </c>
      <c r="D13" s="160"/>
      <c r="E13" s="161">
        <v>0.28000000000000003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137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2.5" outlineLevel="1">
      <c r="A14" s="171">
        <v>2</v>
      </c>
      <c r="B14" s="172" t="s">
        <v>142</v>
      </c>
      <c r="C14" s="188" t="s">
        <v>143</v>
      </c>
      <c r="D14" s="173" t="s">
        <v>130</v>
      </c>
      <c r="E14" s="174">
        <v>2.68</v>
      </c>
      <c r="F14" s="175"/>
      <c r="G14" s="176">
        <f>ROUND(E14*F14,2)</f>
        <v>0</v>
      </c>
      <c r="H14" s="175"/>
      <c r="I14" s="176">
        <f>ROUND(E14*H14,2)</f>
        <v>0</v>
      </c>
      <c r="J14" s="175"/>
      <c r="K14" s="176">
        <f>ROUND(E14*J14,2)</f>
        <v>0</v>
      </c>
      <c r="L14" s="176">
        <v>21</v>
      </c>
      <c r="M14" s="176">
        <f>G14*(1+L14/100)</f>
        <v>0</v>
      </c>
      <c r="N14" s="176">
        <v>0</v>
      </c>
      <c r="O14" s="176">
        <f>ROUND(E14*N14,2)</f>
        <v>0</v>
      </c>
      <c r="P14" s="176">
        <v>0</v>
      </c>
      <c r="Q14" s="176">
        <f>ROUND(E14*P14,2)</f>
        <v>0</v>
      </c>
      <c r="R14" s="176" t="s">
        <v>131</v>
      </c>
      <c r="S14" s="176" t="s">
        <v>132</v>
      </c>
      <c r="T14" s="177" t="s">
        <v>132</v>
      </c>
      <c r="U14" s="159">
        <v>1.1000000000000001E-2</v>
      </c>
      <c r="V14" s="159">
        <f>ROUND(E14*U14,2)</f>
        <v>0.03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133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>
      <c r="A15" s="157"/>
      <c r="B15" s="158"/>
      <c r="C15" s="245" t="s">
        <v>144</v>
      </c>
      <c r="D15" s="246"/>
      <c r="E15" s="246"/>
      <c r="F15" s="246"/>
      <c r="G15" s="246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135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>
      <c r="A16" s="157"/>
      <c r="B16" s="158"/>
      <c r="C16" s="189" t="s">
        <v>461</v>
      </c>
      <c r="D16" s="160"/>
      <c r="E16" s="161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137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>
      <c r="A17" s="157"/>
      <c r="B17" s="158"/>
      <c r="C17" s="189" t="s">
        <v>462</v>
      </c>
      <c r="D17" s="160"/>
      <c r="E17" s="161">
        <v>7.04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137</v>
      </c>
      <c r="AH17" s="150">
        <v>5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>
      <c r="A18" s="157"/>
      <c r="B18" s="158"/>
      <c r="C18" s="189" t="s">
        <v>463</v>
      </c>
      <c r="D18" s="160"/>
      <c r="E18" s="161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137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>
      <c r="A19" s="157"/>
      <c r="B19" s="158"/>
      <c r="C19" s="189" t="s">
        <v>464</v>
      </c>
      <c r="D19" s="160"/>
      <c r="E19" s="161">
        <v>-4.3599999999999994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137</v>
      </c>
      <c r="AH19" s="150">
        <v>5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ht="33.75" outlineLevel="1">
      <c r="A20" s="171">
        <v>3</v>
      </c>
      <c r="B20" s="172" t="s">
        <v>149</v>
      </c>
      <c r="C20" s="188" t="s">
        <v>150</v>
      </c>
      <c r="D20" s="173" t="s">
        <v>130</v>
      </c>
      <c r="E20" s="174">
        <v>5.36</v>
      </c>
      <c r="F20" s="175"/>
      <c r="G20" s="176">
        <f>ROUND(E20*F20,2)</f>
        <v>0</v>
      </c>
      <c r="H20" s="175"/>
      <c r="I20" s="176">
        <f>ROUND(E20*H20,2)</f>
        <v>0</v>
      </c>
      <c r="J20" s="175"/>
      <c r="K20" s="176">
        <f>ROUND(E20*J20,2)</f>
        <v>0</v>
      </c>
      <c r="L20" s="176">
        <v>21</v>
      </c>
      <c r="M20" s="176">
        <f>G20*(1+L20/100)</f>
        <v>0</v>
      </c>
      <c r="N20" s="176">
        <v>0</v>
      </c>
      <c r="O20" s="176">
        <f>ROUND(E20*N20,2)</f>
        <v>0</v>
      </c>
      <c r="P20" s="176">
        <v>0</v>
      </c>
      <c r="Q20" s="176">
        <f>ROUND(E20*P20,2)</f>
        <v>0</v>
      </c>
      <c r="R20" s="176" t="s">
        <v>131</v>
      </c>
      <c r="S20" s="176" t="s">
        <v>132</v>
      </c>
      <c r="T20" s="177" t="s">
        <v>132</v>
      </c>
      <c r="U20" s="159">
        <v>0</v>
      </c>
      <c r="V20" s="159">
        <f>ROUND(E20*U20,2)</f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133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>
      <c r="A21" s="157"/>
      <c r="B21" s="158"/>
      <c r="C21" s="245" t="s">
        <v>144</v>
      </c>
      <c r="D21" s="246"/>
      <c r="E21" s="246"/>
      <c r="F21" s="246"/>
      <c r="G21" s="246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135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>
      <c r="A22" s="157"/>
      <c r="B22" s="158"/>
      <c r="C22" s="189" t="s">
        <v>465</v>
      </c>
      <c r="D22" s="160"/>
      <c r="E22" s="161">
        <v>2.68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137</v>
      </c>
      <c r="AH22" s="150">
        <v>5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>
      <c r="A23" s="157"/>
      <c r="B23" s="158"/>
      <c r="C23" s="190" t="s">
        <v>152</v>
      </c>
      <c r="D23" s="162"/>
      <c r="E23" s="163">
        <v>2.68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137</v>
      </c>
      <c r="AH23" s="150">
        <v>4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33.75" outlineLevel="1">
      <c r="A24" s="171">
        <v>4</v>
      </c>
      <c r="B24" s="172" t="s">
        <v>153</v>
      </c>
      <c r="C24" s="188" t="s">
        <v>154</v>
      </c>
      <c r="D24" s="173" t="s">
        <v>130</v>
      </c>
      <c r="E24" s="174">
        <v>2.68</v>
      </c>
      <c r="F24" s="175"/>
      <c r="G24" s="176">
        <f>ROUND(E24*F24,2)</f>
        <v>0</v>
      </c>
      <c r="H24" s="175"/>
      <c r="I24" s="176">
        <f>ROUND(E24*H24,2)</f>
        <v>0</v>
      </c>
      <c r="J24" s="175"/>
      <c r="K24" s="176">
        <f>ROUND(E24*J24,2)</f>
        <v>0</v>
      </c>
      <c r="L24" s="176">
        <v>21</v>
      </c>
      <c r="M24" s="176">
        <f>G24*(1+L24/100)</f>
        <v>0</v>
      </c>
      <c r="N24" s="176">
        <v>0</v>
      </c>
      <c r="O24" s="176">
        <f>ROUND(E24*N24,2)</f>
        <v>0</v>
      </c>
      <c r="P24" s="176">
        <v>0</v>
      </c>
      <c r="Q24" s="176">
        <f>ROUND(E24*P24,2)</f>
        <v>0</v>
      </c>
      <c r="R24" s="176" t="s">
        <v>131</v>
      </c>
      <c r="S24" s="176" t="s">
        <v>132</v>
      </c>
      <c r="T24" s="177" t="s">
        <v>132</v>
      </c>
      <c r="U24" s="159">
        <v>1.9380000000000002</v>
      </c>
      <c r="V24" s="159">
        <f>ROUND(E24*U24,2)</f>
        <v>5.19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133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>
      <c r="A25" s="157"/>
      <c r="B25" s="158"/>
      <c r="C25" s="189" t="s">
        <v>155</v>
      </c>
      <c r="D25" s="160"/>
      <c r="E25" s="161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137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>
      <c r="A26" s="157"/>
      <c r="B26" s="158"/>
      <c r="C26" s="189" t="s">
        <v>465</v>
      </c>
      <c r="D26" s="160"/>
      <c r="E26" s="161">
        <v>2.68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137</v>
      </c>
      <c r="AH26" s="150">
        <v>5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22.5" outlineLevel="1">
      <c r="A27" s="171">
        <v>5</v>
      </c>
      <c r="B27" s="172" t="s">
        <v>156</v>
      </c>
      <c r="C27" s="188" t="s">
        <v>157</v>
      </c>
      <c r="D27" s="173" t="s">
        <v>130</v>
      </c>
      <c r="E27" s="174">
        <v>4.3600000000000003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76">
        <v>0</v>
      </c>
      <c r="O27" s="176">
        <f>ROUND(E27*N27,2)</f>
        <v>0</v>
      </c>
      <c r="P27" s="176">
        <v>0</v>
      </c>
      <c r="Q27" s="176">
        <f>ROUND(E27*P27,2)</f>
        <v>0</v>
      </c>
      <c r="R27" s="176" t="s">
        <v>131</v>
      </c>
      <c r="S27" s="176" t="s">
        <v>132</v>
      </c>
      <c r="T27" s="177" t="s">
        <v>132</v>
      </c>
      <c r="U27" s="159">
        <v>0.20200000000000001</v>
      </c>
      <c r="V27" s="159">
        <f>ROUND(E27*U27,2)</f>
        <v>0.88</v>
      </c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133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>
      <c r="A28" s="157"/>
      <c r="B28" s="158"/>
      <c r="C28" s="245" t="s">
        <v>158</v>
      </c>
      <c r="D28" s="246"/>
      <c r="E28" s="246"/>
      <c r="F28" s="246"/>
      <c r="G28" s="246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135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>
      <c r="A29" s="157"/>
      <c r="B29" s="158"/>
      <c r="C29" s="189" t="s">
        <v>466</v>
      </c>
      <c r="D29" s="160"/>
      <c r="E29" s="161">
        <v>3.3600000000000003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137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>
      <c r="A30" s="157"/>
      <c r="B30" s="158"/>
      <c r="C30" s="189" t="s">
        <v>459</v>
      </c>
      <c r="D30" s="160"/>
      <c r="E30" s="161">
        <v>1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137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>
      <c r="A31" s="171">
        <v>6</v>
      </c>
      <c r="B31" s="172" t="s">
        <v>467</v>
      </c>
      <c r="C31" s="188" t="s">
        <v>468</v>
      </c>
      <c r="D31" s="173" t="s">
        <v>130</v>
      </c>
      <c r="E31" s="174">
        <v>1.9200000000000002</v>
      </c>
      <c r="F31" s="175"/>
      <c r="G31" s="176">
        <f>ROUND(E31*F31,2)</f>
        <v>0</v>
      </c>
      <c r="H31" s="175"/>
      <c r="I31" s="176">
        <f>ROUND(E31*H31,2)</f>
        <v>0</v>
      </c>
      <c r="J31" s="175"/>
      <c r="K31" s="176">
        <f>ROUND(E31*J31,2)</f>
        <v>0</v>
      </c>
      <c r="L31" s="176">
        <v>21</v>
      </c>
      <c r="M31" s="176">
        <f>G31*(1+L31/100)</f>
        <v>0</v>
      </c>
      <c r="N31" s="176">
        <v>0</v>
      </c>
      <c r="O31" s="176">
        <f>ROUND(E31*N31,2)</f>
        <v>0</v>
      </c>
      <c r="P31" s="176">
        <v>0</v>
      </c>
      <c r="Q31" s="176">
        <f>ROUND(E31*P31,2)</f>
        <v>0</v>
      </c>
      <c r="R31" s="176" t="s">
        <v>131</v>
      </c>
      <c r="S31" s="176" t="s">
        <v>132</v>
      </c>
      <c r="T31" s="177" t="s">
        <v>132</v>
      </c>
      <c r="U31" s="159">
        <v>1.5870000000000002</v>
      </c>
      <c r="V31" s="159">
        <f>ROUND(E31*U31,2)</f>
        <v>3.05</v>
      </c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133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ht="22.5" outlineLevel="1">
      <c r="A32" s="157"/>
      <c r="B32" s="158"/>
      <c r="C32" s="245" t="s">
        <v>469</v>
      </c>
      <c r="D32" s="246"/>
      <c r="E32" s="246"/>
      <c r="F32" s="246"/>
      <c r="G32" s="246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135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78" t="str">
        <f>C32</f>
        <v>sypaninou z vhodných hornin tř. 1 - 4 nebo materiálem připraveným podél výkopu ve vzdálenosti do 3 m od jeho kraje, pro jakoukoliv hloubku výkopu a jakoukoliv míru zhutnění,</v>
      </c>
      <c r="BB32" s="150"/>
      <c r="BC32" s="150"/>
      <c r="BD32" s="150"/>
      <c r="BE32" s="150"/>
      <c r="BF32" s="150"/>
      <c r="BG32" s="150"/>
      <c r="BH32" s="150"/>
    </row>
    <row r="33" spans="1:60" outlineLevel="1">
      <c r="A33" s="157"/>
      <c r="B33" s="158"/>
      <c r="C33" s="189" t="s">
        <v>470</v>
      </c>
      <c r="D33" s="160"/>
      <c r="E33" s="161">
        <v>1.9200000000000002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137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>
      <c r="A34" s="171">
        <v>7</v>
      </c>
      <c r="B34" s="172" t="s">
        <v>162</v>
      </c>
      <c r="C34" s="188" t="s">
        <v>163</v>
      </c>
      <c r="D34" s="173" t="s">
        <v>130</v>
      </c>
      <c r="E34" s="174">
        <v>2.68</v>
      </c>
      <c r="F34" s="175"/>
      <c r="G34" s="176">
        <f>ROUND(E34*F34,2)</f>
        <v>0</v>
      </c>
      <c r="H34" s="175"/>
      <c r="I34" s="176">
        <f>ROUND(E34*H34,2)</f>
        <v>0</v>
      </c>
      <c r="J34" s="175"/>
      <c r="K34" s="176">
        <f>ROUND(E34*J34,2)</f>
        <v>0</v>
      </c>
      <c r="L34" s="176">
        <v>21</v>
      </c>
      <c r="M34" s="176">
        <f>G34*(1+L34/100)</f>
        <v>0</v>
      </c>
      <c r="N34" s="176">
        <v>0</v>
      </c>
      <c r="O34" s="176">
        <f>ROUND(E34*N34,2)</f>
        <v>0</v>
      </c>
      <c r="P34" s="176">
        <v>0</v>
      </c>
      <c r="Q34" s="176">
        <f>ROUND(E34*P34,2)</f>
        <v>0</v>
      </c>
      <c r="R34" s="176" t="s">
        <v>131</v>
      </c>
      <c r="S34" s="176" t="s">
        <v>132</v>
      </c>
      <c r="T34" s="177" t="s">
        <v>132</v>
      </c>
      <c r="U34" s="159">
        <v>0</v>
      </c>
      <c r="V34" s="159">
        <f>ROUND(E34*U34,2)</f>
        <v>0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133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>
      <c r="A35" s="157"/>
      <c r="B35" s="158"/>
      <c r="C35" s="189" t="s">
        <v>465</v>
      </c>
      <c r="D35" s="160"/>
      <c r="E35" s="161">
        <v>2.68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137</v>
      </c>
      <c r="AH35" s="150">
        <v>5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>
      <c r="A36" s="171">
        <v>8</v>
      </c>
      <c r="B36" s="172" t="s">
        <v>471</v>
      </c>
      <c r="C36" s="188" t="s">
        <v>472</v>
      </c>
      <c r="D36" s="173" t="s">
        <v>130</v>
      </c>
      <c r="E36" s="174">
        <v>0.48000000000000004</v>
      </c>
      <c r="F36" s="175"/>
      <c r="G36" s="176">
        <f>ROUND(E36*F36,2)</f>
        <v>0</v>
      </c>
      <c r="H36" s="175"/>
      <c r="I36" s="176">
        <f>ROUND(E36*H36,2)</f>
        <v>0</v>
      </c>
      <c r="J36" s="175"/>
      <c r="K36" s="176">
        <f>ROUND(E36*J36,2)</f>
        <v>0</v>
      </c>
      <c r="L36" s="176">
        <v>21</v>
      </c>
      <c r="M36" s="176">
        <f>G36*(1+L36/100)</f>
        <v>0</v>
      </c>
      <c r="N36" s="176">
        <v>1.8907700000000001</v>
      </c>
      <c r="O36" s="176">
        <f>ROUND(E36*N36,2)</f>
        <v>0.91</v>
      </c>
      <c r="P36" s="176">
        <v>0</v>
      </c>
      <c r="Q36" s="176">
        <f>ROUND(E36*P36,2)</f>
        <v>0</v>
      </c>
      <c r="R36" s="176" t="s">
        <v>473</v>
      </c>
      <c r="S36" s="176" t="s">
        <v>132</v>
      </c>
      <c r="T36" s="177" t="s">
        <v>132</v>
      </c>
      <c r="U36" s="159">
        <v>1.6950000000000001</v>
      </c>
      <c r="V36" s="159">
        <f>ROUND(E36*U36,2)</f>
        <v>0.81</v>
      </c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133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>
      <c r="A37" s="157"/>
      <c r="B37" s="158"/>
      <c r="C37" s="245" t="s">
        <v>474</v>
      </c>
      <c r="D37" s="246"/>
      <c r="E37" s="246"/>
      <c r="F37" s="246"/>
      <c r="G37" s="246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135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>
      <c r="A38" s="157"/>
      <c r="B38" s="158"/>
      <c r="C38" s="189" t="s">
        <v>475</v>
      </c>
      <c r="D38" s="160"/>
      <c r="E38" s="161">
        <v>0.48000000000000004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137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>
      <c r="A39" s="171">
        <v>9</v>
      </c>
      <c r="B39" s="172" t="s">
        <v>476</v>
      </c>
      <c r="C39" s="188" t="s">
        <v>477</v>
      </c>
      <c r="D39" s="173" t="s">
        <v>188</v>
      </c>
      <c r="E39" s="174">
        <v>3.6302800000000004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76">
        <v>1</v>
      </c>
      <c r="O39" s="176">
        <f>ROUND(E39*N39,2)</f>
        <v>3.63</v>
      </c>
      <c r="P39" s="176">
        <v>0</v>
      </c>
      <c r="Q39" s="176">
        <f>ROUND(E39*P39,2)</f>
        <v>0</v>
      </c>
      <c r="R39" s="176" t="s">
        <v>238</v>
      </c>
      <c r="S39" s="176" t="s">
        <v>132</v>
      </c>
      <c r="T39" s="177" t="s">
        <v>132</v>
      </c>
      <c r="U39" s="159">
        <v>0</v>
      </c>
      <c r="V39" s="159">
        <f>ROUND(E39*U39,2)</f>
        <v>0</v>
      </c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203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>
      <c r="A40" s="157"/>
      <c r="B40" s="158"/>
      <c r="C40" s="189" t="s">
        <v>478</v>
      </c>
      <c r="D40" s="160"/>
      <c r="E40" s="161">
        <v>3.6302800000000004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137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>
      <c r="A41" s="165" t="s">
        <v>126</v>
      </c>
      <c r="B41" s="166" t="s">
        <v>78</v>
      </c>
      <c r="C41" s="187" t="s">
        <v>79</v>
      </c>
      <c r="D41" s="167"/>
      <c r="E41" s="168"/>
      <c r="F41" s="169"/>
      <c r="G41" s="169">
        <f>SUMIF(AG42:AG46,"&lt;&gt;NOR",G42:G46)</f>
        <v>0</v>
      </c>
      <c r="H41" s="169"/>
      <c r="I41" s="169">
        <f>SUM(I42:I46)</f>
        <v>0</v>
      </c>
      <c r="J41" s="169"/>
      <c r="K41" s="169">
        <f>SUM(K42:K46)</f>
        <v>0</v>
      </c>
      <c r="L41" s="169"/>
      <c r="M41" s="169">
        <f>SUM(M42:M46)</f>
        <v>0</v>
      </c>
      <c r="N41" s="169"/>
      <c r="O41" s="169">
        <f>SUM(O42:O46)</f>
        <v>0</v>
      </c>
      <c r="P41" s="169"/>
      <c r="Q41" s="169">
        <f>SUM(Q42:Q46)</f>
        <v>0</v>
      </c>
      <c r="R41" s="169"/>
      <c r="S41" s="169"/>
      <c r="T41" s="170"/>
      <c r="U41" s="164"/>
      <c r="V41" s="164">
        <f>SUM(V42:V46)</f>
        <v>4.26</v>
      </c>
      <c r="W41" s="164"/>
      <c r="AG41" t="s">
        <v>127</v>
      </c>
    </row>
    <row r="42" spans="1:60" ht="33.75" outlineLevel="1">
      <c r="A42" s="171">
        <v>10</v>
      </c>
      <c r="B42" s="172" t="s">
        <v>479</v>
      </c>
      <c r="C42" s="188" t="s">
        <v>480</v>
      </c>
      <c r="D42" s="173" t="s">
        <v>188</v>
      </c>
      <c r="E42" s="174">
        <v>4.5378500000000006</v>
      </c>
      <c r="F42" s="175"/>
      <c r="G42" s="176">
        <f>ROUND(E42*F42,2)</f>
        <v>0</v>
      </c>
      <c r="H42" s="175"/>
      <c r="I42" s="176">
        <f>ROUND(E42*H42,2)</f>
        <v>0</v>
      </c>
      <c r="J42" s="175"/>
      <c r="K42" s="176">
        <f>ROUND(E42*J42,2)</f>
        <v>0</v>
      </c>
      <c r="L42" s="176">
        <v>21</v>
      </c>
      <c r="M42" s="176">
        <f>G42*(1+L42/100)</f>
        <v>0</v>
      </c>
      <c r="N42" s="176">
        <v>0</v>
      </c>
      <c r="O42" s="176">
        <f>ROUND(E42*N42,2)</f>
        <v>0</v>
      </c>
      <c r="P42" s="176">
        <v>0</v>
      </c>
      <c r="Q42" s="176">
        <f>ROUND(E42*P42,2)</f>
        <v>0</v>
      </c>
      <c r="R42" s="176" t="s">
        <v>481</v>
      </c>
      <c r="S42" s="176" t="s">
        <v>132</v>
      </c>
      <c r="T42" s="177" t="s">
        <v>132</v>
      </c>
      <c r="U42" s="159">
        <v>0.9385</v>
      </c>
      <c r="V42" s="159">
        <f>ROUND(E42*U42,2)</f>
        <v>4.26</v>
      </c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272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>
      <c r="A43" s="157"/>
      <c r="B43" s="158"/>
      <c r="C43" s="245" t="s">
        <v>482</v>
      </c>
      <c r="D43" s="246"/>
      <c r="E43" s="246"/>
      <c r="F43" s="246"/>
      <c r="G43" s="246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135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>
      <c r="A44" s="157"/>
      <c r="B44" s="158"/>
      <c r="C44" s="189" t="s">
        <v>274</v>
      </c>
      <c r="D44" s="160"/>
      <c r="E44" s="161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137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>
      <c r="A45" s="157"/>
      <c r="B45" s="158"/>
      <c r="C45" s="189" t="s">
        <v>483</v>
      </c>
      <c r="D45" s="160"/>
      <c r="E45" s="161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137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>
      <c r="A46" s="157"/>
      <c r="B46" s="158"/>
      <c r="C46" s="189" t="s">
        <v>484</v>
      </c>
      <c r="D46" s="160"/>
      <c r="E46" s="161">
        <v>4.5378500000000006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137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>
      <c r="A47" s="165" t="s">
        <v>126</v>
      </c>
      <c r="B47" s="166" t="s">
        <v>84</v>
      </c>
      <c r="C47" s="187" t="s">
        <v>85</v>
      </c>
      <c r="D47" s="167"/>
      <c r="E47" s="168"/>
      <c r="F47" s="169"/>
      <c r="G47" s="169">
        <f>SUMIF(AG48:AG67,"&lt;&gt;NOR",G48:G67)</f>
        <v>0</v>
      </c>
      <c r="H47" s="169"/>
      <c r="I47" s="169">
        <f>SUM(I48:I67)</f>
        <v>0</v>
      </c>
      <c r="J47" s="169"/>
      <c r="K47" s="169">
        <f>SUM(K48:K67)</f>
        <v>0</v>
      </c>
      <c r="L47" s="169"/>
      <c r="M47" s="169">
        <f>SUM(M48:M67)</f>
        <v>0</v>
      </c>
      <c r="N47" s="169"/>
      <c r="O47" s="169">
        <f>SUM(O48:O67)</f>
        <v>0.56000000000000005</v>
      </c>
      <c r="P47" s="169"/>
      <c r="Q47" s="169">
        <f>SUM(Q48:Q67)</f>
        <v>0</v>
      </c>
      <c r="R47" s="169"/>
      <c r="S47" s="169"/>
      <c r="T47" s="170"/>
      <c r="U47" s="164"/>
      <c r="V47" s="164">
        <f>SUM(V48:V67)</f>
        <v>17.420000000000002</v>
      </c>
      <c r="W47" s="164"/>
      <c r="AG47" t="s">
        <v>127</v>
      </c>
    </row>
    <row r="48" spans="1:60" ht="22.5" outlineLevel="1">
      <c r="A48" s="171">
        <v>11</v>
      </c>
      <c r="B48" s="172" t="s">
        <v>485</v>
      </c>
      <c r="C48" s="188" t="s">
        <v>486</v>
      </c>
      <c r="D48" s="173" t="s">
        <v>222</v>
      </c>
      <c r="E48" s="174">
        <v>3.5</v>
      </c>
      <c r="F48" s="175"/>
      <c r="G48" s="176">
        <f>ROUND(E48*F48,2)</f>
        <v>0</v>
      </c>
      <c r="H48" s="175"/>
      <c r="I48" s="176">
        <f>ROUND(E48*H48,2)</f>
        <v>0</v>
      </c>
      <c r="J48" s="175"/>
      <c r="K48" s="176">
        <f>ROUND(E48*J48,2)</f>
        <v>0</v>
      </c>
      <c r="L48" s="176">
        <v>21</v>
      </c>
      <c r="M48" s="176">
        <f>G48*(1+L48/100)</f>
        <v>0</v>
      </c>
      <c r="N48" s="176">
        <v>0.11260000000000001</v>
      </c>
      <c r="O48" s="176">
        <f>ROUND(E48*N48,2)</f>
        <v>0.39</v>
      </c>
      <c r="P48" s="176">
        <v>0</v>
      </c>
      <c r="Q48" s="176">
        <f>ROUND(E48*P48,2)</f>
        <v>0</v>
      </c>
      <c r="R48" s="176" t="s">
        <v>217</v>
      </c>
      <c r="S48" s="176" t="s">
        <v>132</v>
      </c>
      <c r="T48" s="177" t="s">
        <v>132</v>
      </c>
      <c r="U48" s="159">
        <v>0.5525000000000001</v>
      </c>
      <c r="V48" s="159">
        <f>ROUND(E48*U48,2)</f>
        <v>1.93</v>
      </c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133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>
      <c r="A49" s="157"/>
      <c r="B49" s="158"/>
      <c r="C49" s="189" t="s">
        <v>487</v>
      </c>
      <c r="D49" s="160"/>
      <c r="E49" s="161">
        <v>3.5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137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2.5" outlineLevel="1">
      <c r="A50" s="171">
        <v>12</v>
      </c>
      <c r="B50" s="172" t="s">
        <v>488</v>
      </c>
      <c r="C50" s="188" t="s">
        <v>489</v>
      </c>
      <c r="D50" s="173" t="s">
        <v>222</v>
      </c>
      <c r="E50" s="174">
        <v>1</v>
      </c>
      <c r="F50" s="175"/>
      <c r="G50" s="176">
        <f>ROUND(E50*F50,2)</f>
        <v>0</v>
      </c>
      <c r="H50" s="175"/>
      <c r="I50" s="176">
        <f>ROUND(E50*H50,2)</f>
        <v>0</v>
      </c>
      <c r="J50" s="175"/>
      <c r="K50" s="176">
        <f>ROUND(E50*J50,2)</f>
        <v>0</v>
      </c>
      <c r="L50" s="176">
        <v>21</v>
      </c>
      <c r="M50" s="176">
        <f>G50*(1+L50/100)</f>
        <v>0</v>
      </c>
      <c r="N50" s="176">
        <v>1.9510000000000003E-2</v>
      </c>
      <c r="O50" s="176">
        <f>ROUND(E50*N50,2)</f>
        <v>0.02</v>
      </c>
      <c r="P50" s="176">
        <v>0</v>
      </c>
      <c r="Q50" s="176">
        <f>ROUND(E50*P50,2)</f>
        <v>0</v>
      </c>
      <c r="R50" s="176" t="s">
        <v>473</v>
      </c>
      <c r="S50" s="176" t="s">
        <v>132</v>
      </c>
      <c r="T50" s="177" t="s">
        <v>132</v>
      </c>
      <c r="U50" s="159">
        <v>0.34600000000000003</v>
      </c>
      <c r="V50" s="159">
        <f>ROUND(E50*U50,2)</f>
        <v>0.35</v>
      </c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133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>
      <c r="A51" s="157"/>
      <c r="B51" s="158"/>
      <c r="C51" s="245" t="s">
        <v>490</v>
      </c>
      <c r="D51" s="246"/>
      <c r="E51" s="246"/>
      <c r="F51" s="246"/>
      <c r="G51" s="246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135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22.5" outlineLevel="1">
      <c r="A52" s="171">
        <v>13</v>
      </c>
      <c r="B52" s="172" t="s">
        <v>491</v>
      </c>
      <c r="C52" s="188" t="s">
        <v>492</v>
      </c>
      <c r="D52" s="173" t="s">
        <v>222</v>
      </c>
      <c r="E52" s="174">
        <v>1.5</v>
      </c>
      <c r="F52" s="175"/>
      <c r="G52" s="176">
        <f>ROUND(E52*F52,2)</f>
        <v>0</v>
      </c>
      <c r="H52" s="175"/>
      <c r="I52" s="176">
        <f>ROUND(E52*H52,2)</f>
        <v>0</v>
      </c>
      <c r="J52" s="175"/>
      <c r="K52" s="176">
        <f>ROUND(E52*J52,2)</f>
        <v>0</v>
      </c>
      <c r="L52" s="176">
        <v>21</v>
      </c>
      <c r="M52" s="176">
        <f>G52*(1+L52/100)</f>
        <v>0</v>
      </c>
      <c r="N52" s="176">
        <v>2.1000000000000003E-3</v>
      </c>
      <c r="O52" s="176">
        <f>ROUND(E52*N52,2)</f>
        <v>0</v>
      </c>
      <c r="P52" s="176">
        <v>0</v>
      </c>
      <c r="Q52" s="176">
        <f>ROUND(E52*P52,2)</f>
        <v>0</v>
      </c>
      <c r="R52" s="176" t="s">
        <v>493</v>
      </c>
      <c r="S52" s="176" t="s">
        <v>132</v>
      </c>
      <c r="T52" s="177" t="s">
        <v>132</v>
      </c>
      <c r="U52" s="159">
        <v>0.8</v>
      </c>
      <c r="V52" s="159">
        <f>ROUND(E52*U52,2)</f>
        <v>1.2</v>
      </c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133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>
      <c r="A53" s="157"/>
      <c r="B53" s="158"/>
      <c r="C53" s="189" t="s">
        <v>494</v>
      </c>
      <c r="D53" s="160"/>
      <c r="E53" s="161">
        <v>1.5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137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22.5" outlineLevel="1">
      <c r="A54" s="171">
        <v>14</v>
      </c>
      <c r="B54" s="172" t="s">
        <v>495</v>
      </c>
      <c r="C54" s="188" t="s">
        <v>496</v>
      </c>
      <c r="D54" s="173" t="s">
        <v>222</v>
      </c>
      <c r="E54" s="174">
        <v>11</v>
      </c>
      <c r="F54" s="175"/>
      <c r="G54" s="176">
        <f>ROUND(E54*F54,2)</f>
        <v>0</v>
      </c>
      <c r="H54" s="175"/>
      <c r="I54" s="176">
        <f>ROUND(E54*H54,2)</f>
        <v>0</v>
      </c>
      <c r="J54" s="175"/>
      <c r="K54" s="176">
        <f>ROUND(E54*J54,2)</f>
        <v>0</v>
      </c>
      <c r="L54" s="176">
        <v>21</v>
      </c>
      <c r="M54" s="176">
        <f>G54*(1+L54/100)</f>
        <v>0</v>
      </c>
      <c r="N54" s="176">
        <v>2.5200000000000001E-3</v>
      </c>
      <c r="O54" s="176">
        <f>ROUND(E54*N54,2)</f>
        <v>0.03</v>
      </c>
      <c r="P54" s="176">
        <v>0</v>
      </c>
      <c r="Q54" s="176">
        <f>ROUND(E54*P54,2)</f>
        <v>0</v>
      </c>
      <c r="R54" s="176" t="s">
        <v>493</v>
      </c>
      <c r="S54" s="176" t="s">
        <v>132</v>
      </c>
      <c r="T54" s="177" t="s">
        <v>132</v>
      </c>
      <c r="U54" s="159">
        <v>0.8</v>
      </c>
      <c r="V54" s="159">
        <f>ROUND(E54*U54,2)</f>
        <v>8.8000000000000007</v>
      </c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133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>
      <c r="A55" s="157"/>
      <c r="B55" s="158"/>
      <c r="C55" s="189" t="s">
        <v>497</v>
      </c>
      <c r="D55" s="160"/>
      <c r="E55" s="161">
        <v>11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137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ht="33.75" outlineLevel="1">
      <c r="A56" s="171">
        <v>15</v>
      </c>
      <c r="B56" s="172" t="s">
        <v>498</v>
      </c>
      <c r="C56" s="188" t="s">
        <v>499</v>
      </c>
      <c r="D56" s="173" t="s">
        <v>183</v>
      </c>
      <c r="E56" s="174">
        <v>1</v>
      </c>
      <c r="F56" s="175"/>
      <c r="G56" s="176">
        <f>ROUND(E56*F56,2)</f>
        <v>0</v>
      </c>
      <c r="H56" s="175"/>
      <c r="I56" s="176">
        <f>ROUND(E56*H56,2)</f>
        <v>0</v>
      </c>
      <c r="J56" s="175"/>
      <c r="K56" s="176">
        <f>ROUND(E56*J56,2)</f>
        <v>0</v>
      </c>
      <c r="L56" s="176">
        <v>21</v>
      </c>
      <c r="M56" s="176">
        <f>G56*(1+L56/100)</f>
        <v>0</v>
      </c>
      <c r="N56" s="176">
        <v>8.202000000000001E-2</v>
      </c>
      <c r="O56" s="176">
        <f>ROUND(E56*N56,2)</f>
        <v>0.08</v>
      </c>
      <c r="P56" s="176">
        <v>0</v>
      </c>
      <c r="Q56" s="176">
        <f>ROUND(E56*P56,2)</f>
        <v>0</v>
      </c>
      <c r="R56" s="176" t="s">
        <v>493</v>
      </c>
      <c r="S56" s="176" t="s">
        <v>132</v>
      </c>
      <c r="T56" s="177" t="s">
        <v>132</v>
      </c>
      <c r="U56" s="159">
        <v>0.30000000000000004</v>
      </c>
      <c r="V56" s="159">
        <f>ROUND(E56*U56,2)</f>
        <v>0.3</v>
      </c>
      <c r="W56" s="159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133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>
      <c r="A57" s="157"/>
      <c r="B57" s="158"/>
      <c r="C57" s="189" t="s">
        <v>266</v>
      </c>
      <c r="D57" s="160"/>
      <c r="E57" s="161">
        <v>1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137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>
      <c r="A58" s="179">
        <v>16</v>
      </c>
      <c r="B58" s="180" t="s">
        <v>500</v>
      </c>
      <c r="C58" s="191" t="s">
        <v>501</v>
      </c>
      <c r="D58" s="181" t="s">
        <v>183</v>
      </c>
      <c r="E58" s="182">
        <v>1</v>
      </c>
      <c r="F58" s="183"/>
      <c r="G58" s="184">
        <f t="shared" ref="G58:G63" si="0">ROUND(E58*F58,2)</f>
        <v>0</v>
      </c>
      <c r="H58" s="183"/>
      <c r="I58" s="184">
        <f t="shared" ref="I58:I63" si="1">ROUND(E58*H58,2)</f>
        <v>0</v>
      </c>
      <c r="J58" s="183"/>
      <c r="K58" s="184">
        <f t="shared" ref="K58:K63" si="2">ROUND(E58*J58,2)</f>
        <v>0</v>
      </c>
      <c r="L58" s="184">
        <v>21</v>
      </c>
      <c r="M58" s="184">
        <f t="shared" ref="M58:M63" si="3">G58*(1+L58/100)</f>
        <v>0</v>
      </c>
      <c r="N58" s="184">
        <v>1.3600000000000001E-3</v>
      </c>
      <c r="O58" s="184">
        <f t="shared" ref="O58:O63" si="4">ROUND(E58*N58,2)</f>
        <v>0</v>
      </c>
      <c r="P58" s="184">
        <v>0</v>
      </c>
      <c r="Q58" s="184">
        <f t="shared" ref="Q58:Q63" si="5">ROUND(E58*P58,2)</f>
        <v>0</v>
      </c>
      <c r="R58" s="184"/>
      <c r="S58" s="184" t="s">
        <v>168</v>
      </c>
      <c r="T58" s="185" t="s">
        <v>202</v>
      </c>
      <c r="U58" s="159">
        <v>1.33</v>
      </c>
      <c r="V58" s="159">
        <f t="shared" ref="V58:V63" si="6">ROUND(E58*U58,2)</f>
        <v>1.33</v>
      </c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133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>
      <c r="A59" s="179">
        <v>17</v>
      </c>
      <c r="B59" s="180" t="s">
        <v>502</v>
      </c>
      <c r="C59" s="191" t="s">
        <v>503</v>
      </c>
      <c r="D59" s="181" t="s">
        <v>183</v>
      </c>
      <c r="E59" s="182">
        <v>2</v>
      </c>
      <c r="F59" s="183"/>
      <c r="G59" s="184">
        <f t="shared" si="0"/>
        <v>0</v>
      </c>
      <c r="H59" s="183"/>
      <c r="I59" s="184">
        <f t="shared" si="1"/>
        <v>0</v>
      </c>
      <c r="J59" s="183"/>
      <c r="K59" s="184">
        <f t="shared" si="2"/>
        <v>0</v>
      </c>
      <c r="L59" s="184">
        <v>21</v>
      </c>
      <c r="M59" s="184">
        <f t="shared" si="3"/>
        <v>0</v>
      </c>
      <c r="N59" s="184">
        <v>1.3600000000000001E-3</v>
      </c>
      <c r="O59" s="184">
        <f t="shared" si="4"/>
        <v>0</v>
      </c>
      <c r="P59" s="184">
        <v>0</v>
      </c>
      <c r="Q59" s="184">
        <f t="shared" si="5"/>
        <v>0</v>
      </c>
      <c r="R59" s="184"/>
      <c r="S59" s="184" t="s">
        <v>168</v>
      </c>
      <c r="T59" s="185" t="s">
        <v>202</v>
      </c>
      <c r="U59" s="159">
        <v>1.33</v>
      </c>
      <c r="V59" s="159">
        <f t="shared" si="6"/>
        <v>2.66</v>
      </c>
      <c r="W59" s="159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133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>
      <c r="A60" s="179">
        <v>18</v>
      </c>
      <c r="B60" s="180" t="s">
        <v>504</v>
      </c>
      <c r="C60" s="191" t="s">
        <v>505</v>
      </c>
      <c r="D60" s="181" t="s">
        <v>183</v>
      </c>
      <c r="E60" s="182">
        <v>2</v>
      </c>
      <c r="F60" s="183"/>
      <c r="G60" s="184">
        <f t="shared" si="0"/>
        <v>0</v>
      </c>
      <c r="H60" s="183"/>
      <c r="I60" s="184">
        <f t="shared" si="1"/>
        <v>0</v>
      </c>
      <c r="J60" s="183"/>
      <c r="K60" s="184">
        <f t="shared" si="2"/>
        <v>0</v>
      </c>
      <c r="L60" s="184">
        <v>21</v>
      </c>
      <c r="M60" s="184">
        <f t="shared" si="3"/>
        <v>0</v>
      </c>
      <c r="N60" s="184">
        <v>1E-4</v>
      </c>
      <c r="O60" s="184">
        <f t="shared" si="4"/>
        <v>0</v>
      </c>
      <c r="P60" s="184">
        <v>0</v>
      </c>
      <c r="Q60" s="184">
        <f t="shared" si="5"/>
        <v>0</v>
      </c>
      <c r="R60" s="184" t="s">
        <v>238</v>
      </c>
      <c r="S60" s="184" t="s">
        <v>132</v>
      </c>
      <c r="T60" s="185" t="s">
        <v>132</v>
      </c>
      <c r="U60" s="159">
        <v>0</v>
      </c>
      <c r="V60" s="159">
        <f t="shared" si="6"/>
        <v>0</v>
      </c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203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22.5" outlineLevel="1">
      <c r="A61" s="179">
        <v>19</v>
      </c>
      <c r="B61" s="180" t="s">
        <v>506</v>
      </c>
      <c r="C61" s="191" t="s">
        <v>507</v>
      </c>
      <c r="D61" s="181" t="s">
        <v>183</v>
      </c>
      <c r="E61" s="182">
        <v>3</v>
      </c>
      <c r="F61" s="183"/>
      <c r="G61" s="184">
        <f t="shared" si="0"/>
        <v>0</v>
      </c>
      <c r="H61" s="183"/>
      <c r="I61" s="184">
        <f t="shared" si="1"/>
        <v>0</v>
      </c>
      <c r="J61" s="183"/>
      <c r="K61" s="184">
        <f t="shared" si="2"/>
        <v>0</v>
      </c>
      <c r="L61" s="184">
        <v>21</v>
      </c>
      <c r="M61" s="184">
        <f t="shared" si="3"/>
        <v>0</v>
      </c>
      <c r="N61" s="184">
        <v>1.14E-2</v>
      </c>
      <c r="O61" s="184">
        <f t="shared" si="4"/>
        <v>0.03</v>
      </c>
      <c r="P61" s="184">
        <v>0</v>
      </c>
      <c r="Q61" s="184">
        <f t="shared" si="5"/>
        <v>0</v>
      </c>
      <c r="R61" s="184" t="s">
        <v>238</v>
      </c>
      <c r="S61" s="184" t="s">
        <v>132</v>
      </c>
      <c r="T61" s="185" t="s">
        <v>132</v>
      </c>
      <c r="U61" s="159">
        <v>0</v>
      </c>
      <c r="V61" s="159">
        <f t="shared" si="6"/>
        <v>0</v>
      </c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203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>
      <c r="A62" s="179">
        <v>20</v>
      </c>
      <c r="B62" s="180" t="s">
        <v>508</v>
      </c>
      <c r="C62" s="191" t="s">
        <v>509</v>
      </c>
      <c r="D62" s="181" t="s">
        <v>183</v>
      </c>
      <c r="E62" s="182">
        <v>1</v>
      </c>
      <c r="F62" s="183"/>
      <c r="G62" s="184">
        <f t="shared" si="0"/>
        <v>0</v>
      </c>
      <c r="H62" s="183"/>
      <c r="I62" s="184">
        <f t="shared" si="1"/>
        <v>0</v>
      </c>
      <c r="J62" s="183"/>
      <c r="K62" s="184">
        <f t="shared" si="2"/>
        <v>0</v>
      </c>
      <c r="L62" s="184">
        <v>21</v>
      </c>
      <c r="M62" s="184">
        <f t="shared" si="3"/>
        <v>0</v>
      </c>
      <c r="N62" s="184">
        <v>1.4E-2</v>
      </c>
      <c r="O62" s="184">
        <f t="shared" si="4"/>
        <v>0.01</v>
      </c>
      <c r="P62" s="184">
        <v>0</v>
      </c>
      <c r="Q62" s="184">
        <f t="shared" si="5"/>
        <v>0</v>
      </c>
      <c r="R62" s="184" t="s">
        <v>238</v>
      </c>
      <c r="S62" s="184" t="s">
        <v>132</v>
      </c>
      <c r="T62" s="185" t="s">
        <v>132</v>
      </c>
      <c r="U62" s="159">
        <v>0</v>
      </c>
      <c r="V62" s="159">
        <f t="shared" si="6"/>
        <v>0</v>
      </c>
      <c r="W62" s="159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203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>
      <c r="A63" s="171">
        <v>21</v>
      </c>
      <c r="B63" s="172" t="s">
        <v>510</v>
      </c>
      <c r="C63" s="188" t="s">
        <v>511</v>
      </c>
      <c r="D63" s="173" t="s">
        <v>188</v>
      </c>
      <c r="E63" s="174">
        <v>0.57898000000000005</v>
      </c>
      <c r="F63" s="175"/>
      <c r="G63" s="176">
        <f t="shared" si="0"/>
        <v>0</v>
      </c>
      <c r="H63" s="175"/>
      <c r="I63" s="176">
        <f t="shared" si="1"/>
        <v>0</v>
      </c>
      <c r="J63" s="175"/>
      <c r="K63" s="176">
        <f t="shared" si="2"/>
        <v>0</v>
      </c>
      <c r="L63" s="176">
        <v>21</v>
      </c>
      <c r="M63" s="176">
        <f t="shared" si="3"/>
        <v>0</v>
      </c>
      <c r="N63" s="176">
        <v>0</v>
      </c>
      <c r="O63" s="176">
        <f t="shared" si="4"/>
        <v>0</v>
      </c>
      <c r="P63" s="176">
        <v>0</v>
      </c>
      <c r="Q63" s="176">
        <f t="shared" si="5"/>
        <v>0</v>
      </c>
      <c r="R63" s="176" t="s">
        <v>493</v>
      </c>
      <c r="S63" s="176" t="s">
        <v>132</v>
      </c>
      <c r="T63" s="177" t="s">
        <v>132</v>
      </c>
      <c r="U63" s="159">
        <v>1.4700000000000002</v>
      </c>
      <c r="V63" s="159">
        <f t="shared" si="6"/>
        <v>0.85</v>
      </c>
      <c r="W63" s="159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272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>
      <c r="A64" s="157"/>
      <c r="B64" s="158"/>
      <c r="C64" s="245" t="s">
        <v>512</v>
      </c>
      <c r="D64" s="246"/>
      <c r="E64" s="246"/>
      <c r="F64" s="246"/>
      <c r="G64" s="246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135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>
      <c r="A65" s="157"/>
      <c r="B65" s="158"/>
      <c r="C65" s="189" t="s">
        <v>274</v>
      </c>
      <c r="D65" s="160"/>
      <c r="E65" s="161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137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>
      <c r="A66" s="157"/>
      <c r="B66" s="158"/>
      <c r="C66" s="189" t="s">
        <v>513</v>
      </c>
      <c r="D66" s="160"/>
      <c r="E66" s="161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137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>
      <c r="A67" s="157"/>
      <c r="B67" s="158"/>
      <c r="C67" s="189" t="s">
        <v>514</v>
      </c>
      <c r="D67" s="160"/>
      <c r="E67" s="161">
        <v>0.57898000000000005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137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>
      <c r="A68" s="5"/>
      <c r="B68" s="6"/>
      <c r="C68" s="192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AE68">
        <v>15</v>
      </c>
      <c r="AF68">
        <v>21</v>
      </c>
    </row>
    <row r="69" spans="1:60">
      <c r="A69" s="153"/>
      <c r="B69" s="154" t="s">
        <v>29</v>
      </c>
      <c r="C69" s="193"/>
      <c r="D69" s="155"/>
      <c r="E69" s="156"/>
      <c r="F69" s="156"/>
      <c r="G69" s="186">
        <f>G8+G41+G47</f>
        <v>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AE69">
        <f>SUMIF(L7:L67,AE68,G7:G67)</f>
        <v>0</v>
      </c>
      <c r="AF69">
        <f>SUMIF(L7:L67,AF68,G7:G67)</f>
        <v>0</v>
      </c>
      <c r="AG69" t="s">
        <v>456</v>
      </c>
    </row>
    <row r="70" spans="1:60">
      <c r="C70" s="194"/>
      <c r="D70" s="141"/>
      <c r="AG70" t="s">
        <v>457</v>
      </c>
    </row>
    <row r="71" spans="1:60">
      <c r="D71" s="141"/>
    </row>
    <row r="72" spans="1:60">
      <c r="D72" s="141"/>
    </row>
    <row r="73" spans="1:60">
      <c r="D73" s="141"/>
    </row>
    <row r="74" spans="1:60">
      <c r="D74" s="141"/>
    </row>
    <row r="75" spans="1:60">
      <c r="D75" s="141"/>
    </row>
    <row r="76" spans="1:60">
      <c r="D76" s="141"/>
    </row>
    <row r="77" spans="1:60">
      <c r="D77" s="141"/>
    </row>
    <row r="78" spans="1:60">
      <c r="D78" s="141"/>
    </row>
    <row r="79" spans="1:60">
      <c r="D79" s="141"/>
    </row>
    <row r="80" spans="1:60">
      <c r="D80" s="141"/>
    </row>
    <row r="81" spans="4:4">
      <c r="D81" s="141"/>
    </row>
    <row r="82" spans="4:4">
      <c r="D82" s="141"/>
    </row>
    <row r="83" spans="4:4">
      <c r="D83" s="141"/>
    </row>
    <row r="84" spans="4:4">
      <c r="D84" s="141"/>
    </row>
    <row r="85" spans="4:4">
      <c r="D85" s="141"/>
    </row>
    <row r="86" spans="4:4">
      <c r="D86" s="141"/>
    </row>
    <row r="87" spans="4:4">
      <c r="D87" s="141"/>
    </row>
    <row r="88" spans="4:4">
      <c r="D88" s="141"/>
    </row>
    <row r="89" spans="4:4">
      <c r="D89" s="141"/>
    </row>
    <row r="90" spans="4:4">
      <c r="D90" s="141"/>
    </row>
    <row r="91" spans="4:4">
      <c r="D91" s="141"/>
    </row>
    <row r="92" spans="4:4">
      <c r="D92" s="141"/>
    </row>
    <row r="93" spans="4:4">
      <c r="D93" s="141"/>
    </row>
    <row r="94" spans="4:4">
      <c r="D94" s="141"/>
    </row>
    <row r="95" spans="4:4">
      <c r="D95" s="141"/>
    </row>
    <row r="96" spans="4:4">
      <c r="D96" s="141"/>
    </row>
    <row r="97" spans="4:4">
      <c r="D97" s="141"/>
    </row>
    <row r="98" spans="4:4">
      <c r="D98" s="141"/>
    </row>
    <row r="99" spans="4:4">
      <c r="D99" s="141"/>
    </row>
    <row r="100" spans="4:4">
      <c r="D100" s="141"/>
    </row>
    <row r="101" spans="4:4">
      <c r="D101" s="141"/>
    </row>
    <row r="102" spans="4:4">
      <c r="D102" s="141"/>
    </row>
    <row r="103" spans="4:4">
      <c r="D103" s="141"/>
    </row>
    <row r="104" spans="4:4">
      <c r="D104" s="141"/>
    </row>
    <row r="105" spans="4:4">
      <c r="D105" s="141"/>
    </row>
    <row r="106" spans="4:4">
      <c r="D106" s="141"/>
    </row>
    <row r="107" spans="4:4">
      <c r="D107" s="141"/>
    </row>
    <row r="108" spans="4:4">
      <c r="D108" s="141"/>
    </row>
    <row r="109" spans="4:4">
      <c r="D109" s="141"/>
    </row>
    <row r="110" spans="4:4">
      <c r="D110" s="141"/>
    </row>
    <row r="111" spans="4:4">
      <c r="D111" s="141"/>
    </row>
    <row r="112" spans="4:4">
      <c r="D112" s="141"/>
    </row>
    <row r="113" spans="4:4">
      <c r="D113" s="141"/>
    </row>
    <row r="114" spans="4:4">
      <c r="D114" s="141"/>
    </row>
    <row r="115" spans="4:4">
      <c r="D115" s="141"/>
    </row>
    <row r="116" spans="4:4">
      <c r="D116" s="141"/>
    </row>
    <row r="117" spans="4:4">
      <c r="D117" s="141"/>
    </row>
    <row r="118" spans="4:4">
      <c r="D118" s="141"/>
    </row>
    <row r="119" spans="4:4">
      <c r="D119" s="141"/>
    </row>
    <row r="120" spans="4:4">
      <c r="D120" s="141"/>
    </row>
    <row r="121" spans="4:4">
      <c r="D121" s="141"/>
    </row>
    <row r="122" spans="4:4">
      <c r="D122" s="141"/>
    </row>
    <row r="123" spans="4:4">
      <c r="D123" s="141"/>
    </row>
    <row r="124" spans="4:4">
      <c r="D124" s="141"/>
    </row>
    <row r="125" spans="4:4">
      <c r="D125" s="141"/>
    </row>
    <row r="126" spans="4:4">
      <c r="D126" s="141"/>
    </row>
    <row r="127" spans="4:4">
      <c r="D127" s="141"/>
    </row>
    <row r="128" spans="4:4">
      <c r="D128" s="141"/>
    </row>
    <row r="129" spans="4:4">
      <c r="D129" s="141"/>
    </row>
    <row r="130" spans="4:4">
      <c r="D130" s="141"/>
    </row>
    <row r="131" spans="4:4">
      <c r="D131" s="141"/>
    </row>
    <row r="132" spans="4:4">
      <c r="D132" s="141"/>
    </row>
    <row r="133" spans="4:4">
      <c r="D133" s="141"/>
    </row>
    <row r="134" spans="4:4">
      <c r="D134" s="141"/>
    </row>
    <row r="135" spans="4:4">
      <c r="D135" s="141"/>
    </row>
    <row r="136" spans="4:4">
      <c r="D136" s="141"/>
    </row>
    <row r="137" spans="4:4">
      <c r="D137" s="141"/>
    </row>
    <row r="138" spans="4:4">
      <c r="D138" s="141"/>
    </row>
    <row r="139" spans="4:4">
      <c r="D139" s="141"/>
    </row>
    <row r="140" spans="4:4">
      <c r="D140" s="141"/>
    </row>
    <row r="141" spans="4:4">
      <c r="D141" s="141"/>
    </row>
    <row r="142" spans="4:4">
      <c r="D142" s="141"/>
    </row>
    <row r="143" spans="4:4">
      <c r="D143" s="141"/>
    </row>
    <row r="144" spans="4:4">
      <c r="D144" s="141"/>
    </row>
    <row r="145" spans="4:4">
      <c r="D145" s="141"/>
    </row>
    <row r="146" spans="4:4">
      <c r="D146" s="141"/>
    </row>
    <row r="147" spans="4:4">
      <c r="D147" s="141"/>
    </row>
    <row r="148" spans="4:4">
      <c r="D148" s="141"/>
    </row>
    <row r="149" spans="4:4">
      <c r="D149" s="141"/>
    </row>
    <row r="150" spans="4:4">
      <c r="D150" s="141"/>
    </row>
    <row r="151" spans="4:4">
      <c r="D151" s="141"/>
    </row>
    <row r="152" spans="4:4">
      <c r="D152" s="141"/>
    </row>
    <row r="153" spans="4:4">
      <c r="D153" s="141"/>
    </row>
    <row r="154" spans="4:4">
      <c r="D154" s="141"/>
    </row>
    <row r="155" spans="4:4">
      <c r="D155" s="141"/>
    </row>
    <row r="156" spans="4:4">
      <c r="D156" s="141"/>
    </row>
    <row r="157" spans="4:4">
      <c r="D157" s="141"/>
    </row>
    <row r="158" spans="4:4">
      <c r="D158" s="141"/>
    </row>
    <row r="159" spans="4:4">
      <c r="D159" s="141"/>
    </row>
    <row r="160" spans="4:4">
      <c r="D160" s="141"/>
    </row>
    <row r="161" spans="4:4">
      <c r="D161" s="141"/>
    </row>
    <row r="162" spans="4:4">
      <c r="D162" s="141"/>
    </row>
    <row r="163" spans="4:4">
      <c r="D163" s="141"/>
    </row>
    <row r="164" spans="4:4">
      <c r="D164" s="141"/>
    </row>
    <row r="165" spans="4:4">
      <c r="D165" s="141"/>
    </row>
    <row r="166" spans="4:4">
      <c r="D166" s="141"/>
    </row>
    <row r="167" spans="4:4">
      <c r="D167" s="141"/>
    </row>
    <row r="168" spans="4:4">
      <c r="D168" s="141"/>
    </row>
    <row r="169" spans="4:4">
      <c r="D169" s="141"/>
    </row>
    <row r="170" spans="4:4">
      <c r="D170" s="141"/>
    </row>
    <row r="171" spans="4:4">
      <c r="D171" s="141"/>
    </row>
    <row r="172" spans="4:4">
      <c r="D172" s="141"/>
    </row>
    <row r="173" spans="4:4">
      <c r="D173" s="141"/>
    </row>
    <row r="174" spans="4:4">
      <c r="D174" s="141"/>
    </row>
    <row r="175" spans="4:4">
      <c r="D175" s="141"/>
    </row>
    <row r="176" spans="4:4">
      <c r="D176" s="141"/>
    </row>
    <row r="177" spans="4:4">
      <c r="D177" s="141"/>
    </row>
    <row r="178" spans="4:4">
      <c r="D178" s="141"/>
    </row>
    <row r="179" spans="4:4">
      <c r="D179" s="141"/>
    </row>
    <row r="180" spans="4:4">
      <c r="D180" s="141"/>
    </row>
    <row r="181" spans="4:4">
      <c r="D181" s="141"/>
    </row>
    <row r="182" spans="4:4">
      <c r="D182" s="141"/>
    </row>
    <row r="183" spans="4:4">
      <c r="D183" s="141"/>
    </row>
    <row r="184" spans="4:4">
      <c r="D184" s="141"/>
    </row>
    <row r="185" spans="4:4">
      <c r="D185" s="141"/>
    </row>
    <row r="186" spans="4:4">
      <c r="D186" s="141"/>
    </row>
    <row r="187" spans="4:4">
      <c r="D187" s="141"/>
    </row>
    <row r="188" spans="4:4">
      <c r="D188" s="141"/>
    </row>
    <row r="189" spans="4:4">
      <c r="D189" s="141"/>
    </row>
    <row r="190" spans="4:4">
      <c r="D190" s="141"/>
    </row>
    <row r="191" spans="4:4">
      <c r="D191" s="141"/>
    </row>
    <row r="192" spans="4:4">
      <c r="D192" s="141"/>
    </row>
    <row r="193" spans="4:4">
      <c r="D193" s="141"/>
    </row>
    <row r="194" spans="4:4">
      <c r="D194" s="141"/>
    </row>
    <row r="195" spans="4:4">
      <c r="D195" s="141"/>
    </row>
    <row r="196" spans="4:4">
      <c r="D196" s="141"/>
    </row>
    <row r="197" spans="4:4">
      <c r="D197" s="141"/>
    </row>
    <row r="198" spans="4:4">
      <c r="D198" s="141"/>
    </row>
    <row r="199" spans="4:4">
      <c r="D199" s="141"/>
    </row>
    <row r="200" spans="4:4">
      <c r="D200" s="141"/>
    </row>
    <row r="201" spans="4:4">
      <c r="D201" s="141"/>
    </row>
    <row r="202" spans="4:4">
      <c r="D202" s="141"/>
    </row>
    <row r="203" spans="4:4">
      <c r="D203" s="141"/>
    </row>
    <row r="204" spans="4:4">
      <c r="D204" s="141"/>
    </row>
    <row r="205" spans="4:4">
      <c r="D205" s="141"/>
    </row>
    <row r="206" spans="4:4">
      <c r="D206" s="141"/>
    </row>
    <row r="207" spans="4:4">
      <c r="D207" s="141"/>
    </row>
    <row r="208" spans="4:4">
      <c r="D208" s="141"/>
    </row>
    <row r="209" spans="4:4">
      <c r="D209" s="141"/>
    </row>
    <row r="210" spans="4:4">
      <c r="D210" s="141"/>
    </row>
    <row r="211" spans="4:4">
      <c r="D211" s="141"/>
    </row>
    <row r="212" spans="4:4">
      <c r="D212" s="141"/>
    </row>
    <row r="213" spans="4:4">
      <c r="D213" s="141"/>
    </row>
    <row r="214" spans="4:4">
      <c r="D214" s="141"/>
    </row>
    <row r="215" spans="4:4">
      <c r="D215" s="141"/>
    </row>
    <row r="216" spans="4:4">
      <c r="D216" s="141"/>
    </row>
    <row r="217" spans="4:4">
      <c r="D217" s="141"/>
    </row>
    <row r="218" spans="4:4">
      <c r="D218" s="141"/>
    </row>
    <row r="219" spans="4:4">
      <c r="D219" s="141"/>
    </row>
    <row r="220" spans="4:4">
      <c r="D220" s="141"/>
    </row>
    <row r="221" spans="4:4">
      <c r="D221" s="141"/>
    </row>
    <row r="222" spans="4:4">
      <c r="D222" s="141"/>
    </row>
    <row r="223" spans="4:4">
      <c r="D223" s="141"/>
    </row>
    <row r="224" spans="4:4">
      <c r="D224" s="141"/>
    </row>
    <row r="225" spans="4:4">
      <c r="D225" s="141"/>
    </row>
    <row r="226" spans="4:4">
      <c r="D226" s="141"/>
    </row>
    <row r="227" spans="4:4">
      <c r="D227" s="141"/>
    </row>
    <row r="228" spans="4:4">
      <c r="D228" s="141"/>
    </row>
    <row r="229" spans="4:4">
      <c r="D229" s="141"/>
    </row>
    <row r="230" spans="4:4">
      <c r="D230" s="141"/>
    </row>
    <row r="231" spans="4:4">
      <c r="D231" s="141"/>
    </row>
    <row r="232" spans="4:4">
      <c r="D232" s="141"/>
    </row>
    <row r="233" spans="4:4">
      <c r="D233" s="141"/>
    </row>
    <row r="234" spans="4:4">
      <c r="D234" s="141"/>
    </row>
    <row r="235" spans="4:4">
      <c r="D235" s="141"/>
    </row>
    <row r="236" spans="4:4">
      <c r="D236" s="141"/>
    </row>
    <row r="237" spans="4:4">
      <c r="D237" s="141"/>
    </row>
    <row r="238" spans="4:4">
      <c r="D238" s="141"/>
    </row>
    <row r="239" spans="4:4">
      <c r="D239" s="141"/>
    </row>
    <row r="240" spans="4:4">
      <c r="D240" s="141"/>
    </row>
    <row r="241" spans="4:4">
      <c r="D241" s="141"/>
    </row>
    <row r="242" spans="4:4">
      <c r="D242" s="141"/>
    </row>
    <row r="243" spans="4:4">
      <c r="D243" s="141"/>
    </row>
    <row r="244" spans="4:4">
      <c r="D244" s="141"/>
    </row>
    <row r="245" spans="4:4">
      <c r="D245" s="141"/>
    </row>
    <row r="246" spans="4:4">
      <c r="D246" s="141"/>
    </row>
    <row r="247" spans="4:4">
      <c r="D247" s="141"/>
    </row>
    <row r="248" spans="4:4">
      <c r="D248" s="141"/>
    </row>
    <row r="249" spans="4:4">
      <c r="D249" s="141"/>
    </row>
    <row r="250" spans="4:4">
      <c r="D250" s="141"/>
    </row>
    <row r="251" spans="4:4">
      <c r="D251" s="141"/>
    </row>
    <row r="252" spans="4:4">
      <c r="D252" s="141"/>
    </row>
    <row r="253" spans="4:4">
      <c r="D253" s="141"/>
    </row>
    <row r="254" spans="4:4">
      <c r="D254" s="141"/>
    </row>
    <row r="255" spans="4:4">
      <c r="D255" s="141"/>
    </row>
    <row r="256" spans="4:4">
      <c r="D256" s="141"/>
    </row>
    <row r="257" spans="4:4">
      <c r="D257" s="141"/>
    </row>
    <row r="258" spans="4:4">
      <c r="D258" s="141"/>
    </row>
    <row r="259" spans="4:4">
      <c r="D259" s="141"/>
    </row>
    <row r="260" spans="4:4">
      <c r="D260" s="141"/>
    </row>
    <row r="261" spans="4:4">
      <c r="D261" s="141"/>
    </row>
    <row r="262" spans="4:4">
      <c r="D262" s="141"/>
    </row>
    <row r="263" spans="4:4">
      <c r="D263" s="141"/>
    </row>
    <row r="264" spans="4:4">
      <c r="D264" s="141"/>
    </row>
    <row r="265" spans="4:4">
      <c r="D265" s="141"/>
    </row>
    <row r="266" spans="4:4">
      <c r="D266" s="141"/>
    </row>
    <row r="267" spans="4:4">
      <c r="D267" s="141"/>
    </row>
    <row r="268" spans="4:4">
      <c r="D268" s="141"/>
    </row>
    <row r="269" spans="4:4">
      <c r="D269" s="141"/>
    </row>
    <row r="270" spans="4:4">
      <c r="D270" s="141"/>
    </row>
    <row r="271" spans="4:4">
      <c r="D271" s="141"/>
    </row>
    <row r="272" spans="4:4">
      <c r="D272" s="141"/>
    </row>
    <row r="273" spans="4:4">
      <c r="D273" s="141"/>
    </row>
    <row r="274" spans="4:4">
      <c r="D274" s="141"/>
    </row>
    <row r="275" spans="4:4">
      <c r="D275" s="141"/>
    </row>
    <row r="276" spans="4:4">
      <c r="D276" s="141"/>
    </row>
    <row r="277" spans="4:4">
      <c r="D277" s="141"/>
    </row>
    <row r="278" spans="4:4">
      <c r="D278" s="141"/>
    </row>
    <row r="279" spans="4:4">
      <c r="D279" s="141"/>
    </row>
    <row r="280" spans="4:4">
      <c r="D280" s="141"/>
    </row>
    <row r="281" spans="4:4">
      <c r="D281" s="141"/>
    </row>
    <row r="282" spans="4:4">
      <c r="D282" s="141"/>
    </row>
    <row r="283" spans="4:4">
      <c r="D283" s="141"/>
    </row>
    <row r="284" spans="4:4">
      <c r="D284" s="141"/>
    </row>
    <row r="285" spans="4:4">
      <c r="D285" s="141"/>
    </row>
    <row r="286" spans="4:4">
      <c r="D286" s="141"/>
    </row>
    <row r="287" spans="4:4">
      <c r="D287" s="141"/>
    </row>
    <row r="288" spans="4:4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algorithmName="SHA-512" hashValue="YOM2EqdcWQUoBZRQnzMX19jlus4HTIkACcsYQaeEufq6dfEp1QXmYI9XrRWZByV5Og1TSIlUl5YY9cQeUb18Ew==" saltValue="0+bi/vHuHUxmGocLj1OcJw==" spinCount="100000" sheet="1"/>
  <mergeCells count="13">
    <mergeCell ref="C15:G15"/>
    <mergeCell ref="A1:G1"/>
    <mergeCell ref="C2:G2"/>
    <mergeCell ref="C3:G3"/>
    <mergeCell ref="C4:G4"/>
    <mergeCell ref="C10:G10"/>
    <mergeCell ref="C64:G64"/>
    <mergeCell ref="C21:G21"/>
    <mergeCell ref="C28:G28"/>
    <mergeCell ref="C32:G32"/>
    <mergeCell ref="C37:G37"/>
    <mergeCell ref="C43:G43"/>
    <mergeCell ref="C51:G5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249" t="s">
        <v>101</v>
      </c>
      <c r="B1" s="249"/>
      <c r="C1" s="249"/>
      <c r="D1" s="249"/>
      <c r="E1" s="249"/>
      <c r="F1" s="249"/>
      <c r="G1" s="249"/>
      <c r="AG1" t="s">
        <v>102</v>
      </c>
    </row>
    <row r="2" spans="1:60" ht="24.95" customHeight="1">
      <c r="A2" s="142" t="s">
        <v>7</v>
      </c>
      <c r="B2" s="74" t="s">
        <v>44</v>
      </c>
      <c r="C2" s="250" t="s">
        <v>45</v>
      </c>
      <c r="D2" s="251"/>
      <c r="E2" s="251"/>
      <c r="F2" s="251"/>
      <c r="G2" s="252"/>
      <c r="AG2" t="s">
        <v>103</v>
      </c>
    </row>
    <row r="3" spans="1:60" ht="24.95" customHeight="1">
      <c r="A3" s="142" t="s">
        <v>8</v>
      </c>
      <c r="B3" s="74" t="s">
        <v>53</v>
      </c>
      <c r="C3" s="250" t="s">
        <v>54</v>
      </c>
      <c r="D3" s="251"/>
      <c r="E3" s="251"/>
      <c r="F3" s="251"/>
      <c r="G3" s="252"/>
      <c r="AC3" s="89" t="s">
        <v>103</v>
      </c>
      <c r="AG3" t="s">
        <v>104</v>
      </c>
    </row>
    <row r="4" spans="1:60" ht="24.95" customHeight="1">
      <c r="A4" s="143" t="s">
        <v>9</v>
      </c>
      <c r="B4" s="144" t="s">
        <v>59</v>
      </c>
      <c r="C4" s="253" t="s">
        <v>60</v>
      </c>
      <c r="D4" s="254"/>
      <c r="E4" s="254"/>
      <c r="F4" s="254"/>
      <c r="G4" s="255"/>
      <c r="AG4" t="s">
        <v>105</v>
      </c>
    </row>
    <row r="5" spans="1:60">
      <c r="D5" s="141"/>
    </row>
    <row r="6" spans="1:60" ht="38.25">
      <c r="A6" s="146" t="s">
        <v>106</v>
      </c>
      <c r="B6" s="148" t="s">
        <v>107</v>
      </c>
      <c r="C6" s="148" t="s">
        <v>108</v>
      </c>
      <c r="D6" s="147" t="s">
        <v>109</v>
      </c>
      <c r="E6" s="146" t="s">
        <v>110</v>
      </c>
      <c r="F6" s="145" t="s">
        <v>111</v>
      </c>
      <c r="G6" s="146" t="s">
        <v>29</v>
      </c>
      <c r="H6" s="149" t="s">
        <v>30</v>
      </c>
      <c r="I6" s="149" t="s">
        <v>112</v>
      </c>
      <c r="J6" s="149" t="s">
        <v>31</v>
      </c>
      <c r="K6" s="149" t="s">
        <v>113</v>
      </c>
      <c r="L6" s="149" t="s">
        <v>114</v>
      </c>
      <c r="M6" s="149" t="s">
        <v>115</v>
      </c>
      <c r="N6" s="149" t="s">
        <v>116</v>
      </c>
      <c r="O6" s="149" t="s">
        <v>117</v>
      </c>
      <c r="P6" s="149" t="s">
        <v>118</v>
      </c>
      <c r="Q6" s="149" t="s">
        <v>119</v>
      </c>
      <c r="R6" s="149" t="s">
        <v>120</v>
      </c>
      <c r="S6" s="149" t="s">
        <v>121</v>
      </c>
      <c r="T6" s="149" t="s">
        <v>122</v>
      </c>
      <c r="U6" s="149" t="s">
        <v>123</v>
      </c>
      <c r="V6" s="149" t="s">
        <v>124</v>
      </c>
      <c r="W6" s="149" t="s">
        <v>125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65" t="s">
        <v>126</v>
      </c>
      <c r="B8" s="166" t="s">
        <v>99</v>
      </c>
      <c r="C8" s="187" t="s">
        <v>27</v>
      </c>
      <c r="D8" s="167"/>
      <c r="E8" s="168"/>
      <c r="F8" s="169"/>
      <c r="G8" s="169">
        <f>SUMIF(AG9:AG10,"&lt;&gt;NOR",G9:G10)</f>
        <v>0</v>
      </c>
      <c r="H8" s="169"/>
      <c r="I8" s="169">
        <f>SUM(I9:I10)</f>
        <v>0</v>
      </c>
      <c r="J8" s="169"/>
      <c r="K8" s="169">
        <f>SUM(K9:K10)</f>
        <v>0</v>
      </c>
      <c r="L8" s="169"/>
      <c r="M8" s="169">
        <f>SUM(M9:M10)</f>
        <v>0</v>
      </c>
      <c r="N8" s="169"/>
      <c r="O8" s="169">
        <f>SUM(O9:O10)</f>
        <v>0</v>
      </c>
      <c r="P8" s="169"/>
      <c r="Q8" s="169">
        <f>SUM(Q9:Q10)</f>
        <v>0</v>
      </c>
      <c r="R8" s="169"/>
      <c r="S8" s="169"/>
      <c r="T8" s="170"/>
      <c r="U8" s="164"/>
      <c r="V8" s="164">
        <f>SUM(V9:V10)</f>
        <v>0</v>
      </c>
      <c r="W8" s="164"/>
      <c r="AG8" t="s">
        <v>127</v>
      </c>
    </row>
    <row r="9" spans="1:60" outlineLevel="1">
      <c r="A9" s="179">
        <v>1</v>
      </c>
      <c r="B9" s="180" t="s">
        <v>515</v>
      </c>
      <c r="C9" s="191" t="s">
        <v>516</v>
      </c>
      <c r="D9" s="181" t="s">
        <v>517</v>
      </c>
      <c r="E9" s="182">
        <v>1</v>
      </c>
      <c r="F9" s="183"/>
      <c r="G9" s="184">
        <f>ROUND(E9*F9,2)</f>
        <v>0</v>
      </c>
      <c r="H9" s="183"/>
      <c r="I9" s="184">
        <f>ROUND(E9*H9,2)</f>
        <v>0</v>
      </c>
      <c r="J9" s="183"/>
      <c r="K9" s="184">
        <f>ROUND(E9*J9,2)</f>
        <v>0</v>
      </c>
      <c r="L9" s="184">
        <v>21</v>
      </c>
      <c r="M9" s="184">
        <f>G9*(1+L9/100)</f>
        <v>0</v>
      </c>
      <c r="N9" s="184">
        <v>0</v>
      </c>
      <c r="O9" s="184">
        <f>ROUND(E9*N9,2)</f>
        <v>0</v>
      </c>
      <c r="P9" s="184">
        <v>0</v>
      </c>
      <c r="Q9" s="184">
        <f>ROUND(E9*P9,2)</f>
        <v>0</v>
      </c>
      <c r="R9" s="184"/>
      <c r="S9" s="184" t="s">
        <v>132</v>
      </c>
      <c r="T9" s="185" t="s">
        <v>202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518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79">
        <v>2</v>
      </c>
      <c r="B10" s="180" t="s">
        <v>519</v>
      </c>
      <c r="C10" s="191" t="s">
        <v>520</v>
      </c>
      <c r="D10" s="181" t="s">
        <v>517</v>
      </c>
      <c r="E10" s="182">
        <v>1</v>
      </c>
      <c r="F10" s="183"/>
      <c r="G10" s="184">
        <f>ROUND(E10*F10,2)</f>
        <v>0</v>
      </c>
      <c r="H10" s="183"/>
      <c r="I10" s="184">
        <f>ROUND(E10*H10,2)</f>
        <v>0</v>
      </c>
      <c r="J10" s="183"/>
      <c r="K10" s="184">
        <f>ROUND(E10*J10,2)</f>
        <v>0</v>
      </c>
      <c r="L10" s="184">
        <v>21</v>
      </c>
      <c r="M10" s="184">
        <f>G10*(1+L10/100)</f>
        <v>0</v>
      </c>
      <c r="N10" s="184">
        <v>0</v>
      </c>
      <c r="O10" s="184">
        <f>ROUND(E10*N10,2)</f>
        <v>0</v>
      </c>
      <c r="P10" s="184">
        <v>0</v>
      </c>
      <c r="Q10" s="184">
        <f>ROUND(E10*P10,2)</f>
        <v>0</v>
      </c>
      <c r="R10" s="184"/>
      <c r="S10" s="184" t="s">
        <v>132</v>
      </c>
      <c r="T10" s="185" t="s">
        <v>202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518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>
      <c r="A11" s="165" t="s">
        <v>126</v>
      </c>
      <c r="B11" s="166" t="s">
        <v>100</v>
      </c>
      <c r="C11" s="187" t="s">
        <v>28</v>
      </c>
      <c r="D11" s="167"/>
      <c r="E11" s="168"/>
      <c r="F11" s="169"/>
      <c r="G11" s="169">
        <f>SUMIF(AG12:AG12,"&lt;&gt;NOR",G12:G12)</f>
        <v>0</v>
      </c>
      <c r="H11" s="169"/>
      <c r="I11" s="169">
        <f>SUM(I12:I12)</f>
        <v>0</v>
      </c>
      <c r="J11" s="169"/>
      <c r="K11" s="169">
        <f>SUM(K12:K12)</f>
        <v>0</v>
      </c>
      <c r="L11" s="169"/>
      <c r="M11" s="169">
        <f>SUM(M12:M12)</f>
        <v>0</v>
      </c>
      <c r="N11" s="169"/>
      <c r="O11" s="169">
        <f>SUM(O12:O12)</f>
        <v>0</v>
      </c>
      <c r="P11" s="169"/>
      <c r="Q11" s="169">
        <f>SUM(Q12:Q12)</f>
        <v>0</v>
      </c>
      <c r="R11" s="169"/>
      <c r="S11" s="169"/>
      <c r="T11" s="170"/>
      <c r="U11" s="164"/>
      <c r="V11" s="164">
        <f>SUM(V12:V12)</f>
        <v>0</v>
      </c>
      <c r="W11" s="164"/>
      <c r="AG11" t="s">
        <v>127</v>
      </c>
    </row>
    <row r="12" spans="1:60" outlineLevel="1">
      <c r="A12" s="171">
        <v>3</v>
      </c>
      <c r="B12" s="172" t="s">
        <v>521</v>
      </c>
      <c r="C12" s="188" t="s">
        <v>522</v>
      </c>
      <c r="D12" s="173" t="s">
        <v>517</v>
      </c>
      <c r="E12" s="174">
        <v>1</v>
      </c>
      <c r="F12" s="175"/>
      <c r="G12" s="176">
        <f>ROUND(E12*F12,2)</f>
        <v>0</v>
      </c>
      <c r="H12" s="175"/>
      <c r="I12" s="176">
        <f>ROUND(E12*H12,2)</f>
        <v>0</v>
      </c>
      <c r="J12" s="175"/>
      <c r="K12" s="176">
        <f>ROUND(E12*J12,2)</f>
        <v>0</v>
      </c>
      <c r="L12" s="176">
        <v>21</v>
      </c>
      <c r="M12" s="176">
        <f>G12*(1+L12/100)</f>
        <v>0</v>
      </c>
      <c r="N12" s="176">
        <v>0</v>
      </c>
      <c r="O12" s="176">
        <f>ROUND(E12*N12,2)</f>
        <v>0</v>
      </c>
      <c r="P12" s="176">
        <v>0</v>
      </c>
      <c r="Q12" s="176">
        <f>ROUND(E12*P12,2)</f>
        <v>0</v>
      </c>
      <c r="R12" s="176"/>
      <c r="S12" s="176" t="s">
        <v>132</v>
      </c>
      <c r="T12" s="177" t="s">
        <v>202</v>
      </c>
      <c r="U12" s="159">
        <v>0</v>
      </c>
      <c r="V12" s="159">
        <f>ROUND(E12*U12,2)</f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518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>
      <c r="A13" s="5"/>
      <c r="B13" s="6"/>
      <c r="C13" s="192"/>
      <c r="D13" s="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AE13">
        <v>15</v>
      </c>
      <c r="AF13">
        <v>21</v>
      </c>
    </row>
    <row r="14" spans="1:60">
      <c r="A14" s="153"/>
      <c r="B14" s="154" t="s">
        <v>29</v>
      </c>
      <c r="C14" s="193"/>
      <c r="D14" s="155"/>
      <c r="E14" s="156"/>
      <c r="F14" s="156"/>
      <c r="G14" s="186">
        <f>G8+G11</f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AE14">
        <f>SUMIF(L7:L12,AE13,G7:G12)</f>
        <v>0</v>
      </c>
      <c r="AF14">
        <f>SUMIF(L7:L12,AF13,G7:G12)</f>
        <v>0</v>
      </c>
      <c r="AG14" t="s">
        <v>456</v>
      </c>
    </row>
    <row r="15" spans="1:60">
      <c r="C15" s="194"/>
      <c r="D15" s="141"/>
      <c r="AG15" t="s">
        <v>457</v>
      </c>
    </row>
    <row r="16" spans="1:60">
      <c r="D16" s="141"/>
    </row>
    <row r="17" spans="4:4">
      <c r="D17" s="141"/>
    </row>
    <row r="18" spans="4:4">
      <c r="D18" s="141"/>
    </row>
    <row r="19" spans="4:4">
      <c r="D19" s="141"/>
    </row>
    <row r="20" spans="4:4">
      <c r="D20" s="141"/>
    </row>
    <row r="21" spans="4:4">
      <c r="D21" s="141"/>
    </row>
    <row r="22" spans="4:4">
      <c r="D22" s="141"/>
    </row>
    <row r="23" spans="4:4">
      <c r="D23" s="141"/>
    </row>
    <row r="24" spans="4:4">
      <c r="D24" s="141"/>
    </row>
    <row r="25" spans="4:4">
      <c r="D25" s="141"/>
    </row>
    <row r="26" spans="4:4">
      <c r="D26" s="141"/>
    </row>
    <row r="27" spans="4:4">
      <c r="D27" s="141"/>
    </row>
    <row r="28" spans="4:4">
      <c r="D28" s="141"/>
    </row>
    <row r="29" spans="4:4">
      <c r="D29" s="141"/>
    </row>
    <row r="30" spans="4:4">
      <c r="D30" s="141"/>
    </row>
    <row r="31" spans="4:4">
      <c r="D31" s="141"/>
    </row>
    <row r="32" spans="4:4">
      <c r="D32" s="141"/>
    </row>
    <row r="33" spans="4:4">
      <c r="D33" s="141"/>
    </row>
    <row r="34" spans="4:4">
      <c r="D34" s="141"/>
    </row>
    <row r="35" spans="4:4">
      <c r="D35" s="141"/>
    </row>
    <row r="36" spans="4:4">
      <c r="D36" s="141"/>
    </row>
    <row r="37" spans="4:4">
      <c r="D37" s="141"/>
    </row>
    <row r="38" spans="4:4">
      <c r="D38" s="141"/>
    </row>
    <row r="39" spans="4:4">
      <c r="D39" s="141"/>
    </row>
    <row r="40" spans="4:4">
      <c r="D40" s="141"/>
    </row>
    <row r="41" spans="4:4">
      <c r="D41" s="141"/>
    </row>
    <row r="42" spans="4:4">
      <c r="D42" s="141"/>
    </row>
    <row r="43" spans="4:4">
      <c r="D43" s="141"/>
    </row>
    <row r="44" spans="4:4">
      <c r="D44" s="141"/>
    </row>
    <row r="45" spans="4:4">
      <c r="D45" s="141"/>
    </row>
    <row r="46" spans="4:4">
      <c r="D46" s="141"/>
    </row>
    <row r="47" spans="4:4">
      <c r="D47" s="141"/>
    </row>
    <row r="48" spans="4:4">
      <c r="D48" s="141"/>
    </row>
    <row r="49" spans="4:4">
      <c r="D49" s="141"/>
    </row>
    <row r="50" spans="4:4">
      <c r="D50" s="141"/>
    </row>
    <row r="51" spans="4:4">
      <c r="D51" s="141"/>
    </row>
    <row r="52" spans="4:4">
      <c r="D52" s="141"/>
    </row>
    <row r="53" spans="4:4">
      <c r="D53" s="141"/>
    </row>
    <row r="54" spans="4:4">
      <c r="D54" s="141"/>
    </row>
    <row r="55" spans="4:4">
      <c r="D55" s="141"/>
    </row>
    <row r="56" spans="4:4">
      <c r="D56" s="141"/>
    </row>
    <row r="57" spans="4:4">
      <c r="D57" s="141"/>
    </row>
    <row r="58" spans="4:4">
      <c r="D58" s="141"/>
    </row>
    <row r="59" spans="4:4">
      <c r="D59" s="141"/>
    </row>
    <row r="60" spans="4:4">
      <c r="D60" s="141"/>
    </row>
    <row r="61" spans="4:4">
      <c r="D61" s="141"/>
    </row>
    <row r="62" spans="4:4">
      <c r="D62" s="141"/>
    </row>
    <row r="63" spans="4:4">
      <c r="D63" s="141"/>
    </row>
    <row r="64" spans="4:4">
      <c r="D64" s="141"/>
    </row>
    <row r="65" spans="4:4">
      <c r="D65" s="141"/>
    </row>
    <row r="66" spans="4:4">
      <c r="D66" s="141"/>
    </row>
    <row r="67" spans="4:4">
      <c r="D67" s="141"/>
    </row>
    <row r="68" spans="4:4">
      <c r="D68" s="141"/>
    </row>
    <row r="69" spans="4:4">
      <c r="D69" s="141"/>
    </row>
    <row r="70" spans="4:4">
      <c r="D70" s="141"/>
    </row>
    <row r="71" spans="4:4">
      <c r="D71" s="141"/>
    </row>
    <row r="72" spans="4:4">
      <c r="D72" s="141"/>
    </row>
    <row r="73" spans="4:4">
      <c r="D73" s="141"/>
    </row>
    <row r="74" spans="4:4">
      <c r="D74" s="141"/>
    </row>
    <row r="75" spans="4:4">
      <c r="D75" s="141"/>
    </row>
    <row r="76" spans="4:4">
      <c r="D76" s="141"/>
    </row>
    <row r="77" spans="4:4">
      <c r="D77" s="141"/>
    </row>
    <row r="78" spans="4:4">
      <c r="D78" s="141"/>
    </row>
    <row r="79" spans="4:4">
      <c r="D79" s="141"/>
    </row>
    <row r="80" spans="4:4">
      <c r="D80" s="141"/>
    </row>
    <row r="81" spans="4:4">
      <c r="D81" s="141"/>
    </row>
    <row r="82" spans="4:4">
      <c r="D82" s="141"/>
    </row>
    <row r="83" spans="4:4">
      <c r="D83" s="141"/>
    </row>
    <row r="84" spans="4:4">
      <c r="D84" s="141"/>
    </row>
    <row r="85" spans="4:4">
      <c r="D85" s="141"/>
    </row>
    <row r="86" spans="4:4">
      <c r="D86" s="141"/>
    </row>
    <row r="87" spans="4:4">
      <c r="D87" s="141"/>
    </row>
    <row r="88" spans="4:4">
      <c r="D88" s="141"/>
    </row>
    <row r="89" spans="4:4">
      <c r="D89" s="141"/>
    </row>
    <row r="90" spans="4:4">
      <c r="D90" s="141"/>
    </row>
    <row r="91" spans="4:4">
      <c r="D91" s="141"/>
    </row>
    <row r="92" spans="4:4">
      <c r="D92" s="141"/>
    </row>
    <row r="93" spans="4:4">
      <c r="D93" s="141"/>
    </row>
    <row r="94" spans="4:4">
      <c r="D94" s="141"/>
    </row>
    <row r="95" spans="4:4">
      <c r="D95" s="141"/>
    </row>
    <row r="96" spans="4:4">
      <c r="D96" s="141"/>
    </row>
    <row r="97" spans="4:4">
      <c r="D97" s="141"/>
    </row>
    <row r="98" spans="4:4">
      <c r="D98" s="141"/>
    </row>
    <row r="99" spans="4:4">
      <c r="D99" s="141"/>
    </row>
    <row r="100" spans="4:4">
      <c r="D100" s="141"/>
    </row>
    <row r="101" spans="4:4">
      <c r="D101" s="141"/>
    </row>
    <row r="102" spans="4:4">
      <c r="D102" s="141"/>
    </row>
    <row r="103" spans="4:4">
      <c r="D103" s="141"/>
    </row>
    <row r="104" spans="4:4">
      <c r="D104" s="141"/>
    </row>
    <row r="105" spans="4:4">
      <c r="D105" s="141"/>
    </row>
    <row r="106" spans="4:4">
      <c r="D106" s="141"/>
    </row>
    <row r="107" spans="4:4">
      <c r="D107" s="141"/>
    </row>
    <row r="108" spans="4:4">
      <c r="D108" s="141"/>
    </row>
    <row r="109" spans="4:4">
      <c r="D109" s="141"/>
    </row>
    <row r="110" spans="4:4">
      <c r="D110" s="141"/>
    </row>
    <row r="111" spans="4:4">
      <c r="D111" s="141"/>
    </row>
    <row r="112" spans="4:4">
      <c r="D112" s="141"/>
    </row>
    <row r="113" spans="4:4">
      <c r="D113" s="141"/>
    </row>
    <row r="114" spans="4:4">
      <c r="D114" s="141"/>
    </row>
    <row r="115" spans="4:4">
      <c r="D115" s="141"/>
    </row>
    <row r="116" spans="4:4">
      <c r="D116" s="141"/>
    </row>
    <row r="117" spans="4:4">
      <c r="D117" s="141"/>
    </row>
    <row r="118" spans="4:4">
      <c r="D118" s="141"/>
    </row>
    <row r="119" spans="4:4">
      <c r="D119" s="141"/>
    </row>
    <row r="120" spans="4:4">
      <c r="D120" s="141"/>
    </row>
    <row r="121" spans="4:4">
      <c r="D121" s="141"/>
    </row>
    <row r="122" spans="4:4">
      <c r="D122" s="141"/>
    </row>
    <row r="123" spans="4:4">
      <c r="D123" s="141"/>
    </row>
    <row r="124" spans="4:4">
      <c r="D124" s="141"/>
    </row>
    <row r="125" spans="4:4">
      <c r="D125" s="141"/>
    </row>
    <row r="126" spans="4:4">
      <c r="D126" s="141"/>
    </row>
    <row r="127" spans="4:4">
      <c r="D127" s="141"/>
    </row>
    <row r="128" spans="4:4">
      <c r="D128" s="141"/>
    </row>
    <row r="129" spans="4:4">
      <c r="D129" s="141"/>
    </row>
    <row r="130" spans="4:4">
      <c r="D130" s="141"/>
    </row>
    <row r="131" spans="4:4">
      <c r="D131" s="141"/>
    </row>
    <row r="132" spans="4:4">
      <c r="D132" s="141"/>
    </row>
    <row r="133" spans="4:4">
      <c r="D133" s="141"/>
    </row>
    <row r="134" spans="4:4">
      <c r="D134" s="141"/>
    </row>
    <row r="135" spans="4:4">
      <c r="D135" s="141"/>
    </row>
    <row r="136" spans="4:4">
      <c r="D136" s="141"/>
    </row>
    <row r="137" spans="4:4">
      <c r="D137" s="141"/>
    </row>
    <row r="138" spans="4:4">
      <c r="D138" s="141"/>
    </row>
    <row r="139" spans="4:4">
      <c r="D139" s="141"/>
    </row>
    <row r="140" spans="4:4">
      <c r="D140" s="141"/>
    </row>
    <row r="141" spans="4:4">
      <c r="D141" s="141"/>
    </row>
    <row r="142" spans="4:4">
      <c r="D142" s="141"/>
    </row>
    <row r="143" spans="4:4">
      <c r="D143" s="141"/>
    </row>
    <row r="144" spans="4:4">
      <c r="D144" s="141"/>
    </row>
    <row r="145" spans="4:4">
      <c r="D145" s="141"/>
    </row>
    <row r="146" spans="4:4">
      <c r="D146" s="141"/>
    </row>
    <row r="147" spans="4:4">
      <c r="D147" s="141"/>
    </row>
    <row r="148" spans="4:4">
      <c r="D148" s="141"/>
    </row>
    <row r="149" spans="4:4">
      <c r="D149" s="141"/>
    </row>
    <row r="150" spans="4:4">
      <c r="D150" s="141"/>
    </row>
    <row r="151" spans="4:4">
      <c r="D151" s="141"/>
    </row>
    <row r="152" spans="4:4">
      <c r="D152" s="141"/>
    </row>
    <row r="153" spans="4:4">
      <c r="D153" s="141"/>
    </row>
    <row r="154" spans="4:4">
      <c r="D154" s="141"/>
    </row>
    <row r="155" spans="4:4">
      <c r="D155" s="141"/>
    </row>
    <row r="156" spans="4:4">
      <c r="D156" s="141"/>
    </row>
    <row r="157" spans="4:4">
      <c r="D157" s="141"/>
    </row>
    <row r="158" spans="4:4">
      <c r="D158" s="141"/>
    </row>
    <row r="159" spans="4:4">
      <c r="D159" s="141"/>
    </row>
    <row r="160" spans="4:4">
      <c r="D160" s="141"/>
    </row>
    <row r="161" spans="4:4">
      <c r="D161" s="141"/>
    </row>
    <row r="162" spans="4:4">
      <c r="D162" s="141"/>
    </row>
    <row r="163" spans="4:4">
      <c r="D163" s="141"/>
    </row>
    <row r="164" spans="4:4">
      <c r="D164" s="141"/>
    </row>
    <row r="165" spans="4:4">
      <c r="D165" s="141"/>
    </row>
    <row r="166" spans="4:4">
      <c r="D166" s="141"/>
    </row>
    <row r="167" spans="4:4">
      <c r="D167" s="141"/>
    </row>
    <row r="168" spans="4:4">
      <c r="D168" s="141"/>
    </row>
    <row r="169" spans="4:4">
      <c r="D169" s="141"/>
    </row>
    <row r="170" spans="4:4">
      <c r="D170" s="141"/>
    </row>
    <row r="171" spans="4:4">
      <c r="D171" s="141"/>
    </row>
    <row r="172" spans="4:4">
      <c r="D172" s="141"/>
    </row>
    <row r="173" spans="4:4">
      <c r="D173" s="141"/>
    </row>
    <row r="174" spans="4:4">
      <c r="D174" s="141"/>
    </row>
    <row r="175" spans="4:4">
      <c r="D175" s="141"/>
    </row>
    <row r="176" spans="4:4">
      <c r="D176" s="141"/>
    </row>
    <row r="177" spans="4:4">
      <c r="D177" s="141"/>
    </row>
    <row r="178" spans="4:4">
      <c r="D178" s="141"/>
    </row>
    <row r="179" spans="4:4">
      <c r="D179" s="141"/>
    </row>
    <row r="180" spans="4:4">
      <c r="D180" s="141"/>
    </row>
    <row r="181" spans="4:4">
      <c r="D181" s="141"/>
    </row>
    <row r="182" spans="4:4">
      <c r="D182" s="141"/>
    </row>
    <row r="183" spans="4:4">
      <c r="D183" s="141"/>
    </row>
    <row r="184" spans="4:4">
      <c r="D184" s="141"/>
    </row>
    <row r="185" spans="4:4">
      <c r="D185" s="141"/>
    </row>
    <row r="186" spans="4:4">
      <c r="D186" s="141"/>
    </row>
    <row r="187" spans="4:4">
      <c r="D187" s="141"/>
    </row>
    <row r="188" spans="4:4">
      <c r="D188" s="141"/>
    </row>
    <row r="189" spans="4:4">
      <c r="D189" s="141"/>
    </row>
    <row r="190" spans="4:4">
      <c r="D190" s="141"/>
    </row>
    <row r="191" spans="4:4">
      <c r="D191" s="141"/>
    </row>
    <row r="192" spans="4:4">
      <c r="D192" s="141"/>
    </row>
    <row r="193" spans="4:4">
      <c r="D193" s="141"/>
    </row>
    <row r="194" spans="4:4">
      <c r="D194" s="141"/>
    </row>
    <row r="195" spans="4:4">
      <c r="D195" s="141"/>
    </row>
    <row r="196" spans="4:4">
      <c r="D196" s="141"/>
    </row>
    <row r="197" spans="4:4">
      <c r="D197" s="141"/>
    </row>
    <row r="198" spans="4:4">
      <c r="D198" s="141"/>
    </row>
    <row r="199" spans="4:4">
      <c r="D199" s="141"/>
    </row>
    <row r="200" spans="4:4">
      <c r="D200" s="141"/>
    </row>
    <row r="201" spans="4:4">
      <c r="D201" s="141"/>
    </row>
    <row r="202" spans="4:4">
      <c r="D202" s="141"/>
    </row>
    <row r="203" spans="4:4">
      <c r="D203" s="141"/>
    </row>
    <row r="204" spans="4:4">
      <c r="D204" s="141"/>
    </row>
    <row r="205" spans="4:4">
      <c r="D205" s="141"/>
    </row>
    <row r="206" spans="4:4">
      <c r="D206" s="141"/>
    </row>
    <row r="207" spans="4:4">
      <c r="D207" s="141"/>
    </row>
    <row r="208" spans="4:4">
      <c r="D208" s="141"/>
    </row>
    <row r="209" spans="4:4">
      <c r="D209" s="141"/>
    </row>
    <row r="210" spans="4:4">
      <c r="D210" s="141"/>
    </row>
    <row r="211" spans="4:4">
      <c r="D211" s="141"/>
    </row>
    <row r="212" spans="4:4">
      <c r="D212" s="141"/>
    </row>
    <row r="213" spans="4:4">
      <c r="D213" s="141"/>
    </row>
    <row r="214" spans="4:4">
      <c r="D214" s="141"/>
    </row>
    <row r="215" spans="4:4">
      <c r="D215" s="141"/>
    </row>
    <row r="216" spans="4:4">
      <c r="D216" s="141"/>
    </row>
    <row r="217" spans="4:4">
      <c r="D217" s="141"/>
    </row>
    <row r="218" spans="4:4">
      <c r="D218" s="141"/>
    </row>
    <row r="219" spans="4:4">
      <c r="D219" s="141"/>
    </row>
    <row r="220" spans="4:4">
      <c r="D220" s="141"/>
    </row>
    <row r="221" spans="4:4">
      <c r="D221" s="141"/>
    </row>
    <row r="222" spans="4:4">
      <c r="D222" s="141"/>
    </row>
    <row r="223" spans="4:4">
      <c r="D223" s="141"/>
    </row>
    <row r="224" spans="4:4">
      <c r="D224" s="141"/>
    </row>
    <row r="225" spans="4:4">
      <c r="D225" s="141"/>
    </row>
    <row r="226" spans="4:4">
      <c r="D226" s="141"/>
    </row>
    <row r="227" spans="4:4">
      <c r="D227" s="141"/>
    </row>
    <row r="228" spans="4:4">
      <c r="D228" s="141"/>
    </row>
    <row r="229" spans="4:4">
      <c r="D229" s="141"/>
    </row>
    <row r="230" spans="4:4">
      <c r="D230" s="141"/>
    </row>
    <row r="231" spans="4:4">
      <c r="D231" s="141"/>
    </row>
    <row r="232" spans="4:4">
      <c r="D232" s="141"/>
    </row>
    <row r="233" spans="4:4">
      <c r="D233" s="141"/>
    </row>
    <row r="234" spans="4:4">
      <c r="D234" s="141"/>
    </row>
    <row r="235" spans="4:4">
      <c r="D235" s="141"/>
    </row>
    <row r="236" spans="4:4">
      <c r="D236" s="141"/>
    </row>
    <row r="237" spans="4:4">
      <c r="D237" s="141"/>
    </row>
    <row r="238" spans="4:4">
      <c r="D238" s="141"/>
    </row>
    <row r="239" spans="4:4">
      <c r="D239" s="141"/>
    </row>
    <row r="240" spans="4:4">
      <c r="D240" s="141"/>
    </row>
    <row r="241" spans="4:4">
      <c r="D241" s="141"/>
    </row>
    <row r="242" spans="4:4">
      <c r="D242" s="141"/>
    </row>
    <row r="243" spans="4:4">
      <c r="D243" s="141"/>
    </row>
    <row r="244" spans="4:4">
      <c r="D244" s="141"/>
    </row>
    <row r="245" spans="4:4">
      <c r="D245" s="141"/>
    </row>
    <row r="246" spans="4:4">
      <c r="D246" s="141"/>
    </row>
    <row r="247" spans="4:4">
      <c r="D247" s="141"/>
    </row>
    <row r="248" spans="4:4">
      <c r="D248" s="141"/>
    </row>
    <row r="249" spans="4:4">
      <c r="D249" s="141"/>
    </row>
    <row r="250" spans="4:4">
      <c r="D250" s="141"/>
    </row>
    <row r="251" spans="4:4">
      <c r="D251" s="141"/>
    </row>
    <row r="252" spans="4:4">
      <c r="D252" s="141"/>
    </row>
    <row r="253" spans="4:4">
      <c r="D253" s="141"/>
    </row>
    <row r="254" spans="4:4">
      <c r="D254" s="141"/>
    </row>
    <row r="255" spans="4:4">
      <c r="D255" s="141"/>
    </row>
    <row r="256" spans="4:4">
      <c r="D256" s="141"/>
    </row>
    <row r="257" spans="4:4">
      <c r="D257" s="141"/>
    </row>
    <row r="258" spans="4:4">
      <c r="D258" s="141"/>
    </row>
    <row r="259" spans="4:4">
      <c r="D259" s="141"/>
    </row>
    <row r="260" spans="4:4">
      <c r="D260" s="141"/>
    </row>
    <row r="261" spans="4:4">
      <c r="D261" s="141"/>
    </row>
    <row r="262" spans="4:4">
      <c r="D262" s="141"/>
    </row>
    <row r="263" spans="4:4">
      <c r="D263" s="141"/>
    </row>
    <row r="264" spans="4:4">
      <c r="D264" s="141"/>
    </row>
    <row r="265" spans="4:4">
      <c r="D265" s="141"/>
    </row>
    <row r="266" spans="4:4">
      <c r="D266" s="141"/>
    </row>
    <row r="267" spans="4:4">
      <c r="D267" s="141"/>
    </row>
    <row r="268" spans="4:4">
      <c r="D268" s="141"/>
    </row>
    <row r="269" spans="4:4">
      <c r="D269" s="141"/>
    </row>
    <row r="270" spans="4:4">
      <c r="D270" s="141"/>
    </row>
    <row r="271" spans="4:4">
      <c r="D271" s="141"/>
    </row>
    <row r="272" spans="4:4">
      <c r="D272" s="141"/>
    </row>
    <row r="273" spans="4:4">
      <c r="D273" s="141"/>
    </row>
    <row r="274" spans="4:4">
      <c r="D274" s="141"/>
    </row>
    <row r="275" spans="4:4">
      <c r="D275" s="141"/>
    </row>
    <row r="276" spans="4:4">
      <c r="D276" s="141"/>
    </row>
    <row r="277" spans="4:4">
      <c r="D277" s="141"/>
    </row>
    <row r="278" spans="4:4">
      <c r="D278" s="141"/>
    </row>
    <row r="279" spans="4:4">
      <c r="D279" s="141"/>
    </row>
    <row r="280" spans="4:4">
      <c r="D280" s="141"/>
    </row>
    <row r="281" spans="4:4">
      <c r="D281" s="141"/>
    </row>
    <row r="282" spans="4:4">
      <c r="D282" s="141"/>
    </row>
    <row r="283" spans="4:4">
      <c r="D283" s="141"/>
    </row>
    <row r="284" spans="4:4">
      <c r="D284" s="141"/>
    </row>
    <row r="285" spans="4:4">
      <c r="D285" s="141"/>
    </row>
    <row r="286" spans="4:4">
      <c r="D286" s="141"/>
    </row>
    <row r="287" spans="4:4">
      <c r="D287" s="141"/>
    </row>
    <row r="288" spans="4:4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algorithmName="SHA-512" hashValue="E1+rNErwC5pXxBwh3//EtGcOLiHyUBFdPuj7sQJdC7inKwWh6VKrOCbh+WXjtHRtXDSAsheMdPHg7i7W7rRgQA==" saltValue="VQ3opP3Ag0HRMimVyK+bP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SO 03 1 Pol</vt:lpstr>
      <vt:lpstr>SO 03 2 Pol</vt:lpstr>
      <vt:lpstr>SO 03 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03 1 Pol'!Názvy_tisku</vt:lpstr>
      <vt:lpstr>'SO 03 2 Pol'!Názvy_tisku</vt:lpstr>
      <vt:lpstr>'SO 03 3 Pol'!Názvy_tisku</vt:lpstr>
      <vt:lpstr>oadresa</vt:lpstr>
      <vt:lpstr>Stavba!Objednatel</vt:lpstr>
      <vt:lpstr>Stavba!Objekt</vt:lpstr>
      <vt:lpstr>'SO 03 1 Pol'!Oblast_tisku</vt:lpstr>
      <vt:lpstr>'SO 03 2 Pol'!Oblast_tisku</vt:lpstr>
      <vt:lpstr>'SO 03 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Svoboda</dc:creator>
  <cp:lastModifiedBy>MENHIR</cp:lastModifiedBy>
  <cp:lastPrinted>2018-07-26T12:01:56Z</cp:lastPrinted>
  <dcterms:created xsi:type="dcterms:W3CDTF">2009-04-08T07:15:50Z</dcterms:created>
  <dcterms:modified xsi:type="dcterms:W3CDTF">2018-07-26T12:02:15Z</dcterms:modified>
</cp:coreProperties>
</file>