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4520" windowHeight="13380"/>
  </bookViews>
  <sheets>
    <sheet name="Stavba" sheetId="1" r:id="rId1"/>
    <sheet name="VzorPolozky" sheetId="10" state="hidden" r:id="rId2"/>
    <sheet name="VN+ON" sheetId="14" r:id="rId3"/>
    <sheet name="Pol" sheetId="12" r:id="rId4"/>
    <sheet name="EL-Rekapitulace" sheetId="15" r:id="rId5"/>
    <sheet name="EL-Rozpočet" sheetId="16" r:id="rId6"/>
    <sheet name="EL-Parametry" sheetId="17" r:id="rId7"/>
  </sheets>
  <externalReferences>
    <externalReference r:id="rId8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5">'EL-Rozpočet'!$1:$1</definedName>
    <definedName name="_xlnm.Print_Titles" localSheetId="3">Pol!$1:$7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6">'EL-Parametry'!$A$1:$B$32</definedName>
    <definedName name="_xlnm.Print_Area" localSheetId="4">'EL-Rekapitulace'!$A$1:$C$33</definedName>
    <definedName name="_xlnm.Print_Area" localSheetId="5">'EL-Rozpočet'!$A$1:$L$194</definedName>
    <definedName name="_xlnm.Print_Area" localSheetId="3">Pol!$A$1:$H$123</definedName>
    <definedName name="_xlnm.Print_Area" localSheetId="0">Stavba!$A$1:$J$59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193" i="16" l="1"/>
  <c r="F193" i="16"/>
  <c r="H191" i="16"/>
  <c r="F191" i="16"/>
  <c r="H189" i="16"/>
  <c r="F189" i="16"/>
  <c r="I189" i="16" s="1"/>
  <c r="J189" i="16" s="1"/>
  <c r="H188" i="16"/>
  <c r="F188" i="16"/>
  <c r="I188" i="16" s="1"/>
  <c r="J188" i="16" s="1"/>
  <c r="H186" i="16"/>
  <c r="F186" i="16"/>
  <c r="I186" i="16" s="1"/>
  <c r="J186" i="16" s="1"/>
  <c r="H185" i="16"/>
  <c r="F185" i="16"/>
  <c r="H184" i="16"/>
  <c r="F184" i="16"/>
  <c r="I184" i="16" s="1"/>
  <c r="J184" i="16" s="1"/>
  <c r="H183" i="16"/>
  <c r="F183" i="16"/>
  <c r="H182" i="16"/>
  <c r="F182" i="16"/>
  <c r="H181" i="16"/>
  <c r="F181" i="16"/>
  <c r="I181" i="16" s="1"/>
  <c r="J181" i="16" s="1"/>
  <c r="H180" i="16"/>
  <c r="F180" i="16"/>
  <c r="I180" i="16" s="1"/>
  <c r="J180" i="16" s="1"/>
  <c r="H179" i="16"/>
  <c r="F179" i="16"/>
  <c r="I179" i="16" s="1"/>
  <c r="J179" i="16" s="1"/>
  <c r="H178" i="16"/>
  <c r="F178" i="16"/>
  <c r="I178" i="16" s="1"/>
  <c r="J178" i="16" s="1"/>
  <c r="H177" i="16"/>
  <c r="F177" i="16"/>
  <c r="H176" i="16"/>
  <c r="F176" i="16"/>
  <c r="I176" i="16" s="1"/>
  <c r="J176" i="16" s="1"/>
  <c r="H174" i="16"/>
  <c r="F174" i="16"/>
  <c r="I174" i="16" s="1"/>
  <c r="J174" i="16" s="1"/>
  <c r="H172" i="16"/>
  <c r="F172" i="16"/>
  <c r="H170" i="16"/>
  <c r="F170" i="16"/>
  <c r="I170" i="16" s="1"/>
  <c r="J170" i="16" s="1"/>
  <c r="H168" i="16"/>
  <c r="F168" i="16"/>
  <c r="H157" i="16"/>
  <c r="F157" i="16"/>
  <c r="I157" i="16" s="1"/>
  <c r="J157" i="16" s="1"/>
  <c r="H156" i="16"/>
  <c r="F156" i="16"/>
  <c r="H155" i="16"/>
  <c r="F155" i="16"/>
  <c r="I155" i="16" s="1"/>
  <c r="J155" i="16" s="1"/>
  <c r="H153" i="16"/>
  <c r="F153" i="16"/>
  <c r="I153" i="16" s="1"/>
  <c r="J153" i="16" s="1"/>
  <c r="H152" i="16"/>
  <c r="F152" i="16"/>
  <c r="I152" i="16" s="1"/>
  <c r="J152" i="16" s="1"/>
  <c r="H150" i="16"/>
  <c r="F150" i="16"/>
  <c r="H149" i="16"/>
  <c r="F149" i="16"/>
  <c r="H148" i="16"/>
  <c r="F148" i="16"/>
  <c r="H147" i="16"/>
  <c r="F147" i="16"/>
  <c r="H146" i="16"/>
  <c r="F146" i="16"/>
  <c r="H144" i="16"/>
  <c r="F144" i="16"/>
  <c r="H143" i="16"/>
  <c r="F143" i="16"/>
  <c r="H142" i="16"/>
  <c r="F142" i="16"/>
  <c r="H140" i="16"/>
  <c r="F140" i="16"/>
  <c r="H139" i="16"/>
  <c r="F139" i="16"/>
  <c r="H137" i="16"/>
  <c r="F137" i="16"/>
  <c r="H136" i="16"/>
  <c r="F136" i="16"/>
  <c r="H135" i="16"/>
  <c r="F135" i="16"/>
  <c r="H134" i="16"/>
  <c r="F134" i="16"/>
  <c r="H132" i="16"/>
  <c r="F132" i="16"/>
  <c r="H130" i="16"/>
  <c r="F130" i="16"/>
  <c r="H128" i="16"/>
  <c r="F128" i="16"/>
  <c r="H126" i="16"/>
  <c r="F126" i="16"/>
  <c r="I126" i="16" s="1"/>
  <c r="J126" i="16" s="1"/>
  <c r="H125" i="16"/>
  <c r="F125" i="16"/>
  <c r="I125" i="16" s="1"/>
  <c r="J125" i="16" s="1"/>
  <c r="H123" i="16"/>
  <c r="F123" i="16"/>
  <c r="H122" i="16"/>
  <c r="F122" i="16"/>
  <c r="I122" i="16" s="1"/>
  <c r="J122" i="16" s="1"/>
  <c r="H120" i="16"/>
  <c r="F120" i="16"/>
  <c r="I120" i="16" s="1"/>
  <c r="J120" i="16" s="1"/>
  <c r="H119" i="16"/>
  <c r="F119" i="16"/>
  <c r="I119" i="16" s="1"/>
  <c r="J119" i="16" s="1"/>
  <c r="H118" i="16"/>
  <c r="F118" i="16"/>
  <c r="H117" i="16"/>
  <c r="F117" i="16"/>
  <c r="H114" i="16"/>
  <c r="F114" i="16"/>
  <c r="I114" i="16" s="1"/>
  <c r="J114" i="16" s="1"/>
  <c r="H113" i="16"/>
  <c r="F113" i="16"/>
  <c r="I113" i="16" s="1"/>
  <c r="J113" i="16" s="1"/>
  <c r="H112" i="16"/>
  <c r="F112" i="16"/>
  <c r="H111" i="16"/>
  <c r="F111" i="16"/>
  <c r="I111" i="16" s="1"/>
  <c r="J111" i="16" s="1"/>
  <c r="H110" i="16"/>
  <c r="F110" i="16"/>
  <c r="I110" i="16" s="1"/>
  <c r="J110" i="16" s="1"/>
  <c r="H109" i="16"/>
  <c r="F109" i="16"/>
  <c r="I109" i="16" s="1"/>
  <c r="J109" i="16" s="1"/>
  <c r="H107" i="16"/>
  <c r="F107" i="16"/>
  <c r="H106" i="16"/>
  <c r="F106" i="16"/>
  <c r="H105" i="16"/>
  <c r="F105" i="16"/>
  <c r="I105" i="16" s="1"/>
  <c r="J105" i="16" s="1"/>
  <c r="H103" i="16"/>
  <c r="F103" i="16"/>
  <c r="I103" i="16" s="1"/>
  <c r="J103" i="16" s="1"/>
  <c r="H102" i="16"/>
  <c r="F102" i="16"/>
  <c r="H101" i="16"/>
  <c r="F101" i="16"/>
  <c r="I101" i="16" s="1"/>
  <c r="J101" i="16" s="1"/>
  <c r="H99" i="16"/>
  <c r="F99" i="16"/>
  <c r="I99" i="16" s="1"/>
  <c r="J99" i="16" s="1"/>
  <c r="H98" i="16"/>
  <c r="F98" i="16"/>
  <c r="I98" i="16" s="1"/>
  <c r="J98" i="16" s="1"/>
  <c r="H96" i="16"/>
  <c r="F96" i="16"/>
  <c r="H94" i="16"/>
  <c r="F94" i="16"/>
  <c r="H93" i="16"/>
  <c r="F93" i="16"/>
  <c r="I93" i="16" s="1"/>
  <c r="J93" i="16" s="1"/>
  <c r="H92" i="16"/>
  <c r="F92" i="16"/>
  <c r="I92" i="16" s="1"/>
  <c r="J92" i="16" s="1"/>
  <c r="H91" i="16"/>
  <c r="F91" i="16"/>
  <c r="H90" i="16"/>
  <c r="F90" i="16"/>
  <c r="I90" i="16" s="1"/>
  <c r="J90" i="16" s="1"/>
  <c r="H89" i="16"/>
  <c r="F89" i="16"/>
  <c r="I89" i="16" s="1"/>
  <c r="J89" i="16" s="1"/>
  <c r="H88" i="16"/>
  <c r="F88" i="16"/>
  <c r="I88" i="16" s="1"/>
  <c r="J88" i="16" s="1"/>
  <c r="H87" i="16"/>
  <c r="F87" i="16"/>
  <c r="H85" i="16"/>
  <c r="F85" i="16"/>
  <c r="H84" i="16"/>
  <c r="F84" i="16"/>
  <c r="I84" i="16" s="1"/>
  <c r="J84" i="16" s="1"/>
  <c r="H82" i="16"/>
  <c r="F82" i="16"/>
  <c r="I82" i="16" s="1"/>
  <c r="J82" i="16" s="1"/>
  <c r="H81" i="16"/>
  <c r="F81" i="16"/>
  <c r="H80" i="16"/>
  <c r="F80" i="16"/>
  <c r="I80" i="16" s="1"/>
  <c r="J80" i="16" s="1"/>
  <c r="H79" i="16"/>
  <c r="F79" i="16"/>
  <c r="I79" i="16" s="1"/>
  <c r="J79" i="16" s="1"/>
  <c r="H78" i="16"/>
  <c r="F78" i="16"/>
  <c r="I78" i="16" s="1"/>
  <c r="J78" i="16" s="1"/>
  <c r="H77" i="16"/>
  <c r="F77" i="16"/>
  <c r="H76" i="16"/>
  <c r="F76" i="16"/>
  <c r="H74" i="16"/>
  <c r="F74" i="16"/>
  <c r="I74" i="16" s="1"/>
  <c r="J74" i="16" s="1"/>
  <c r="H73" i="16"/>
  <c r="F73" i="16"/>
  <c r="I73" i="16" s="1"/>
  <c r="J73" i="16" s="1"/>
  <c r="H72" i="16"/>
  <c r="F72" i="16"/>
  <c r="H70" i="16"/>
  <c r="F70" i="16"/>
  <c r="I70" i="16" s="1"/>
  <c r="J70" i="16" s="1"/>
  <c r="H69" i="16"/>
  <c r="F69" i="16"/>
  <c r="I69" i="16" s="1"/>
  <c r="J69" i="16" s="1"/>
  <c r="H68" i="16"/>
  <c r="F68" i="16"/>
  <c r="I68" i="16" s="1"/>
  <c r="J68" i="16" s="1"/>
  <c r="H67" i="16"/>
  <c r="F67" i="16"/>
  <c r="H65" i="16"/>
  <c r="F65" i="16"/>
  <c r="H63" i="16"/>
  <c r="F63" i="16"/>
  <c r="I63" i="16" s="1"/>
  <c r="J63" i="16" s="1"/>
  <c r="H62" i="16"/>
  <c r="F62" i="16"/>
  <c r="I62" i="16" s="1"/>
  <c r="J62" i="16" s="1"/>
  <c r="H61" i="16"/>
  <c r="F61" i="16"/>
  <c r="H59" i="16"/>
  <c r="F59" i="16"/>
  <c r="I59" i="16" s="1"/>
  <c r="J59" i="16" s="1"/>
  <c r="H58" i="16"/>
  <c r="F58" i="16"/>
  <c r="H53" i="16"/>
  <c r="F53" i="16"/>
  <c r="I53" i="16" s="1"/>
  <c r="J53" i="16" s="1"/>
  <c r="H52" i="16"/>
  <c r="F52" i="16"/>
  <c r="H51" i="16"/>
  <c r="F51" i="16"/>
  <c r="I51" i="16" s="1"/>
  <c r="J51" i="16" s="1"/>
  <c r="H49" i="16"/>
  <c r="F49" i="16"/>
  <c r="I49" i="16" s="1"/>
  <c r="J49" i="16" s="1"/>
  <c r="H48" i="16"/>
  <c r="F48" i="16"/>
  <c r="H47" i="16"/>
  <c r="F47" i="16"/>
  <c r="H46" i="16"/>
  <c r="F46" i="16"/>
  <c r="I46" i="16" s="1"/>
  <c r="J46" i="16" s="1"/>
  <c r="H44" i="16"/>
  <c r="F44" i="16"/>
  <c r="I44" i="16" s="1"/>
  <c r="J44" i="16" s="1"/>
  <c r="H43" i="16"/>
  <c r="F43" i="16"/>
  <c r="I43" i="16" s="1"/>
  <c r="J43" i="16" s="1"/>
  <c r="H42" i="16"/>
  <c r="F42" i="16"/>
  <c r="H40" i="16"/>
  <c r="F40" i="16"/>
  <c r="I40" i="16" s="1"/>
  <c r="J40" i="16" s="1"/>
  <c r="H39" i="16"/>
  <c r="F39" i="16"/>
  <c r="I39" i="16" s="1"/>
  <c r="J39" i="16" s="1"/>
  <c r="H38" i="16"/>
  <c r="F38" i="16"/>
  <c r="H37" i="16"/>
  <c r="F37" i="16"/>
  <c r="H36" i="16"/>
  <c r="F36" i="16"/>
  <c r="I36" i="16" s="1"/>
  <c r="J36" i="16" s="1"/>
  <c r="H35" i="16"/>
  <c r="F35" i="16"/>
  <c r="I35" i="16" s="1"/>
  <c r="J35" i="16" s="1"/>
  <c r="H33" i="16"/>
  <c r="F33" i="16"/>
  <c r="I33" i="16" s="1"/>
  <c r="J33" i="16" s="1"/>
  <c r="H32" i="16"/>
  <c r="F32" i="16"/>
  <c r="H31" i="16"/>
  <c r="F31" i="16"/>
  <c r="I31" i="16" s="1"/>
  <c r="J31" i="16" s="1"/>
  <c r="H28" i="16"/>
  <c r="F28" i="16"/>
  <c r="I28" i="16" s="1"/>
  <c r="J28" i="16" s="1"/>
  <c r="H26" i="16"/>
  <c r="F26" i="16"/>
  <c r="H25" i="16"/>
  <c r="F25" i="16"/>
  <c r="H24" i="16"/>
  <c r="F24" i="16"/>
  <c r="I24" i="16" s="1"/>
  <c r="J24" i="16" s="1"/>
  <c r="H23" i="16"/>
  <c r="F23" i="16"/>
  <c r="I23" i="16" s="1"/>
  <c r="J23" i="16" s="1"/>
  <c r="H22" i="16"/>
  <c r="F22" i="16"/>
  <c r="I22" i="16" s="1"/>
  <c r="J22" i="16" s="1"/>
  <c r="H21" i="16"/>
  <c r="F21" i="16"/>
  <c r="H20" i="16"/>
  <c r="F20" i="16"/>
  <c r="I20" i="16" s="1"/>
  <c r="J20" i="16" s="1"/>
  <c r="H19" i="16"/>
  <c r="F19" i="16"/>
  <c r="I19" i="16" s="1"/>
  <c r="J19" i="16" s="1"/>
  <c r="H18" i="16"/>
  <c r="F18" i="16"/>
  <c r="H17" i="16"/>
  <c r="F17" i="16"/>
  <c r="H16" i="16"/>
  <c r="F16" i="16"/>
  <c r="I16" i="16" s="1"/>
  <c r="J16" i="16" s="1"/>
  <c r="H15" i="16"/>
  <c r="F15" i="16"/>
  <c r="I15" i="16" s="1"/>
  <c r="J15" i="16" s="1"/>
  <c r="H14" i="16"/>
  <c r="F14" i="16"/>
  <c r="I14" i="16" s="1"/>
  <c r="J14" i="16" s="1"/>
  <c r="H13" i="16"/>
  <c r="F13" i="16"/>
  <c r="H12" i="16"/>
  <c r="F12" i="16"/>
  <c r="I12" i="16" s="1"/>
  <c r="J12" i="16" s="1"/>
  <c r="H11" i="16"/>
  <c r="F11" i="16"/>
  <c r="I11" i="16" s="1"/>
  <c r="J11" i="16" s="1"/>
  <c r="H10" i="16"/>
  <c r="F10" i="16"/>
  <c r="B26" i="15"/>
  <c r="C26" i="15" s="1"/>
  <c r="C9" i="15"/>
  <c r="B4" i="15"/>
  <c r="B3" i="15"/>
  <c r="I18" i="16" l="1"/>
  <c r="J18" i="16" s="1"/>
  <c r="I123" i="16"/>
  <c r="J123" i="16" s="1"/>
  <c r="I128" i="16"/>
  <c r="J128" i="16" s="1"/>
  <c r="I130" i="16"/>
  <c r="J130" i="16" s="1"/>
  <c r="I132" i="16"/>
  <c r="J132" i="16" s="1"/>
  <c r="I134" i="16"/>
  <c r="J134" i="16" s="1"/>
  <c r="I135" i="16"/>
  <c r="J135" i="16" s="1"/>
  <c r="I136" i="16"/>
  <c r="J136" i="16" s="1"/>
  <c r="I137" i="16"/>
  <c r="J137" i="16" s="1"/>
  <c r="I139" i="16"/>
  <c r="J139" i="16" s="1"/>
  <c r="I140" i="16"/>
  <c r="J140" i="16" s="1"/>
  <c r="I142" i="16"/>
  <c r="J142" i="16" s="1"/>
  <c r="I144" i="16"/>
  <c r="J144" i="16" s="1"/>
  <c r="I146" i="16"/>
  <c r="J146" i="16" s="1"/>
  <c r="I148" i="16"/>
  <c r="J148" i="16" s="1"/>
  <c r="I149" i="16"/>
  <c r="J149" i="16" s="1"/>
  <c r="I150" i="16"/>
  <c r="J150" i="16" s="1"/>
  <c r="I177" i="16"/>
  <c r="J177" i="16" s="1"/>
  <c r="I183" i="16"/>
  <c r="J183" i="16" s="1"/>
  <c r="I13" i="16"/>
  <c r="J13" i="16" s="1"/>
  <c r="I17" i="16"/>
  <c r="J17" i="16" s="1"/>
  <c r="I21" i="16"/>
  <c r="J21" i="16" s="1"/>
  <c r="I25" i="16"/>
  <c r="J25" i="16" s="1"/>
  <c r="I32" i="16"/>
  <c r="J32" i="16" s="1"/>
  <c r="I37" i="16"/>
  <c r="J37" i="16" s="1"/>
  <c r="I42" i="16"/>
  <c r="J42" i="16" s="1"/>
  <c r="I47" i="16"/>
  <c r="J47" i="16" s="1"/>
  <c r="I52" i="16"/>
  <c r="J52" i="16" s="1"/>
  <c r="I61" i="16"/>
  <c r="J61" i="16" s="1"/>
  <c r="I67" i="16"/>
  <c r="J67" i="16" s="1"/>
  <c r="I72" i="16"/>
  <c r="J72" i="16" s="1"/>
  <c r="I77" i="16"/>
  <c r="J77" i="16" s="1"/>
  <c r="I81" i="16"/>
  <c r="J81" i="16" s="1"/>
  <c r="I87" i="16"/>
  <c r="J87" i="16" s="1"/>
  <c r="I91" i="16"/>
  <c r="J91" i="16" s="1"/>
  <c r="I96" i="16"/>
  <c r="J96" i="16" s="1"/>
  <c r="I102" i="16"/>
  <c r="J102" i="16" s="1"/>
  <c r="I107" i="16"/>
  <c r="J107" i="16" s="1"/>
  <c r="I112" i="16"/>
  <c r="J112" i="16" s="1"/>
  <c r="I118" i="16"/>
  <c r="J118" i="16" s="1"/>
  <c r="I156" i="16"/>
  <c r="J156" i="16" s="1"/>
  <c r="I185" i="16"/>
  <c r="J185" i="16" s="1"/>
  <c r="I191" i="16"/>
  <c r="J191" i="16" s="1"/>
  <c r="I26" i="16"/>
  <c r="J26" i="16" s="1"/>
  <c r="I38" i="16"/>
  <c r="J38" i="16" s="1"/>
  <c r="I172" i="16"/>
  <c r="J172" i="16" s="1"/>
  <c r="I193" i="16"/>
  <c r="J193" i="16" s="1"/>
  <c r="I48" i="16"/>
  <c r="J48" i="16" s="1"/>
  <c r="F194" i="16"/>
  <c r="I182" i="16"/>
  <c r="J182" i="16" s="1"/>
  <c r="H161" i="16"/>
  <c r="C32" i="15" s="1"/>
  <c r="H164" i="16"/>
  <c r="H54" i="16"/>
  <c r="C31" i="15" s="1"/>
  <c r="I10" i="16"/>
  <c r="F161" i="16"/>
  <c r="B32" i="15" s="1"/>
  <c r="I58" i="16"/>
  <c r="H194" i="16"/>
  <c r="C33" i="15" s="1"/>
  <c r="I168" i="16"/>
  <c r="B33" i="15"/>
  <c r="B7" i="15"/>
  <c r="C4" i="15"/>
  <c r="F54" i="16"/>
  <c r="B31" i="15" s="1"/>
  <c r="O1" i="16"/>
  <c r="O2" i="16" s="1"/>
  <c r="O3" i="16" s="1"/>
  <c r="O4" i="16" s="1"/>
  <c r="F163" i="16" s="1"/>
  <c r="I163" i="16" s="1"/>
  <c r="J163" i="16" s="1"/>
  <c r="I65" i="16"/>
  <c r="J65" i="16" s="1"/>
  <c r="I76" i="16"/>
  <c r="J76" i="16" s="1"/>
  <c r="I85" i="16"/>
  <c r="J85" i="16" s="1"/>
  <c r="I94" i="16"/>
  <c r="J94" i="16" s="1"/>
  <c r="I106" i="16"/>
  <c r="J106" i="16" s="1"/>
  <c r="I117" i="16"/>
  <c r="J117" i="16" s="1"/>
  <c r="I143" i="16"/>
  <c r="J143" i="16" s="1"/>
  <c r="I147" i="16"/>
  <c r="J147" i="16" s="1"/>
  <c r="I54" i="16" l="1"/>
  <c r="I164" i="16"/>
  <c r="J10" i="16"/>
  <c r="B12" i="15"/>
  <c r="I161" i="16"/>
  <c r="J58" i="16"/>
  <c r="J161" i="16" s="1"/>
  <c r="C6" i="15"/>
  <c r="C30" i="15"/>
  <c r="I194" i="16"/>
  <c r="J168" i="16"/>
  <c r="J194" i="16" s="1"/>
  <c r="F164" i="16"/>
  <c r="C10" i="15"/>
  <c r="C11" i="15" s="1"/>
  <c r="B30" i="15" l="1"/>
  <c r="C5" i="15"/>
  <c r="J164" i="16"/>
  <c r="J54" i="16"/>
  <c r="C8" i="15" l="1"/>
  <c r="C7" i="15"/>
  <c r="C12" i="15" l="1"/>
  <c r="C15" i="15"/>
  <c r="C20" i="15" l="1"/>
  <c r="C19" i="15"/>
  <c r="C14" i="15"/>
  <c r="C13" i="15"/>
  <c r="C16" i="15" l="1"/>
  <c r="C22" i="15"/>
  <c r="B25" i="15" s="1"/>
  <c r="C25" i="15" s="1"/>
  <c r="C21" i="15"/>
  <c r="C24" i="15" l="1"/>
  <c r="G121" i="12" s="1"/>
  <c r="C27" i="15"/>
  <c r="G21" i="14" l="1"/>
  <c r="G20" i="14"/>
  <c r="G19" i="14"/>
  <c r="G18" i="14"/>
  <c r="G16" i="14"/>
  <c r="G14" i="14"/>
  <c r="G11" i="14"/>
  <c r="G9" i="14"/>
  <c r="G7" i="14"/>
  <c r="G5" i="14"/>
  <c r="G4" i="14"/>
  <c r="F13" i="14" l="1"/>
  <c r="I20" i="1" s="1"/>
  <c r="F3" i="14"/>
  <c r="I19" i="1" s="1"/>
  <c r="P123" i="12"/>
  <c r="F39" i="1" s="1"/>
  <c r="Q123" i="12"/>
  <c r="G39" i="1" s="1"/>
  <c r="G9" i="12"/>
  <c r="G11" i="12"/>
  <c r="G14" i="12"/>
  <c r="G18" i="12"/>
  <c r="G22" i="12"/>
  <c r="G24" i="12"/>
  <c r="G27" i="12"/>
  <c r="G30" i="12"/>
  <c r="G33" i="12"/>
  <c r="G36" i="12"/>
  <c r="G40" i="12"/>
  <c r="G39" i="12" s="1"/>
  <c r="I50" i="1" s="1"/>
  <c r="G44" i="12"/>
  <c r="G46" i="12"/>
  <c r="G48" i="12"/>
  <c r="G50" i="12"/>
  <c r="G52" i="12"/>
  <c r="G55" i="12"/>
  <c r="G57" i="12"/>
  <c r="G59" i="12"/>
  <c r="G61" i="12"/>
  <c r="G63" i="12"/>
  <c r="G65" i="12"/>
  <c r="G67" i="12"/>
  <c r="G69" i="12"/>
  <c r="G71" i="12"/>
  <c r="G73" i="12"/>
  <c r="G76" i="12"/>
  <c r="G75" i="12" s="1"/>
  <c r="I52" i="1" s="1"/>
  <c r="G79" i="12"/>
  <c r="G82" i="12"/>
  <c r="G84" i="12"/>
  <c r="G86" i="12"/>
  <c r="G88" i="12"/>
  <c r="G90" i="12"/>
  <c r="G92" i="12"/>
  <c r="G94" i="12"/>
  <c r="G96" i="12"/>
  <c r="G99" i="12"/>
  <c r="G101" i="12"/>
  <c r="G103" i="12"/>
  <c r="G105" i="12"/>
  <c r="G107" i="12"/>
  <c r="G109" i="12"/>
  <c r="G111" i="12"/>
  <c r="G113" i="12"/>
  <c r="G115" i="12"/>
  <c r="G118" i="12"/>
  <c r="I57" i="1"/>
  <c r="I18" i="1" s="1"/>
  <c r="G27" i="1"/>
  <c r="F40" i="1"/>
  <c r="G40" i="1"/>
  <c r="H40" i="1"/>
  <c r="I40" i="1"/>
  <c r="J39" i="1" s="1"/>
  <c r="J40" i="1"/>
  <c r="J28" i="1"/>
  <c r="J26" i="1"/>
  <c r="G38" i="1"/>
  <c r="F38" i="1"/>
  <c r="H32" i="1"/>
  <c r="J23" i="1"/>
  <c r="J24" i="1"/>
  <c r="J25" i="1"/>
  <c r="J27" i="1"/>
  <c r="E24" i="1"/>
  <c r="E26" i="1"/>
  <c r="F23" i="14" l="1"/>
  <c r="I58" i="1" s="1"/>
  <c r="G28" i="1"/>
  <c r="H39" i="1"/>
  <c r="I39" i="1" s="1"/>
  <c r="G83" i="12"/>
  <c r="I54" i="1" s="1"/>
  <c r="G43" i="12"/>
  <c r="I51" i="1" s="1"/>
  <c r="G13" i="12"/>
  <c r="I48" i="1" s="1"/>
  <c r="G23" i="1"/>
  <c r="G114" i="12"/>
  <c r="I56" i="1" s="1"/>
  <c r="G100" i="12"/>
  <c r="I55" i="1" s="1"/>
  <c r="G78" i="12"/>
  <c r="I53" i="1" s="1"/>
  <c r="G26" i="12"/>
  <c r="I49" i="1" s="1"/>
  <c r="G8" i="12"/>
  <c r="G123" i="12" l="1"/>
  <c r="I17" i="1"/>
  <c r="I47" i="1"/>
  <c r="I59" i="1" s="1"/>
  <c r="G24" i="1"/>
  <c r="I16" i="1" l="1"/>
  <c r="I21" i="1" s="1"/>
  <c r="G25" i="1" s="1"/>
  <c r="G26" i="1" s="1"/>
  <c r="G29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<sst xmlns="http://schemas.openxmlformats.org/spreadsheetml/2006/main" count="1277" uniqueCount="660">
  <si>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</si>
  <si>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</si>
  <si>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</si>
  <si>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</si>
  <si>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</si>
  <si>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</si>
  <si>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</si>
  <si>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</si>
  <si>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</si>
  <si>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</si>
  <si>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</si>
  <si>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</si>
  <si>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</si>
  <si>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</si>
  <si>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</si>
  <si>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</si>
  <si>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</si>
  <si>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</si>
  <si>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</si>
  <si>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</si>
  <si>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</si>
  <si>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</si>
  <si>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</si>
  <si>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</si>
  <si>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</si>
  <si>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</si>
  <si>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</si>
  <si>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</si>
  <si>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</si>
  <si>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</si>
  <si>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</si>
  <si>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</si>
  <si>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</si>
  <si>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</si>
  <si>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</si>
  <si>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</si>
  <si>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</si>
  <si>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</si>
  <si>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</si>
  <si>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Objekt:</t>
  </si>
  <si>
    <t>Rozpočet:</t>
  </si>
  <si>
    <t>MENDELU - Stavební úpravy učeben B11, B12</t>
  </si>
  <si>
    <t>Rozpočet</t>
  </si>
  <si>
    <t>Celkem za stavbu</t>
  </si>
  <si>
    <t>CZK</t>
  </si>
  <si>
    <t>Rekapitulace dílů</t>
  </si>
  <si>
    <t>Typ dílu</t>
  </si>
  <si>
    <t>0</t>
  </si>
  <si>
    <t>Přípravné a přidružené práce</t>
  </si>
  <si>
    <t>61</t>
  </si>
  <si>
    <t>Upravy povrchů vnitřní</t>
  </si>
  <si>
    <t>63</t>
  </si>
  <si>
    <t>Podlahy a podlahové konstrukce</t>
  </si>
  <si>
    <t>95</t>
  </si>
  <si>
    <t>Dokončovací kce na pozem.stav.</t>
  </si>
  <si>
    <t>96</t>
  </si>
  <si>
    <t>Bourání konstrukcí</t>
  </si>
  <si>
    <t>99</t>
  </si>
  <si>
    <t>Staveništní přesun hmot</t>
  </si>
  <si>
    <t>767</t>
  </si>
  <si>
    <t>Konstrukce zámečnické</t>
  </si>
  <si>
    <t>775</t>
  </si>
  <si>
    <t>Podlahy vlysové a parketové</t>
  </si>
  <si>
    <t>776</t>
  </si>
  <si>
    <t>Podlahy povlakové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</si>
  <si>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</si>
  <si>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</si>
  <si>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</si>
  <si>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</si>
  <si>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</si>
  <si>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</si>
  <si>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</si>
  <si>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</si>
  <si>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</si>
  <si>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</si>
  <si>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</si>
  <si>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</si>
  <si>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</si>
  <si>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</si>
  <si>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</si>
  <si>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</si>
  <si>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</si>
  <si>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</si>
  <si>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</si>
  <si>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Cen. soustava</t>
  </si>
  <si>
    <t>Díl:</t>
  </si>
  <si>
    <t>DIL</t>
  </si>
  <si>
    <t>0.01</t>
  </si>
  <si>
    <t>Ochrana a zakrývání stávajících rozvodů , a zařízení IS</t>
  </si>
  <si>
    <t>hod</t>
  </si>
  <si>
    <t>POL1_0</t>
  </si>
  <si>
    <t>5+5</t>
  </si>
  <si>
    <t>VV</t>
  </si>
  <si>
    <t>0.02</t>
  </si>
  <si>
    <t>Ochrana a zakrývání stávajících konstrukcí, folie,bednění apod</t>
  </si>
  <si>
    <t>7+7</t>
  </si>
  <si>
    <t>612473182R00</t>
  </si>
  <si>
    <t>Omítka vnitřního zdiva ze suché směsi, štuková</t>
  </si>
  <si>
    <t>m2</t>
  </si>
  <si>
    <t>lokální opravy:</t>
  </si>
  <si>
    <t>m.č. B11:5*1</t>
  </si>
  <si>
    <t>m.č. B12:5*1</t>
  </si>
  <si>
    <t>612473185R00</t>
  </si>
  <si>
    <t>Příplatek za zabudované omítníky v ploše stěn</t>
  </si>
  <si>
    <t>612403382R00</t>
  </si>
  <si>
    <t>m</t>
  </si>
  <si>
    <t>po EL:40*1</t>
  </si>
  <si>
    <t>612403384R00</t>
  </si>
  <si>
    <t>po EL:10*1</t>
  </si>
  <si>
    <t>632411906R00</t>
  </si>
  <si>
    <t>Penetrace velmi savých podkladů 0,35 l/m2</t>
  </si>
  <si>
    <t>m.č. B11:63,5*1</t>
  </si>
  <si>
    <t>m.č. B12:52,9*1</t>
  </si>
  <si>
    <t>632451062R00</t>
  </si>
  <si>
    <t>Potěr pískocementový, min. 25 MPa, tl. 20 mm</t>
  </si>
  <si>
    <t>632411105R00</t>
  </si>
  <si>
    <t>Samonivelační stěrka, ruč.zpracování tl.5 mm</t>
  </si>
  <si>
    <t>632441491R00</t>
  </si>
  <si>
    <t>Broušení podlahových potěrů - odstranění šlemu</t>
  </si>
  <si>
    <t>952901111R00</t>
  </si>
  <si>
    <t>Vyčištění budov o výšce podlaží do 4 m</t>
  </si>
  <si>
    <t>96.1</t>
  </si>
  <si>
    <t>Odpojení rozvodů a instalací IS</t>
  </si>
  <si>
    <t>kus</t>
  </si>
  <si>
    <t>1+1</t>
  </si>
  <si>
    <t>96.2</t>
  </si>
  <si>
    <t>Provedení sondy do podlahy,zpráva, zapravení,začištění</t>
  </si>
  <si>
    <t>2+2</t>
  </si>
  <si>
    <t>96.3</t>
  </si>
  <si>
    <t>Demontáž vyvýšené katedry v. 200mm,záklop, nosná konstrukce,kotvení,doplňky,detaily</t>
  </si>
  <si>
    <t>m.č. B11:8,98*1</t>
  </si>
  <si>
    <t>96.4</t>
  </si>
  <si>
    <t>Demontáž vyvýšené katedry v. 300mm,záklop, nosná konstrukce,kotvení,doplňky,detaily</t>
  </si>
  <si>
    <t>m.č. B12:8,2*1</t>
  </si>
  <si>
    <t>96.5</t>
  </si>
  <si>
    <t>Broušení podkladu po krytině,odstranění lepidla, vyčištění,vysátí</t>
  </si>
  <si>
    <t>776401800R00</t>
  </si>
  <si>
    <t>Demontáž soklíků nebo lišt, pryžových nebo z PVC</t>
  </si>
  <si>
    <t>m.č. B11:35,7*1</t>
  </si>
  <si>
    <t>776511820R00</t>
  </si>
  <si>
    <t>Odstranění PVC a koberců lepených s podložkou</t>
  </si>
  <si>
    <t>775411810R00</t>
  </si>
  <si>
    <t>Demontáž lišt dřevěných, přibíjených</t>
  </si>
  <si>
    <t>m.č. B12:34,4*1</t>
  </si>
  <si>
    <t>775511800R00</t>
  </si>
  <si>
    <t>Demontáž podlah vlysových lepených včetně lišt</t>
  </si>
  <si>
    <t>979082111R00</t>
  </si>
  <si>
    <t>Vnitrostaveništní doprava suti do 10 m</t>
  </si>
  <si>
    <t>t</t>
  </si>
  <si>
    <t>1,91*1</t>
  </si>
  <si>
    <t>979082121R00</t>
  </si>
  <si>
    <t>Příplatek k vnitrost. dopravě suti za dalších 5 m</t>
  </si>
  <si>
    <t>1,91*3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</si>
  <si>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</si>
  <si>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</si>
  <si>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</si>
  <si>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</si>
  <si>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</si>
  <si>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</si>
  <si>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1,91*10</t>
  </si>
  <si>
    <t>979999998R00</t>
  </si>
  <si>
    <t>Poplatek za skládku suti 5% příměsí</t>
  </si>
  <si>
    <t>999281108R00</t>
  </si>
  <si>
    <t>Přesun hmot pro opravy a údržbu do výšky 12 m</t>
  </si>
  <si>
    <t>7,146*1</t>
  </si>
  <si>
    <t>767.1</t>
  </si>
  <si>
    <t>Přechodová podlahová lišta, AL, pro rozdílné výšky podlah,kotvení,D+M</t>
  </si>
  <si>
    <t>m.č. B11:1,25*1</t>
  </si>
  <si>
    <t>m.č. B12:1,85*2</t>
  </si>
  <si>
    <t>998767202R00</t>
  </si>
  <si>
    <t>Přesun hmot pro zámečnické konstr., výšky do 12 m</t>
  </si>
  <si>
    <t>775413010R00</t>
  </si>
  <si>
    <t>Montáž podlahové lišty ze dřeva, přibíjené</t>
  </si>
  <si>
    <t>775511000R00</t>
  </si>
  <si>
    <t>Položení vlysových podlah do lepidla</t>
  </si>
  <si>
    <t>775592000R00</t>
  </si>
  <si>
    <t>Broušení dřevěných podlah hrubé+střední+jemné</t>
  </si>
  <si>
    <t>775599120R00</t>
  </si>
  <si>
    <t>Impregnace podlah vlysových nebo parketových</t>
  </si>
  <si>
    <t>775599130R00</t>
  </si>
  <si>
    <t>Celoplošné tmelení vlysů</t>
  </si>
  <si>
    <t>775599141R00</t>
  </si>
  <si>
    <t>Lak dřevěných podlah Z+2x, přebroušení</t>
  </si>
  <si>
    <t>775.1</t>
  </si>
  <si>
    <t>Vlys parketový, dle stávajících, specifikace viz TZ!!!</t>
  </si>
  <si>
    <t>POL3_0</t>
  </si>
  <si>
    <t>m.č. B12-doplnění z 30%:52,9*0,3*1,1</t>
  </si>
  <si>
    <t>lišty obvodové:0,05*34,4*1,1</t>
  </si>
  <si>
    <t>998775202R00</t>
  </si>
  <si>
    <t>Přesun hmot pro podlahy vlysové, výšky do 12 m</t>
  </si>
  <si>
    <t>776101121R00</t>
  </si>
  <si>
    <t>Provedení penetrace podkladu, vč. penetr, laku</t>
  </si>
  <si>
    <t>776421100RT1</t>
  </si>
  <si>
    <t>Lepení podlahových soklíků, pouze lepení - soklík ve specifikaci</t>
  </si>
  <si>
    <t>776521100RT1</t>
  </si>
  <si>
    <t>Lepení povlakových podlah z pásů PVC na lepidlo, pouze položení - PVC ve specifikaci</t>
  </si>
  <si>
    <t>776996110R00</t>
  </si>
  <si>
    <t>Napuštění povlakových podlah pastou</t>
  </si>
  <si>
    <t>776.1</t>
  </si>
  <si>
    <t>Podlahovina PVC tl. 2,0 mm,heterogenní, specifikace viz TZ!!!</t>
  </si>
  <si>
    <t>m.č. B11:63,5*1,1</t>
  </si>
  <si>
    <t>776.2</t>
  </si>
  <si>
    <t>Obvodová podlahová ličta AL v. 50mm,šampaň, specifikace viz TZ!!!</t>
  </si>
  <si>
    <t>mb</t>
  </si>
  <si>
    <t>m.č. B11:35,7*1,1</t>
  </si>
  <si>
    <t>998776202R00</t>
  </si>
  <si>
    <t>Přesun hmot pro podlahy povlakové, výšky do 12 m</t>
  </si>
  <si>
    <t>784191201R00</t>
  </si>
  <si>
    <t>Penetrace podkladu hloubková 1x</t>
  </si>
  <si>
    <t>m.č. B11:220*1</t>
  </si>
  <si>
    <t>m.č. B12:203*1</t>
  </si>
  <si>
    <t>784195312R00</t>
  </si>
  <si>
    <t>Malba tekutá malířská, bílá, 2 x</t>
  </si>
  <si>
    <t/>
  </si>
  <si>
    <t>SUM</t>
  </si>
  <si>
    <t>Stavební úpravy učeben B11, B12</t>
  </si>
  <si>
    <t>MENDELOVA UNIVERZITA V BRNĚ</t>
  </si>
  <si>
    <t>Souhrnný rozpočet</t>
  </si>
  <si>
    <t>vlastní</t>
  </si>
  <si>
    <t>RTS_I/2018</t>
  </si>
  <si>
    <t>VN+ON</t>
  </si>
  <si>
    <t>Vedlejší a ostatní náklady</t>
  </si>
  <si>
    <t>celkem</t>
  </si>
  <si>
    <t>Ceník, kapitola</t>
  </si>
  <si>
    <t>Poznámka uchazeče</t>
  </si>
  <si>
    <t>005124010R</t>
  </si>
  <si>
    <t>Koordinační činnost</t>
  </si>
  <si>
    <t>Soubor</t>
  </si>
  <si>
    <t>Vlastní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</si>
  <si>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</si>
  <si>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</si>
  <si>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</si>
  <si>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</si>
  <si>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</si>
  <si>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</si>
  <si>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</si>
  <si>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</si>
  <si>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</si>
  <si>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</si>
  <si>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</si>
  <si>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</si>
  <si>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005211010R</t>
  </si>
  <si>
    <t>Předání a převzetí staveniště</t>
  </si>
  <si>
    <t>Náklady spojené s účastí zhotovitele na předání a převzetí staveniště.</t>
  </si>
  <si>
    <t>005211080R</t>
  </si>
  <si>
    <t xml:space="preserve">Bezpečnostní a hygienická opatření na staveništi </t>
  </si>
  <si>
    <t>Veškeré výrobní a dílenská dokumentace</t>
  </si>
  <si>
    <t>Bezpečnostní opatření na ochranu osob a majetku v rozsahu platné legislativy a dle podmínek v SoD</t>
  </si>
  <si>
    <t>CELKEM VN + ON</t>
  </si>
  <si>
    <t xml:space="preserve">1)Tento dokument není samostatným podkladem pro další zpracování, jeho nedílnou součástí je projektová dokumentace příslušného objektu a stupně. V případě odkazů na TZ  (technická zpráva) u jednotlivých položek je nutno příslušnou TZ prostudovat. V případě veřejné zakázky je dle vyhlášky 169/2016 Sb. příslušnou dokumentací pro stavbu projektová dokumentace pro provádění stavby.
2) V případě zjištění nesouladu mezi projektovou dokumentací a výkazem výměr je povinen tento nesoulad uchazeč, v průběhu výběrového řízení, oznámit formou dotazu zadavateli výběrového řízení.
3) Pokud je v tomto dokumentu uveden název výrobku, jde pouze o specifikaci požadovaného standartu, který musí být dodržen. Je tedy možno použít výrobek s jiným názvem a označením, který ale splní požadovaný standart.
4) Tento dokument neobsahuje interiérový nábytek a vnitřní vybavení.  </t>
  </si>
  <si>
    <t>SLABOPROUD</t>
  </si>
  <si>
    <t>ELEKTRONICKÁ KONTROLA VSTUPU - EKV</t>
  </si>
  <si>
    <t>1</t>
  </si>
  <si>
    <t>Práce v datovém rozvaděči / prvku</t>
  </si>
  <si>
    <t>2</t>
  </si>
  <si>
    <t>Kabel FTP Cat 5e -  měření pár, protokol</t>
  </si>
  <si>
    <t>3</t>
  </si>
  <si>
    <t>Kabel FTP Cat 5e, zatažení</t>
  </si>
  <si>
    <t>4</t>
  </si>
  <si>
    <t>Uzemnění stínění kabelu FTP Cat 6a</t>
  </si>
  <si>
    <t>5</t>
  </si>
  <si>
    <t>Patrch kabel Cat 5e, 2m</t>
  </si>
  <si>
    <t>6</t>
  </si>
  <si>
    <t>Konektor stíněný, skládaný, zlacené kontakty; RJ 45-8p8c, Cat. 5e</t>
  </si>
  <si>
    <t>7</t>
  </si>
  <si>
    <t>CYH 2x1,5 CR</t>
  </si>
  <si>
    <t>8</t>
  </si>
  <si>
    <t>H05VV-F 4x1 BÍLÁ / WH FÓLIE (CYSY), zatažení</t>
  </si>
  <si>
    <t>9</t>
  </si>
  <si>
    <t>Zálohovaný zdroj 13,8V/5A s odpojovačem</t>
  </si>
  <si>
    <t>10</t>
  </si>
  <si>
    <t>Akumulátor 12V/ 17Ah</t>
  </si>
  <si>
    <t>11</t>
  </si>
  <si>
    <t>Datový koncentrátor pro systém EKV - IIS Mendelu</t>
  </si>
  <si>
    <t>12</t>
  </si>
  <si>
    <t>Klíčová jednotka ve standardní krabici pro systém EKV - IIS Mendelu</t>
  </si>
  <si>
    <t>13</t>
  </si>
  <si>
    <t>Čtečka proximity karet do systému IIS Mendelu</t>
  </si>
  <si>
    <t>14</t>
  </si>
  <si>
    <t>Skříňkový  zámek 12V=, nízkoodběrový</t>
  </si>
  <si>
    <t>15</t>
  </si>
  <si>
    <t>Krabice na obložení pro čtečku karet</t>
  </si>
  <si>
    <t>16</t>
  </si>
  <si>
    <t>Krabice pro osazeni do stolu (katedry) pro čtečku karet</t>
  </si>
  <si>
    <t>17</t>
  </si>
  <si>
    <t>Napojení do stávajícího systému EKV, programování - IIS Mendelu</t>
  </si>
  <si>
    <t>VÝLOŽNÍKY</t>
  </si>
  <si>
    <t>18</t>
  </si>
  <si>
    <t>Nástěnná nastavitelná (směrová) konzola pro fixaci reproduktoru</t>
  </si>
  <si>
    <t>KABEL DATOVÝ HDMI High Speed s Ethernetem, 10 let záruka</t>
  </si>
  <si>
    <t>HDMI male &lt;&gt; HDMI male, parametry viz Kniha výrobků</t>
  </si>
  <si>
    <t>19</t>
  </si>
  <si>
    <t>zlacené kontakty, 4K@60Hz, 1m</t>
  </si>
  <si>
    <t>20</t>
  </si>
  <si>
    <t>zlacené kontakty, 4K@60Hz, 2m</t>
  </si>
  <si>
    <t>21</t>
  </si>
  <si>
    <t>zlacené kontakty, 4K@60Hz, 15m se zesilovačem signálu, zatažení</t>
  </si>
  <si>
    <t>KABELÁŽ A PRVKY PRO AV TECHNIKU</t>
  </si>
  <si>
    <t>22</t>
  </si>
  <si>
    <t>Reproduktorový kabel, 2x4, vlákna z bezkyslíkaté mědi (OFC), zatažení</t>
  </si>
  <si>
    <t>23</t>
  </si>
  <si>
    <t>Kabel USB 3.0, délka 1,5m</t>
  </si>
  <si>
    <t>24</t>
  </si>
  <si>
    <t>Kabel USB 3.0, délka 2m</t>
  </si>
  <si>
    <t>25</t>
  </si>
  <si>
    <t>Kabel USB 3.0, délka 15m s repeaterem, zatažení</t>
  </si>
  <si>
    <t>26</t>
  </si>
  <si>
    <t>Kabel stereo, jack 3.5mm M - 2x CINCH M, délka 2m</t>
  </si>
  <si>
    <t>27</t>
  </si>
  <si>
    <t>Kabel (šňůra) patch 4P Cat 6A délka 2m</t>
  </si>
  <si>
    <t>UKONČENÍ  DAT. KABELU UTP 4P, 8p8c Cat 6a, MAT. A MONT.</t>
  </si>
  <si>
    <t>28</t>
  </si>
  <si>
    <t>Konektor stíněný, skládaný, zlacené kontakty; RJ 45-8p8c, Cat. 6a</t>
  </si>
  <si>
    <t>29</t>
  </si>
  <si>
    <t>Na patch panel hlavního racku</t>
  </si>
  <si>
    <t>30</t>
  </si>
  <si>
    <t>Horizontální rozvody - montáže</t>
  </si>
  <si>
    <t>31</t>
  </si>
  <si>
    <t>Kabel stíněný FTP 4p Cat 6A  zatažení</t>
  </si>
  <si>
    <t>32</t>
  </si>
  <si>
    <t>Kabel stíněný FTP -  měření (pár), protokol</t>
  </si>
  <si>
    <t>33</t>
  </si>
  <si>
    <t>Uzemnění stínění kabelu FTP Cat 6A</t>
  </si>
  <si>
    <t>34</t>
  </si>
  <si>
    <t>Patrch kabel Cat 6A, 2m</t>
  </si>
  <si>
    <t>PROPOJENÍ UZLU B-1 (1.NP) S UČEBNOU B11 (2.NP)</t>
  </si>
  <si>
    <t>35</t>
  </si>
  <si>
    <t>Vyhledání stáv. tras funkční kabeláže odkrytování, zakrytování</t>
  </si>
  <si>
    <t>36</t>
  </si>
  <si>
    <t>Zatažení do žlabů a tr. pod omítku, v podhledech</t>
  </si>
  <si>
    <t>37</t>
  </si>
  <si>
    <t>Úprava funkční kabeláže v místě ukončení</t>
  </si>
  <si>
    <t>SILNOPROUD</t>
  </si>
  <si>
    <t>DEMONTÁŽ AV TECHNIKY, INSTALAČNÍCH PRVKŮ A KABELÁŽE</t>
  </si>
  <si>
    <t>38</t>
  </si>
  <si>
    <t xml:space="preserve">Dataprojektor vč. držáku, el. plátno </t>
  </si>
  <si>
    <t>39</t>
  </si>
  <si>
    <t>Kabeláž, silno i slabo, úprava původních vývodů, ekol. likvidace</t>
  </si>
  <si>
    <t>ÚPRAVY V ROZVADĚČI RB11, SHODNÉ PŘÍSTROJE SE STÁV.</t>
  </si>
  <si>
    <t>40</t>
  </si>
  <si>
    <t>Chránič s nadproud.ochr. 16A /B, 30 mA, 10kA ,</t>
  </si>
  <si>
    <t>41</t>
  </si>
  <si>
    <t>Úprava v rozvaděči, číslování</t>
  </si>
  <si>
    <t>42</t>
  </si>
  <si>
    <t>Popisné štítky kabelů, popisy, bužírky</t>
  </si>
  <si>
    <t>ÚPRAVA STÁV. KABELOVÉ TRASY ŽLABŮ V OBSAZENÉ TRASE</t>
  </si>
  <si>
    <t>43</t>
  </si>
  <si>
    <t>Svazkování a fixace pro umístění nových kabelů a chrániček</t>
  </si>
  <si>
    <t>POMOCNÝ A KOTVÍCÍ MATERIÁL</t>
  </si>
  <si>
    <t>44</t>
  </si>
  <si>
    <t>Hmoždinka 8 vč. vrutu</t>
  </si>
  <si>
    <t>45</t>
  </si>
  <si>
    <t>Hmoždinka 6 vč. vrutu</t>
  </si>
  <si>
    <t>46</t>
  </si>
  <si>
    <t>120 STAHOVACÍ PÁSEK plast</t>
  </si>
  <si>
    <t>47</t>
  </si>
  <si>
    <t>35 STAHOVACÍ PÁSEK plast</t>
  </si>
  <si>
    <t>PODLAHOVÁ KRABICE ČTVERCOVÁ S VÍČKEM, 1 ZÁSUVKA</t>
  </si>
  <si>
    <t>48</t>
  </si>
  <si>
    <t>IP44, 2M, barva nerez, 86x86 mm, hl. 47 mm</t>
  </si>
  <si>
    <t>49</t>
  </si>
  <si>
    <t>instalační krabice (beton nebo zdvoj.podl.) pro podl.krabici, hl. 50 mm</t>
  </si>
  <si>
    <t>50</t>
  </si>
  <si>
    <t>Zás. 2P+T s přep.ochranou III. st., akustická signal. poruchy, bílá 45x45</t>
  </si>
  <si>
    <t>PODLAHOVÁ KRABICE ČTVERCOVÁ S VÍKEM, 16 MODULŮ</t>
  </si>
  <si>
    <t>51</t>
  </si>
  <si>
    <t>283 × 283 mm, hl. 50 mm (reduk. hloubka), vertikální osazení přístrojů</t>
  </si>
  <si>
    <t>52</t>
  </si>
  <si>
    <t>Kovová instalační krabice do betonové podlahy</t>
  </si>
  <si>
    <t>53</t>
  </si>
  <si>
    <t>Nerezová deska na vlepení do krytu podlahové krab. s reduk. hloubkou</t>
  </si>
  <si>
    <t>54</t>
  </si>
  <si>
    <t>Izolační kryty pro reduk. krab., 2KS</t>
  </si>
  <si>
    <t>55</t>
  </si>
  <si>
    <t>56</t>
  </si>
  <si>
    <t>Zás. 2P+T, bílá 45x45</t>
  </si>
  <si>
    <t>57</t>
  </si>
  <si>
    <t>Zásuvka datová modulová, RJ 45-8p8c, Cat. 6A, kompletní</t>
  </si>
  <si>
    <t>AL KANÁL, PŘÍVODY DO STOLŮ STUDENTŮ</t>
  </si>
  <si>
    <t>58</t>
  </si>
  <si>
    <t>Elektroinstalační hliníkový kanál 85x56</t>
  </si>
  <si>
    <t>59</t>
  </si>
  <si>
    <t>Víko elektroinstalačního hliníkového kanálu 85x56</t>
  </si>
  <si>
    <t>ÚPRAVY VE SKŘÍŇCE ELEKTRONIKY( KATEDŘE) DESCE STOLU</t>
  </si>
  <si>
    <t>60</t>
  </si>
  <si>
    <t>Nastavení poliček do skříňky</t>
  </si>
  <si>
    <t>Atypické držáky do skříňky pro prvky AV techniky, pár</t>
  </si>
  <si>
    <t>62</t>
  </si>
  <si>
    <t>Úprava uložení PC, přerovnání kabeláže</t>
  </si>
  <si>
    <t>Zajištění kabelů proti vypadnutí z průchodky - organizér, černý</t>
  </si>
  <si>
    <t>64</t>
  </si>
  <si>
    <t>Bužírka - organizér kabelů spirálový, 10 m</t>
  </si>
  <si>
    <t>65</t>
  </si>
  <si>
    <t>Organizér kabelů plastový nalepovací (sada 10 ks), viz Kniha výrobků</t>
  </si>
  <si>
    <t>66</t>
  </si>
  <si>
    <t>Kabelová průchodka do stolu 80x80, osazení, viz Kniha výrobků</t>
  </si>
  <si>
    <t>67</t>
  </si>
  <si>
    <t>Zásuvkový výsuvný blok 3 zásuvek 230V+2x USB napájení, stříbrný</t>
  </si>
  <si>
    <t>POP-UP KRABICE, OSAZENÍ DO KATEDRY, MATNÝ NEREZ</t>
  </si>
  <si>
    <t>68</t>
  </si>
  <si>
    <t>1x230V, 2x RJ45 FTP Cat 6A, 2x USB 3.0, 2x jack 3,5, osazení a zapojení</t>
  </si>
  <si>
    <t>ZÁSUVKOVÉ BLOKY VČ. PŘÍVODNÍCH ŠŇŮR SE ZÁSTRČKOU</t>
  </si>
  <si>
    <t>69</t>
  </si>
  <si>
    <t>Zásuvkový blok 6x 2P+T, viz Kniha výrobků, osazení a zapojení</t>
  </si>
  <si>
    <t>70</t>
  </si>
  <si>
    <t>Zásuvkový blok 4x 2P+T, viz Kniha výrobků, osazení a zapojení</t>
  </si>
  <si>
    <t>ZÁSUVKOVÉ BLOKY DO STOLŮ STUDENTŮ</t>
  </si>
  <si>
    <t>71</t>
  </si>
  <si>
    <t>Zásuvkový blok 3x 2P+T, viz Kniha výrobků</t>
  </si>
  <si>
    <t>72</t>
  </si>
  <si>
    <t>Přívodní šňůra pro zás. blok 3x 2P+T rovná zástrčka, 3x 2,5 mm2, 1,5m</t>
  </si>
  <si>
    <t>73</t>
  </si>
  <si>
    <t>Kompletace, instalace zásuvkové sestavy v lavicích vč. fixace chrániček</t>
  </si>
  <si>
    <t>ZÁSUVKY KOMPLETNÍ POD OMÍTKU (stáv. designu učebny)</t>
  </si>
  <si>
    <t>74</t>
  </si>
  <si>
    <t>Přístroj zásuvky jednonásobné s rámečkem, výměna stávajících (B12)</t>
  </si>
  <si>
    <t>75</t>
  </si>
  <si>
    <t>Zás. 2x 2P+T s přep.ochranou III. st., akustická signal. poruchy, bílá</t>
  </si>
  <si>
    <t>76</t>
  </si>
  <si>
    <t>Zás. 2x 2P+T, bílá</t>
  </si>
  <si>
    <t>KRABICE POD OMÍTKU A NA POVRCH</t>
  </si>
  <si>
    <t>77</t>
  </si>
  <si>
    <t>D 97 protahovací, kapsa</t>
  </si>
  <si>
    <t>78</t>
  </si>
  <si>
    <t>Lištová krabice pro dvojnás. zásuvku pro umístění na dřevěný obklad</t>
  </si>
  <si>
    <t>79</t>
  </si>
  <si>
    <t>D 68 přístrojová, kapsa</t>
  </si>
  <si>
    <t>80</t>
  </si>
  <si>
    <t>D 68 odbočná se svorkovnicí, sekání kapsy</t>
  </si>
  <si>
    <t>81</t>
  </si>
  <si>
    <t>Odbočná - protahovací krabice 175 s krytím IP 66, nástěnná</t>
  </si>
  <si>
    <t>82</t>
  </si>
  <si>
    <t>Odbočná - protahovací 125x125 (alternativně)</t>
  </si>
  <si>
    <t>ÚLOŽNÉ PRVKY PRO PRO SLABO I SILNO ROZVODY</t>
  </si>
  <si>
    <t>TRUBKA OHEBNÁ, VNITŘNÍ POVRCH TURBO</t>
  </si>
  <si>
    <t>83</t>
  </si>
  <si>
    <t>D 16 (∅16) PVC-U, šedá, turbo</t>
  </si>
  <si>
    <t>84</t>
  </si>
  <si>
    <t>D 25 (∅25) PVC-U, šedá, turbo</t>
  </si>
  <si>
    <t>85</t>
  </si>
  <si>
    <t>D 32 (∅32) PVC-U, šedá, turbo</t>
  </si>
  <si>
    <t>86</t>
  </si>
  <si>
    <t>D 40 (∅40) PVC-U, šedá, turbo</t>
  </si>
  <si>
    <t>CHRÁNIČKA TUHÁ, STŘEDNÍ MECH. ODOLNOST</t>
  </si>
  <si>
    <t>87</t>
  </si>
  <si>
    <t>D 20 (∅20) PVC, černá</t>
  </si>
  <si>
    <t>88</t>
  </si>
  <si>
    <t>příchytka oboustranná ocelová černá pro chráničku D 20 (∅20)</t>
  </si>
  <si>
    <t>LIŠTA HRANATÁ DVOJITÝ ZÁMEK+ KRYTY, KOLENA</t>
  </si>
  <si>
    <t>89</t>
  </si>
  <si>
    <t>17X17 LIŠTA HRANATÁ (2m v kartonu) - dvojitý zámek</t>
  </si>
  <si>
    <t>90</t>
  </si>
  <si>
    <t>40X40 LIŠTA HRANATÁ (2m v kartonu) - dvojitý zámek</t>
  </si>
  <si>
    <t>KABEL SILOVÝ,IZOLACE PVC</t>
  </si>
  <si>
    <t>91</t>
  </si>
  <si>
    <t>CYKY-J 3x2.5 , pevně</t>
  </si>
  <si>
    <t>VODIČ JEDNOŽILOVÝ, IZOLACE PVC POSPOJ.</t>
  </si>
  <si>
    <t>92</t>
  </si>
  <si>
    <t>H07V-U 4 mm2, zž, pevně</t>
  </si>
  <si>
    <t>EKVIPOT. SVORKOVNICE, SVORKY</t>
  </si>
  <si>
    <t>93</t>
  </si>
  <si>
    <t>Svorky a oka pro pospojování</t>
  </si>
  <si>
    <t>UTĚSŇOVACÍ HMOTY, IZOLAČNÍ MATERIÁLY</t>
  </si>
  <si>
    <t>94</t>
  </si>
  <si>
    <t>Silikonový tmel, kartuš 330ml</t>
  </si>
  <si>
    <t>Sádra štukatérská bílá</t>
  </si>
  <si>
    <t>kg</t>
  </si>
  <si>
    <t>Izol.hadice smrštitelná</t>
  </si>
  <si>
    <t>97</t>
  </si>
  <si>
    <t>Izolační podložka pod nástěnná přístroje</t>
  </si>
  <si>
    <t>PROTIPOŽÁRNÍ MATERIÁL ODOLNOST EI45</t>
  </si>
  <si>
    <t>98</t>
  </si>
  <si>
    <t>Pěna cartouche 700 ml</t>
  </si>
  <si>
    <t>Výplňová hmota průstupů, cartouche 310 ml</t>
  </si>
  <si>
    <t>DEMONTÁŽ A OPĚTOVNÁ MONTÁŽ KAZET PODHLEDŮ</t>
  </si>
  <si>
    <t>100</t>
  </si>
  <si>
    <t>Standardní kazety SDK 600x600</t>
  </si>
  <si>
    <t>101</t>
  </si>
  <si>
    <t>Akustické kazety SDK 600x600</t>
  </si>
  <si>
    <t>102</t>
  </si>
  <si>
    <t>Náhradní kazeta standard SDK 600x600, položení</t>
  </si>
  <si>
    <t>HODINOVE ZUCTOVACI SAZBY - SILNOPROUD</t>
  </si>
  <si>
    <t>103</t>
  </si>
  <si>
    <t>Příprava ke komplexni zkoušce</t>
  </si>
  <si>
    <t>104</t>
  </si>
  <si>
    <t>Napojeni na stavajici zarizeni</t>
  </si>
  <si>
    <t>105</t>
  </si>
  <si>
    <t>Oživení a úprava stávajícího zařízení</t>
  </si>
  <si>
    <t>106</t>
  </si>
  <si>
    <t>Montáž mimo ceníkové položky při rekonstrukcích</t>
  </si>
  <si>
    <t>107</t>
  </si>
  <si>
    <t>Kordinační práce s ostatními profesemi a navazujícími pracemi</t>
  </si>
  <si>
    <t>PROVEDENI REVIZNICH ZKOUSEK - SILNOPROUD</t>
  </si>
  <si>
    <t>108</t>
  </si>
  <si>
    <t>Příprava před revizí</t>
  </si>
  <si>
    <t>109</t>
  </si>
  <si>
    <t>Revizni technik silnoproud</t>
  </si>
  <si>
    <t>HOD. ZÚČTOVACÍ SAZBY HLAVA XI - SLABOPROUD</t>
  </si>
  <si>
    <t>110</t>
  </si>
  <si>
    <t>Kompl.zkouš., vých.rev.,zkuš.pr.</t>
  </si>
  <si>
    <t>111</t>
  </si>
  <si>
    <t>Výchozí revize</t>
  </si>
  <si>
    <t>112</t>
  </si>
  <si>
    <t>Vyhot. zprávy o vých.revizi</t>
  </si>
  <si>
    <t>PROJEKTY SKUTEČNÉHO PROVEDENÍ</t>
  </si>
  <si>
    <t>3x paré v papírové podobě, 2x digitální - formát AutoCAD - dwg na CD</t>
  </si>
  <si>
    <t>V PD zapracování všech komponent, cena je součástí NUS (VRN)</t>
  </si>
  <si>
    <t>Stavební práce pro elektromontáže</t>
  </si>
  <si>
    <t>VRTÁNÍ DIAMANT. KORUNKOU KAPES VE ZDIVU</t>
  </si>
  <si>
    <t>114</t>
  </si>
  <si>
    <t>na krabice D68 s odsáváním prachu</t>
  </si>
  <si>
    <t>BOURACÍ PRÁCE, ZAPRAVENÍ</t>
  </si>
  <si>
    <t>115</t>
  </si>
  <si>
    <t>vývody z rozvaděčů (stoupaček, podhledů, ...), otvor do 200x100</t>
  </si>
  <si>
    <t>VRTÁNÍ DĚR DO BETONU DO HL. 6 cm</t>
  </si>
  <si>
    <t>116</t>
  </si>
  <si>
    <t>do D90 s odsáváním prachu</t>
  </si>
  <si>
    <t>VYSEKÁNÍ OTVORU DO BETONU DO HL. 6 cm</t>
  </si>
  <si>
    <t>117</t>
  </si>
  <si>
    <t>do rozměru 300z300 mm, s odsáváním prachu</t>
  </si>
  <si>
    <t>VYSEKANI RYH VE ZDIVU CIHELNEM</t>
  </si>
  <si>
    <t>118</t>
  </si>
  <si>
    <t>Drážka v cihelné stěně do 30x30</t>
  </si>
  <si>
    <t>119</t>
  </si>
  <si>
    <t>Drážka v cihelné stěně do 30x50</t>
  </si>
  <si>
    <t>120</t>
  </si>
  <si>
    <t>Drážka v cihelné stěně do 50x50</t>
  </si>
  <si>
    <t>121</t>
  </si>
  <si>
    <t>Drážka v cihelné stěně do 150x50</t>
  </si>
  <si>
    <t>122</t>
  </si>
  <si>
    <t>Drážka v betonové podlaze do 50x50</t>
  </si>
  <si>
    <t>123</t>
  </si>
  <si>
    <t>Drážka v betonové podlaze do 100x50</t>
  </si>
  <si>
    <t>124</t>
  </si>
  <si>
    <t>Drážka v betonové podlaze do 150x50</t>
  </si>
  <si>
    <t>125</t>
  </si>
  <si>
    <t>Drážka v betonové podlaze do 200x50</t>
  </si>
  <si>
    <t>126</t>
  </si>
  <si>
    <t>Průraz cihelné zdivo do 30mm, délka  do 45mm</t>
  </si>
  <si>
    <t>127</t>
  </si>
  <si>
    <t>Průraz cihelné zdivo do 40mm, délka  do 45mm</t>
  </si>
  <si>
    <t>128</t>
  </si>
  <si>
    <t>Průraz cihelné zdivo do 30mm, délka  do 900mm</t>
  </si>
  <si>
    <t>129</t>
  </si>
  <si>
    <t>130</t>
  </si>
  <si>
    <t>ČIŠTĚNÍ BUDOV ZAMETÁNÍM</t>
  </si>
  <si>
    <t>131</t>
  </si>
  <si>
    <t>Suchý a mokrý proces</t>
  </si>
  <si>
    <t>PŘESUN SUTI A VYBOURANÉHO MAT.</t>
  </si>
  <si>
    <t>132</t>
  </si>
  <si>
    <t>do kontejneru, 2.NP</t>
  </si>
  <si>
    <t>CZ-CC :</t>
  </si>
  <si>
    <t>126311</t>
  </si>
  <si>
    <t>CZ-CPA :</t>
  </si>
  <si>
    <t>41.00.48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</si>
  <si>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</si>
  <si>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</si>
  <si>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</si>
  <si>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</si>
  <si>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</si>
  <si>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</si>
  <si>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1,00% z montáže: materiál + práce</t>
  </si>
  <si>
    <t>Nátěry</t>
  </si>
  <si>
    <t>PPV 1,00% z nátěrů a stavebních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</si>
  <si>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</si>
  <si>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</si>
  <si>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</si>
  <si>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</si>
  <si>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</si>
  <si>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</si>
  <si>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</si>
  <si>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</si>
  <si>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</si>
  <si>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</si>
  <si>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</si>
  <si>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</si>
  <si>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</si>
  <si>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</si>
  <si>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>Materiál</t>
  </si>
  <si>
    <t>Montáž</t>
  </si>
  <si>
    <t xml:space="preserve">  SLABOPROUD</t>
  </si>
  <si>
    <t xml:space="preserve">  SILNOPROUD</t>
  </si>
  <si>
    <t>Pozice</t>
  </si>
  <si>
    <t>Mj</t>
  </si>
  <si>
    <t>Počet</t>
  </si>
  <si>
    <t>Materiál celkem</t>
  </si>
  <si>
    <t>Montáž celkem</t>
  </si>
  <si>
    <t>Investice</t>
  </si>
  <si>
    <t>Invest evid</t>
  </si>
  <si>
    <t>Neinvestice</t>
  </si>
  <si>
    <t>Při vyplňování výkazu výměr je nutné respektovat dále uvedené pokyny:</t>
  </si>
  <si>
    <t>1) Při zpracování nabídky je nutné využít všech částí (dílů) projektu pro provádění stavby, tj. technické zprávy vč. příloh a knihy výrobků, všechny výkresy, tabulky a specifikace materiálů.</t>
  </si>
  <si>
    <t>2) Součástí nabídkové ceny musí být veškeré náklady, aby cena byla onečná a zahrnovala celou dodávku a montáž</t>
  </si>
  <si>
    <t>3) Každá účastníkem zadávacího řízení vyplněná položka musí  cenově obsahovat veškeré technicky a logicky dovoditelné součásti dodávky a montáže (včetně údajů o podmínkách a úhradě licencí potřebných SW).</t>
  </si>
  <si>
    <t>4) Dodávky a montáže uvedené v nabídce musí být naceněny včetně veškerého souvisejícího doplňkového, podružného a montážního materiálu tak, aby celé zařízení bylo funkční a splňovalo všechny předpisy, které se na ně vztahují</t>
  </si>
  <si>
    <t>ks</t>
  </si>
  <si>
    <t>SLABOPROUD - celkem</t>
  </si>
  <si>
    <t>SILNOPROUD - celkem</t>
  </si>
  <si>
    <t>113</t>
  </si>
  <si>
    <t>Podružný materiál - % z nosného materiálu (zadává se v Parametrech)</t>
  </si>
  <si>
    <t>Elektromontáže - celkem</t>
  </si>
  <si>
    <t>m3</t>
  </si>
  <si>
    <t>Stavební práce pro elektromontáže - celkem</t>
  </si>
  <si>
    <t>Hodnota</t>
  </si>
  <si>
    <t>Nadpis rekapitulace</t>
  </si>
  <si>
    <t>Seznam prací a dodávek elektrotechnických zařízení</t>
  </si>
  <si>
    <t>Akce</t>
  </si>
  <si>
    <t>MENDELOVA UNIVERZITA V BRNĚ
STAVEBNÍ ÚPRAVY UČEBEN B11, B12</t>
  </si>
  <si>
    <t>Projekt</t>
  </si>
  <si>
    <t>ZEMĚDĚLSKÁ 810/3, 613 00 BRNO
D1.4.2 SILNOPROUDÁ ELEKTROTECHNIKA</t>
  </si>
  <si>
    <t>Investor</t>
  </si>
  <si>
    <t>Mendelova univerzita v Brně, Zemědělská 1, Brno</t>
  </si>
  <si>
    <t>Z. č.</t>
  </si>
  <si>
    <t>08/18</t>
  </si>
  <si>
    <t>A. č.</t>
  </si>
  <si>
    <t>E350/08/18</t>
  </si>
  <si>
    <t>Smlouva</t>
  </si>
  <si>
    <t>Vypracoval</t>
  </si>
  <si>
    <t>ING. KOZLOVSKÝ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</si>
  <si>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</si>
  <si>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</si>
  <si>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</si>
  <si>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</si>
  <si>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</si>
  <si>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</si>
  <si>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</si>
  <si>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</si>
  <si>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</si>
  <si>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</si>
  <si>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</si>
  <si>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</si>
  <si>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Dodavat. dokumentace  (1 - 1,5) %</t>
  </si>
  <si>
    <t>0,00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</si>
  <si>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</si>
  <si>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</si>
  <si>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</si>
  <si>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</si>
  <si>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</si>
  <si>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</si>
  <si>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</si>
  <si>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</si>
  <si>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</si>
  <si>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</si>
  <si>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</si>
  <si>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</si>
  <si>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</si>
  <si>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Procento podružného materiálu z materiálu</t>
  </si>
  <si>
    <t>Procento PM (rezerva)</t>
  </si>
  <si>
    <t>Ing. Jiří Kozlovský, Projekce ELEKTRO, Purkyňova 95a, Brno</t>
  </si>
  <si>
    <t>1.Q 2018</t>
  </si>
  <si>
    <t>Vypracování dokumentace skutečného provedení stavby  dle SoD, platné legislativy, podmínek a požadavků investora (3x paré v papírové podobě, 2x digitální - formát AutoCAD - dwg na CD) a uživatele a podmínek dotačního titulu.</t>
  </si>
  <si>
    <t>M21, M22</t>
  </si>
  <si>
    <t xml:space="preserve">Elektromontáže (viz samostatná část rozpočtu) </t>
  </si>
  <si>
    <t xml:space="preserve">Náklady na ochranu staveniště před vstupem nepovolaných osob, včetně příslušného značení. </t>
  </si>
  <si>
    <t>Harmonogram prací, koordinace s investorem</t>
  </si>
  <si>
    <t>ZAPRAVENÍ KABELŮ, CHRÁNIČEK A NIK VČ. MATERIÁLU</t>
  </si>
  <si>
    <t>Zapravení v cihelné stěně, úklid</t>
  </si>
  <si>
    <t>Zapravení v betonové podlaze, úklid</t>
  </si>
  <si>
    <t>Hrubá výplň rýh ve stěnách do 3x7 cm maltou ze SMS, finalizace</t>
  </si>
  <si>
    <t>Hrubá výplň rýh ve stěnách do5x10 cm maltou ze SMS, finalizace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</si>
</sst>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7">
    <xf numFmtId="0" fontId="0" fillId="0" borderId="0" xfId="0"/>
    <xf numFmtId="0" fontId="0" fillId="0" borderId="0" xfId="0" applyAlignment="1"/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9" fillId="0" borderId="6" xfId="0" applyFont="1" applyBorder="1"/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 applyBorder="1"/>
    <xf numFmtId="0" fontId="9" fillId="0" borderId="6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9" fillId="0" borderId="0" xfId="0" applyFont="1"/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1" fontId="9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9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9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9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horizontal="left" vertical="top"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9" fillId="0" borderId="14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/>
    <xf numFmtId="0" fontId="5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9" fillId="0" borderId="6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indent="1"/>
    </xf>
    <xf numFmtId="49" fontId="7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9" fillId="0" borderId="0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right" vertical="center"/>
    </xf>
    <xf numFmtId="49" fontId="9" fillId="3" borderId="6" xfId="0" applyNumberFormat="1" applyFont="1" applyFill="1" applyBorder="1" applyAlignment="1" applyProtection="1">
      <alignment horizontal="right" vertical="center"/>
      <protection locked="0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8" fillId="2" borderId="27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3" fillId="0" borderId="0" xfId="0" applyFont="1" applyAlignment="1">
      <alignment horizontal="center" shrinkToFit="1"/>
    </xf>
    <xf numFmtId="3" fontId="11" fillId="2" borderId="28" xfId="0" applyNumberFormat="1" applyFont="1" applyFill="1" applyBorder="1" applyAlignment="1">
      <alignment horizontal="center" vertical="center" wrapText="1" shrinkToFit="1"/>
    </xf>
    <xf numFmtId="3" fontId="8" fillId="2" borderId="28" xfId="0" applyNumberFormat="1" applyFont="1" applyFill="1" applyBorder="1" applyAlignment="1">
      <alignment horizontal="center" vertical="center" wrapText="1" shrinkToFit="1"/>
    </xf>
    <xf numFmtId="3" fontId="4" fillId="0" borderId="29" xfId="0" applyNumberFormat="1" applyFont="1" applyBorder="1" applyAlignment="1">
      <alignment horizontal="right" wrapText="1" shrinkToFit="1"/>
    </xf>
    <xf numFmtId="3" fontId="4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5" fillId="2" borderId="11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5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9" fillId="2" borderId="13" xfId="0" applyNumberFormat="1" applyFont="1" applyFill="1" applyBorder="1" applyAlignment="1">
      <alignment horizontal="left" vertical="center"/>
    </xf>
    <xf numFmtId="0" fontId="7" fillId="0" borderId="0" xfId="0" applyFont="1"/>
    <xf numFmtId="0" fontId="16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49" fontId="8" fillId="0" borderId="26" xfId="0" applyNumberFormat="1" applyFont="1" applyBorder="1" applyAlignment="1">
      <alignment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8" fillId="4" borderId="10" xfId="0" applyFont="1" applyFill="1" applyBorder="1"/>
    <xf numFmtId="0" fontId="8" fillId="4" borderId="6" xfId="0" applyFont="1" applyFill="1" applyBorder="1"/>
    <xf numFmtId="0" fontId="16" fillId="2" borderId="35" xfId="0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vertical="center"/>
    </xf>
    <xf numFmtId="4" fontId="8" fillId="4" borderId="38" xfId="0" applyNumberFormat="1" applyFont="1" applyFill="1" applyBorder="1" applyAlignment="1">
      <alignment horizontal="center"/>
    </xf>
    <xf numFmtId="4" fontId="8" fillId="4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2" borderId="42" xfId="0" applyFill="1" applyBorder="1"/>
    <xf numFmtId="0" fontId="0" fillId="2" borderId="41" xfId="0" applyFill="1" applyBorder="1"/>
    <xf numFmtId="0" fontId="0" fillId="2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17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4" fontId="17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2" borderId="49" xfId="0" applyFill="1" applyBorder="1"/>
    <xf numFmtId="0" fontId="0" fillId="2" borderId="51" xfId="0" applyFill="1" applyBorder="1" applyAlignment="1">
      <alignment vertical="top"/>
    </xf>
    <xf numFmtId="49" fontId="0" fillId="2" borderId="51" xfId="0" applyNumberFormat="1" applyFill="1" applyBorder="1" applyAlignment="1">
      <alignment vertical="top"/>
    </xf>
    <xf numFmtId="49" fontId="0" fillId="2" borderId="48" xfId="0" applyNumberFormat="1" applyFill="1" applyBorder="1" applyAlignment="1">
      <alignment vertical="top"/>
    </xf>
    <xf numFmtId="4" fontId="0" fillId="2" borderId="48" xfId="0" applyNumberFormat="1" applyFill="1" applyBorder="1" applyAlignment="1">
      <alignment vertical="top"/>
    </xf>
    <xf numFmtId="0" fontId="9" fillId="2" borderId="15" xfId="0" applyFont="1" applyFill="1" applyBorder="1" applyAlignment="1">
      <alignment vertical="top"/>
    </xf>
    <xf numFmtId="49" fontId="9" fillId="2" borderId="12" xfId="0" applyNumberFormat="1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4" fontId="9" fillId="2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2" borderId="38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9" fillId="2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50" xfId="0" applyFill="1" applyBorder="1" applyAlignment="1">
      <alignment horizontal="center" wrapText="1"/>
    </xf>
    <xf numFmtId="0" fontId="0" fillId="2" borderId="48" xfId="0" applyFill="1" applyBorder="1" applyAlignment="1">
      <alignment horizontal="center" vertical="top"/>
    </xf>
    <xf numFmtId="0" fontId="17" fillId="0" borderId="33" xfId="0" applyFont="1" applyBorder="1" applyAlignment="1">
      <alignment horizontal="center" vertical="top" shrinkToFit="1"/>
    </xf>
    <xf numFmtId="0" fontId="0" fillId="2" borderId="38" xfId="0" applyFill="1" applyBorder="1" applyAlignment="1">
      <alignment horizontal="center" vertical="top" shrinkToFit="1"/>
    </xf>
    <xf numFmtId="4" fontId="0" fillId="2" borderId="42" xfId="0" applyNumberFormat="1" applyFill="1" applyBorder="1"/>
    <xf numFmtId="4" fontId="0" fillId="2" borderId="35" xfId="0" applyNumberFormat="1" applyFill="1" applyBorder="1"/>
    <xf numFmtId="4" fontId="18" fillId="0" borderId="33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4" fontId="9" fillId="2" borderId="12" xfId="0" applyNumberFormat="1" applyFont="1" applyFill="1" applyBorder="1" applyAlignment="1">
      <alignment vertical="top"/>
    </xf>
    <xf numFmtId="0" fontId="0" fillId="2" borderId="4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17" fillId="0" borderId="34" xfId="0" applyFont="1" applyBorder="1" applyAlignment="1">
      <alignment horizontal="center" vertical="top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0" fillId="2" borderId="37" xfId="0" applyFill="1" applyBorder="1" applyAlignment="1">
      <alignment horizontal="center" vertical="top" shrinkToFit="1"/>
    </xf>
    <xf numFmtId="0" fontId="9" fillId="2" borderId="12" xfId="0" applyFont="1" applyFill="1" applyBorder="1" applyAlignment="1">
      <alignment horizontal="center" vertical="top"/>
    </xf>
    <xf numFmtId="0" fontId="0" fillId="0" borderId="43" xfId="0" applyFont="1" applyBorder="1" applyAlignment="1">
      <alignment vertical="top"/>
    </xf>
    <xf numFmtId="49" fontId="0" fillId="0" borderId="39" xfId="0" applyNumberFormat="1" applyBorder="1" applyAlignment="1">
      <alignment vertical="top"/>
    </xf>
    <xf numFmtId="0" fontId="0" fillId="0" borderId="44" xfId="0" applyFont="1" applyBorder="1" applyAlignment="1">
      <alignment vertical="top"/>
    </xf>
    <xf numFmtId="49" fontId="0" fillId="0" borderId="40" xfId="0" applyNumberFormat="1" applyBorder="1" applyAlignment="1">
      <alignment vertical="top"/>
    </xf>
    <xf numFmtId="0" fontId="0" fillId="2" borderId="45" xfId="0" applyFill="1" applyBorder="1" applyAlignment="1">
      <alignment vertical="top"/>
    </xf>
    <xf numFmtId="49" fontId="0" fillId="2" borderId="42" xfId="0" applyNumberFormat="1" applyFill="1" applyBorder="1" applyAlignment="1">
      <alignment vertical="top"/>
    </xf>
    <xf numFmtId="0" fontId="0" fillId="2" borderId="35" xfId="0" applyFill="1" applyBorder="1" applyAlignment="1">
      <alignment vertical="top"/>
    </xf>
    <xf numFmtId="49" fontId="0" fillId="2" borderId="35" xfId="0" applyNumberFormat="1" applyFill="1" applyBorder="1" applyAlignment="1">
      <alignment vertical="top"/>
    </xf>
    <xf numFmtId="49" fontId="8" fillId="0" borderId="10" xfId="0" applyNumberFormat="1" applyFont="1" applyBorder="1" applyAlignment="1">
      <alignment vertical="center"/>
    </xf>
    <xf numFmtId="4" fontId="17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5" borderId="53" xfId="0" applyFill="1" applyBorder="1" applyAlignment="1">
      <alignment horizontal="left" vertical="top"/>
    </xf>
    <xf numFmtId="49" fontId="0" fillId="5" borderId="54" xfId="0" applyNumberFormat="1" applyFill="1" applyBorder="1" applyAlignment="1">
      <alignment horizontal="left" vertical="top"/>
    </xf>
    <xf numFmtId="49" fontId="0" fillId="5" borderId="54" xfId="0" applyNumberFormat="1" applyFill="1" applyBorder="1" applyAlignment="1">
      <alignment horizontal="left" vertical="top" wrapText="1"/>
    </xf>
    <xf numFmtId="0" fontId="0" fillId="5" borderId="54" xfId="0" applyFill="1" applyBorder="1" applyAlignment="1">
      <alignment horizontal="left" vertical="top"/>
    </xf>
    <xf numFmtId="0" fontId="0" fillId="5" borderId="56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left" vertical="top"/>
    </xf>
    <xf numFmtId="49" fontId="0" fillId="5" borderId="57" xfId="0" applyNumberFormat="1" applyFill="1" applyBorder="1" applyAlignment="1">
      <alignment horizontal="left" vertical="top"/>
    </xf>
    <xf numFmtId="4" fontId="0" fillId="0" borderId="56" xfId="0" applyNumberFormat="1" applyBorder="1" applyAlignment="1">
      <alignment horizontal="center" vertical="top"/>
    </xf>
    <xf numFmtId="0" fontId="0" fillId="5" borderId="9" xfId="0" applyFill="1" applyBorder="1" applyAlignment="1">
      <alignment horizontal="left" vertical="top"/>
    </xf>
    <xf numFmtId="0" fontId="0" fillId="5" borderId="10" xfId="0" applyNumberFormat="1" applyFill="1" applyBorder="1" applyAlignment="1">
      <alignment horizontal="left" vertical="top"/>
    </xf>
    <xf numFmtId="0" fontId="0" fillId="5" borderId="38" xfId="0" applyNumberFormat="1" applyFill="1" applyBorder="1" applyAlignment="1">
      <alignment horizontal="left" vertical="top" wrapText="1"/>
    </xf>
    <xf numFmtId="0" fontId="0" fillId="5" borderId="38" xfId="0" applyFill="1" applyBorder="1" applyAlignment="1">
      <alignment horizontal="left" vertical="top" shrinkToFit="1"/>
    </xf>
    <xf numFmtId="4" fontId="0" fillId="5" borderId="59" xfId="0" applyNumberFormat="1" applyFill="1" applyBorder="1" applyAlignment="1">
      <alignment horizontal="center" vertical="top" shrinkToFit="1"/>
    </xf>
    <xf numFmtId="0" fontId="17" fillId="0" borderId="1" xfId="0" applyFont="1" applyBorder="1" applyAlignment="1">
      <alignment horizontal="left" vertical="top"/>
    </xf>
    <xf numFmtId="0" fontId="17" fillId="0" borderId="26" xfId="0" applyNumberFormat="1" applyFont="1" applyBorder="1" applyAlignment="1">
      <alignment horizontal="left" vertical="top"/>
    </xf>
    <xf numFmtId="0" fontId="17" fillId="0" borderId="33" xfId="0" applyFont="1" applyBorder="1" applyAlignment="1">
      <alignment horizontal="left" vertical="top" shrinkToFit="1"/>
    </xf>
    <xf numFmtId="4" fontId="17" fillId="0" borderId="60" xfId="0" applyNumberFormat="1" applyFont="1" applyBorder="1" applyAlignment="1">
      <alignment horizontal="center" vertical="top" shrinkToFit="1"/>
    </xf>
    <xf numFmtId="0" fontId="12" fillId="7" borderId="11" xfId="0" applyNumberFormat="1" applyFont="1" applyFill="1" applyBorder="1" applyAlignment="1">
      <alignment horizontal="left" vertical="top" wrapText="1"/>
    </xf>
    <xf numFmtId="0" fontId="12" fillId="7" borderId="7" xfId="0" applyFont="1" applyFill="1" applyBorder="1"/>
    <xf numFmtId="4" fontId="0" fillId="5" borderId="51" xfId="0" applyNumberFormat="1" applyFill="1" applyBorder="1" applyAlignment="1">
      <alignment horizontal="right" vertical="top" shrinkToFit="1"/>
    </xf>
    <xf numFmtId="4" fontId="17" fillId="6" borderId="33" xfId="0" applyNumberFormat="1" applyFont="1" applyFill="1" applyBorder="1" applyAlignment="1" applyProtection="1">
      <alignment horizontal="right" vertical="top" shrinkToFit="1"/>
      <protection locked="0"/>
    </xf>
    <xf numFmtId="4" fontId="0" fillId="5" borderId="10" xfId="0" applyNumberFormat="1" applyFill="1" applyBorder="1" applyAlignment="1">
      <alignment horizontal="right" vertical="top" shrinkToFit="1"/>
    </xf>
    <xf numFmtId="0" fontId="0" fillId="0" borderId="0" xfId="0" applyAlignment="1">
      <alignment horizontal="right"/>
    </xf>
    <xf numFmtId="4" fontId="12" fillId="7" borderId="13" xfId="0" applyNumberFormat="1" applyFont="1" applyFill="1" applyBorder="1" applyAlignment="1">
      <alignment horizontal="right"/>
    </xf>
    <xf numFmtId="4" fontId="0" fillId="5" borderId="37" xfId="0" applyNumberFormat="1" applyFill="1" applyBorder="1" applyAlignment="1">
      <alignment horizontal="right" vertical="top" shrinkToFit="1"/>
    </xf>
    <xf numFmtId="4" fontId="17" fillId="0" borderId="33" xfId="0" applyNumberFormat="1" applyFont="1" applyBorder="1" applyAlignment="1">
      <alignment horizontal="right" vertical="top" shrinkToFit="1"/>
    </xf>
    <xf numFmtId="4" fontId="0" fillId="5" borderId="54" xfId="0" applyNumberFormat="1" applyFill="1" applyBorder="1" applyAlignment="1">
      <alignment horizontal="center" vertical="top"/>
    </xf>
    <xf numFmtId="0" fontId="0" fillId="5" borderId="55" xfId="0" applyFill="1" applyBorder="1" applyAlignment="1">
      <alignment horizontal="center" vertical="top"/>
    </xf>
    <xf numFmtId="0" fontId="0" fillId="5" borderId="53" xfId="0" applyFill="1" applyBorder="1" applyAlignment="1">
      <alignment horizontal="center" vertical="top"/>
    </xf>
    <xf numFmtId="4" fontId="0" fillId="5" borderId="38" xfId="0" applyNumberFormat="1" applyFill="1" applyBorder="1" applyAlignment="1">
      <alignment horizontal="right" vertical="top" shrinkToFit="1"/>
    </xf>
    <xf numFmtId="4" fontId="0" fillId="5" borderId="52" xfId="0" applyNumberFormat="1" applyFill="1" applyBorder="1" applyAlignment="1">
      <alignment horizontal="right" vertical="top" shrinkToFit="1"/>
    </xf>
    <xf numFmtId="4" fontId="0" fillId="0" borderId="0" xfId="0" applyNumberFormat="1" applyAlignment="1">
      <alignment horizontal="right"/>
    </xf>
    <xf numFmtId="4" fontId="12" fillId="7" borderId="7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49" fontId="20" fillId="8" borderId="61" xfId="2" applyNumberFormat="1" applyFont="1" applyFill="1" applyBorder="1" applyAlignment="1" applyProtection="1">
      <alignment horizontal="left"/>
    </xf>
    <xf numFmtId="4" fontId="20" fillId="8" borderId="61" xfId="2" applyNumberFormat="1" applyFont="1" applyFill="1" applyBorder="1" applyAlignment="1" applyProtection="1">
      <alignment horizontal="left"/>
    </xf>
    <xf numFmtId="0" fontId="1" fillId="0" borderId="61" xfId="2" applyBorder="1" applyProtection="1"/>
    <xf numFmtId="0" fontId="1" fillId="0" borderId="0" xfId="2" applyProtection="1"/>
    <xf numFmtId="49" fontId="21" fillId="9" borderId="61" xfId="2" applyNumberFormat="1" applyFont="1" applyFill="1" applyBorder="1" applyAlignment="1" applyProtection="1">
      <alignment horizontal="left"/>
    </xf>
    <xf numFmtId="4" fontId="21" fillId="9" borderId="61" xfId="2" applyNumberFormat="1" applyFont="1" applyFill="1" applyBorder="1" applyAlignment="1" applyProtection="1">
      <alignment horizontal="right"/>
    </xf>
    <xf numFmtId="49" fontId="20" fillId="10" borderId="61" xfId="2" applyNumberFormat="1" applyFont="1" applyFill="1" applyBorder="1" applyAlignment="1" applyProtection="1">
      <alignment horizontal="left"/>
    </xf>
    <xf numFmtId="4" fontId="20" fillId="10" borderId="61" xfId="2" applyNumberFormat="1" applyFont="1" applyFill="1" applyBorder="1" applyAlignment="1" applyProtection="1">
      <alignment horizontal="right"/>
    </xf>
    <xf numFmtId="49" fontId="22" fillId="11" borderId="61" xfId="2" applyNumberFormat="1" applyFont="1" applyFill="1" applyBorder="1" applyAlignment="1" applyProtection="1">
      <alignment horizontal="left"/>
    </xf>
    <xf numFmtId="4" fontId="22" fillId="11" borderId="61" xfId="2" applyNumberFormat="1" applyFont="1" applyFill="1" applyBorder="1" applyAlignment="1" applyProtection="1">
      <alignment horizontal="right"/>
    </xf>
    <xf numFmtId="49" fontId="23" fillId="12" borderId="61" xfId="2" applyNumberFormat="1" applyFont="1" applyFill="1" applyBorder="1" applyAlignment="1" applyProtection="1">
      <alignment horizontal="left"/>
    </xf>
    <xf numFmtId="4" fontId="23" fillId="12" borderId="61" xfId="2" applyNumberFormat="1" applyFont="1" applyFill="1" applyBorder="1" applyAlignment="1" applyProtection="1">
      <alignment horizontal="right"/>
    </xf>
    <xf numFmtId="49" fontId="21" fillId="9" borderId="61" xfId="2" applyNumberFormat="1" applyFont="1" applyFill="1" applyBorder="1" applyAlignment="1" applyProtection="1">
      <alignment horizontal="center"/>
    </xf>
    <xf numFmtId="49" fontId="1" fillId="0" borderId="0" xfId="2" applyNumberFormat="1" applyProtection="1"/>
    <xf numFmtId="4" fontId="1" fillId="0" borderId="0" xfId="2" applyNumberFormat="1" applyProtection="1"/>
    <xf numFmtId="4" fontId="20" fillId="8" borderId="61" xfId="2" applyNumberFormat="1" applyFont="1" applyFill="1" applyBorder="1" applyAlignment="1" applyProtection="1">
      <alignment horizontal="left"/>
      <protection locked="0"/>
    </xf>
    <xf numFmtId="49" fontId="24" fillId="13" borderId="61" xfId="2" applyNumberFormat="1" applyFont="1" applyFill="1" applyBorder="1" applyAlignment="1" applyProtection="1">
      <alignment horizontal="left"/>
    </xf>
    <xf numFmtId="0" fontId="24" fillId="13" borderId="61" xfId="2" applyNumberFormat="1" applyFont="1" applyFill="1" applyBorder="1" applyAlignment="1" applyProtection="1">
      <alignment horizontal="left" wrapText="1"/>
    </xf>
    <xf numFmtId="4" fontId="24" fillId="13" borderId="61" xfId="2" applyNumberFormat="1" applyFont="1" applyFill="1" applyBorder="1" applyAlignment="1" applyProtection="1">
      <alignment horizontal="right"/>
    </xf>
    <xf numFmtId="4" fontId="24" fillId="13" borderId="61" xfId="2" applyNumberFormat="1" applyFont="1" applyFill="1" applyBorder="1" applyAlignment="1" applyProtection="1">
      <alignment horizontal="right"/>
      <protection locked="0"/>
    </xf>
    <xf numFmtId="4" fontId="23" fillId="12" borderId="61" xfId="2" applyNumberFormat="1" applyFont="1" applyFill="1" applyBorder="1" applyAlignment="1" applyProtection="1">
      <alignment horizontal="right"/>
      <protection locked="0"/>
    </xf>
    <xf numFmtId="4" fontId="21" fillId="9" borderId="61" xfId="2" applyNumberFormat="1" applyFont="1" applyFill="1" applyBorder="1" applyAlignment="1" applyProtection="1">
      <alignment horizontal="right"/>
      <protection locked="0"/>
    </xf>
    <xf numFmtId="4" fontId="20" fillId="10" borderId="61" xfId="2" applyNumberFormat="1" applyFont="1" applyFill="1" applyBorder="1" applyAlignment="1" applyProtection="1">
      <alignment horizontal="right"/>
      <protection locked="0"/>
    </xf>
    <xf numFmtId="4" fontId="20" fillId="14" borderId="61" xfId="2" applyNumberFormat="1" applyFont="1" applyFill="1" applyBorder="1" applyAlignment="1" applyProtection="1">
      <alignment horizontal="right"/>
    </xf>
    <xf numFmtId="49" fontId="25" fillId="13" borderId="61" xfId="2" applyNumberFormat="1" applyFont="1" applyFill="1" applyBorder="1" applyAlignment="1" applyProtection="1">
      <alignment horizontal="left"/>
    </xf>
    <xf numFmtId="4" fontId="25" fillId="13" borderId="61" xfId="2" applyNumberFormat="1" applyFont="1" applyFill="1" applyBorder="1" applyAlignment="1" applyProtection="1">
      <alignment horizontal="right"/>
    </xf>
    <xf numFmtId="4" fontId="25" fillId="13" borderId="61" xfId="2" applyNumberFormat="1" applyFont="1" applyFill="1" applyBorder="1" applyAlignment="1" applyProtection="1">
      <alignment horizontal="right"/>
      <protection locked="0"/>
    </xf>
    <xf numFmtId="4" fontId="1" fillId="0" borderId="0" xfId="2" applyNumberFormat="1" applyProtection="1">
      <protection locked="0"/>
    </xf>
    <xf numFmtId="49" fontId="20" fillId="8" borderId="61" xfId="2" applyNumberFormat="1" applyFont="1" applyFill="1" applyBorder="1" applyAlignment="1" applyProtection="1">
      <alignment horizontal="left"/>
      <protection locked="0"/>
    </xf>
    <xf numFmtId="0" fontId="1" fillId="0" borderId="61" xfId="2" applyBorder="1" applyProtection="1">
      <protection locked="0"/>
    </xf>
    <xf numFmtId="0" fontId="1" fillId="0" borderId="0" xfId="2" applyProtection="1">
      <protection locked="0"/>
    </xf>
    <xf numFmtId="49" fontId="23" fillId="12" borderId="61" xfId="2" applyNumberFormat="1" applyFont="1" applyFill="1" applyBorder="1" applyAlignment="1" applyProtection="1">
      <alignment horizontal="left"/>
      <protection locked="0"/>
    </xf>
    <xf numFmtId="49" fontId="21" fillId="9" borderId="61" xfId="2" applyNumberFormat="1" applyFont="1" applyFill="1" applyBorder="1" applyAlignment="1" applyProtection="1">
      <alignment horizontal="left" wrapText="1"/>
      <protection locked="0"/>
    </xf>
    <xf numFmtId="49" fontId="21" fillId="9" borderId="61" xfId="2" applyNumberFormat="1" applyFont="1" applyFill="1" applyBorder="1" applyAlignment="1" applyProtection="1">
      <alignment horizontal="left"/>
      <protection locked="0"/>
    </xf>
    <xf numFmtId="49" fontId="20" fillId="10" borderId="61" xfId="2" applyNumberFormat="1" applyFont="1" applyFill="1" applyBorder="1" applyAlignment="1" applyProtection="1">
      <alignment horizontal="left"/>
      <protection locked="0"/>
    </xf>
    <xf numFmtId="49" fontId="22" fillId="11" borderId="61" xfId="2" applyNumberFormat="1" applyFont="1" applyFill="1" applyBorder="1" applyAlignment="1" applyProtection="1">
      <alignment horizontal="left"/>
      <protection locked="0"/>
    </xf>
    <xf numFmtId="49" fontId="20" fillId="8" borderId="61" xfId="2" applyNumberFormat="1" applyFont="1" applyFill="1" applyBorder="1" applyAlignment="1" applyProtection="1">
      <alignment horizontal="left" wrapText="1"/>
      <protection locked="0"/>
    </xf>
    <xf numFmtId="49" fontId="1" fillId="0" borderId="0" xfId="2" applyNumberFormat="1" applyProtection="1">
      <protection locked="0"/>
    </xf>
    <xf numFmtId="4" fontId="17" fillId="0" borderId="33" xfId="0" applyNumberFormat="1" applyFont="1" applyBorder="1" applyAlignment="1" applyProtection="1">
      <alignment vertical="top" shrinkToFit="1"/>
      <protection locked="0"/>
    </xf>
    <xf numFmtId="4" fontId="0" fillId="2" borderId="38" xfId="0" applyNumberFormat="1" applyFill="1" applyBorder="1" applyAlignment="1" applyProtection="1">
      <alignment vertical="top" shrinkToFit="1"/>
      <protection locked="0"/>
    </xf>
    <xf numFmtId="4" fontId="17" fillId="15" borderId="33" xfId="0" applyNumberFormat="1" applyFont="1" applyFill="1" applyBorder="1" applyAlignment="1" applyProtection="1">
      <alignment vertical="top" shrinkToFit="1"/>
      <protection locked="0"/>
    </xf>
    <xf numFmtId="4" fontId="8" fillId="0" borderId="38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4" fontId="8" fillId="4" borderId="38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" fontId="8" fillId="0" borderId="33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6" fillId="2" borderId="35" xfId="0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49" fontId="7" fillId="2" borderId="18" xfId="0" applyNumberFormat="1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22" xfId="0" applyNumberFormat="1" applyFont="1" applyBorder="1" applyAlignment="1">
      <alignment horizontal="right" vertical="center" indent="1"/>
    </xf>
    <xf numFmtId="4" fontId="14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9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16" xfId="0" applyNumberFormat="1" applyFont="1" applyBorder="1" applyAlignment="1">
      <alignment horizontal="right" vertical="center" inden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2" xfId="0" applyBorder="1" applyAlignment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 indent="1"/>
    </xf>
    <xf numFmtId="2" fontId="13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9" fontId="9" fillId="3" borderId="6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 shrinkToFit="1"/>
    </xf>
    <xf numFmtId="164" fontId="19" fillId="0" borderId="0" xfId="0" applyNumberFormat="1" applyFont="1" applyBorder="1" applyAlignment="1">
      <alignment horizontal="left" vertical="top" wrapText="1" shrinkToFit="1"/>
    </xf>
    <xf numFmtId="4" fontId="19" fillId="0" borderId="0" xfId="0" applyNumberFormat="1" applyFont="1" applyBorder="1" applyAlignment="1">
      <alignment horizontal="left" vertical="top" wrapText="1" shrinkToFit="1"/>
    </xf>
    <xf numFmtId="4" fontId="19" fillId="0" borderId="34" xfId="0" applyNumberFormat="1" applyFont="1" applyBorder="1" applyAlignment="1">
      <alignment horizontal="left" vertical="top" wrapText="1" shrinkToFit="1"/>
    </xf>
    <xf numFmtId="0" fontId="0" fillId="5" borderId="58" xfId="0" applyFill="1" applyBorder="1" applyAlignment="1">
      <alignment horizontal="left" vertical="top" wrapText="1"/>
    </xf>
    <xf numFmtId="0" fontId="0" fillId="5" borderId="58" xfId="0" applyFill="1" applyBorder="1" applyAlignment="1">
      <alignment horizontal="left" vertical="top"/>
    </xf>
    <xf numFmtId="164" fontId="0" fillId="5" borderId="58" xfId="0" applyNumberFormat="1" applyFill="1" applyBorder="1" applyAlignment="1">
      <alignment horizontal="left" vertical="top"/>
    </xf>
    <xf numFmtId="4" fontId="0" fillId="5" borderId="58" xfId="0" applyNumberForma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S%20Stavitel%202016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34</v>
      </c>
      <c r="B1" s="304" t="s">
        <v>38</v>
      </c>
      <c r="C1" s="305"/>
      <c r="D1" s="305"/>
      <c r="E1" s="305"/>
      <c r="F1" s="305"/>
      <c r="G1" s="305"/>
      <c r="H1" s="305"/>
      <c r="I1" s="305"/>
      <c r="J1" s="306"/>
    </row>
    <row r="2" spans="1:15" ht="23.25" customHeight="1" x14ac:dyDescent="0.2">
      <c r="A2" s="4"/>
      <c r="B2" s="81" t="s">
        <v>36</v>
      </c>
      <c r="C2" s="82"/>
      <c r="D2" s="283" t="s">
        <v>216</v>
      </c>
      <c r="E2" s="284"/>
      <c r="F2" s="284"/>
      <c r="G2" s="284"/>
      <c r="H2" s="284"/>
      <c r="I2" s="284"/>
      <c r="J2" s="285"/>
      <c r="O2" s="2"/>
    </row>
    <row r="3" spans="1:15" ht="23.25" customHeight="1" x14ac:dyDescent="0.2">
      <c r="A3" s="4"/>
      <c r="B3" s="83" t="s">
        <v>39</v>
      </c>
      <c r="C3" s="84"/>
      <c r="D3" s="296" t="s">
        <v>215</v>
      </c>
      <c r="E3" s="297"/>
      <c r="F3" s="297"/>
      <c r="G3" s="297"/>
      <c r="H3" s="297"/>
      <c r="I3" s="297"/>
      <c r="J3" s="298"/>
    </row>
    <row r="4" spans="1:15" ht="23.25" customHeight="1" x14ac:dyDescent="0.2">
      <c r="A4" s="4"/>
      <c r="B4" s="85" t="s">
        <v>40</v>
      </c>
      <c r="C4" s="86"/>
      <c r="D4" s="268" t="s">
        <v>217</v>
      </c>
      <c r="E4" s="269"/>
      <c r="F4" s="269"/>
      <c r="G4" s="269"/>
      <c r="H4" s="269"/>
      <c r="I4" s="269"/>
      <c r="J4" s="270"/>
    </row>
    <row r="5" spans="1:15" ht="24" customHeight="1" x14ac:dyDescent="0.2">
      <c r="A5" s="4"/>
      <c r="B5" s="47" t="s">
        <v>21</v>
      </c>
      <c r="C5" s="5"/>
      <c r="D5" s="87"/>
      <c r="E5" s="26"/>
      <c r="F5" s="26"/>
      <c r="G5" s="26"/>
      <c r="H5" s="222" t="s">
        <v>551</v>
      </c>
      <c r="I5" s="87" t="s">
        <v>552</v>
      </c>
      <c r="J5" s="11"/>
    </row>
    <row r="6" spans="1:15" ht="15.75" customHeight="1" x14ac:dyDescent="0.2">
      <c r="A6" s="4"/>
      <c r="B6" s="41"/>
      <c r="C6" s="26"/>
      <c r="D6" s="87"/>
      <c r="E6" s="26"/>
      <c r="F6" s="26"/>
      <c r="G6" s="26"/>
      <c r="H6" s="222" t="s">
        <v>553</v>
      </c>
      <c r="I6" s="87" t="s">
        <v>554</v>
      </c>
      <c r="J6" s="11"/>
    </row>
    <row r="7" spans="1:15" ht="15.75" customHeight="1" x14ac:dyDescent="0.2">
      <c r="A7" s="4"/>
      <c r="B7" s="42"/>
      <c r="C7" s="88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90"/>
      <c r="E11" s="290"/>
      <c r="F11" s="290"/>
      <c r="G11" s="290"/>
      <c r="H11" s="28" t="s">
        <v>31</v>
      </c>
      <c r="I11" s="90"/>
      <c r="J11" s="11"/>
    </row>
    <row r="12" spans="1:15" ht="15.75" customHeight="1" x14ac:dyDescent="0.2">
      <c r="A12" s="4"/>
      <c r="B12" s="41"/>
      <c r="C12" s="26"/>
      <c r="D12" s="315"/>
      <c r="E12" s="315"/>
      <c r="F12" s="315"/>
      <c r="G12" s="315"/>
      <c r="H12" s="28" t="s">
        <v>32</v>
      </c>
      <c r="I12" s="90"/>
      <c r="J12" s="11"/>
    </row>
    <row r="13" spans="1:15" ht="15.75" customHeight="1" x14ac:dyDescent="0.2">
      <c r="A13" s="4"/>
      <c r="B13" s="42"/>
      <c r="C13" s="89"/>
      <c r="D13" s="316"/>
      <c r="E13" s="316"/>
      <c r="F13" s="316"/>
      <c r="G13" s="31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29</v>
      </c>
      <c r="C15" s="72"/>
      <c r="D15" s="53"/>
      <c r="E15" s="289"/>
      <c r="F15" s="289"/>
      <c r="G15" s="313"/>
      <c r="H15" s="313"/>
      <c r="I15" s="313" t="s">
        <v>28</v>
      </c>
      <c r="J15" s="314"/>
    </row>
    <row r="16" spans="1:15" ht="23.25" customHeight="1" x14ac:dyDescent="0.2">
      <c r="A16" s="135" t="s">
        <v>23</v>
      </c>
      <c r="B16" s="136" t="s">
        <v>23</v>
      </c>
      <c r="C16" s="58"/>
      <c r="D16" s="59"/>
      <c r="E16" s="286"/>
      <c r="F16" s="287"/>
      <c r="G16" s="286"/>
      <c r="H16" s="287"/>
      <c r="I16" s="286">
        <f>SUMIF(F47:F58,A16,I47:I58)+SUMIF(F47:F58,"PSU",I47:I58)</f>
        <v>0</v>
      </c>
      <c r="J16" s="288"/>
    </row>
    <row r="17" spans="1:10" ht="23.25" customHeight="1" x14ac:dyDescent="0.2">
      <c r="A17" s="135" t="s">
        <v>24</v>
      </c>
      <c r="B17" s="136" t="s">
        <v>24</v>
      </c>
      <c r="C17" s="58"/>
      <c r="D17" s="59"/>
      <c r="E17" s="286"/>
      <c r="F17" s="287"/>
      <c r="G17" s="286"/>
      <c r="H17" s="287"/>
      <c r="I17" s="286">
        <f>SUMIF(F47:F58,A17,I47:I58)</f>
        <v>0</v>
      </c>
      <c r="J17" s="288"/>
    </row>
    <row r="18" spans="1:10" ht="23.25" customHeight="1" x14ac:dyDescent="0.2">
      <c r="A18" s="135" t="s">
        <v>25</v>
      </c>
      <c r="B18" s="136" t="s">
        <v>25</v>
      </c>
      <c r="C18" s="58"/>
      <c r="D18" s="59"/>
      <c r="E18" s="286"/>
      <c r="F18" s="287"/>
      <c r="G18" s="286"/>
      <c r="H18" s="287"/>
      <c r="I18" s="286">
        <f>SUMIF(F47:F58,A18,I47:I58)</f>
        <v>0</v>
      </c>
      <c r="J18" s="288"/>
    </row>
    <row r="19" spans="1:10" ht="23.25" customHeight="1" x14ac:dyDescent="0.2">
      <c r="A19" s="135" t="s">
        <v>69</v>
      </c>
      <c r="B19" s="136" t="s">
        <v>26</v>
      </c>
      <c r="C19" s="58"/>
      <c r="D19" s="59"/>
      <c r="E19" s="286"/>
      <c r="F19" s="287"/>
      <c r="G19" s="286"/>
      <c r="H19" s="287"/>
      <c r="I19" s="286">
        <f>'VN+ON'!F3</f>
        <v>0</v>
      </c>
      <c r="J19" s="288"/>
    </row>
    <row r="20" spans="1:10" ht="23.25" customHeight="1" x14ac:dyDescent="0.2">
      <c r="A20" s="135" t="s">
        <v>70</v>
      </c>
      <c r="B20" s="136" t="s">
        <v>27</v>
      </c>
      <c r="C20" s="58"/>
      <c r="D20" s="59"/>
      <c r="E20" s="286"/>
      <c r="F20" s="287"/>
      <c r="G20" s="286"/>
      <c r="H20" s="287"/>
      <c r="I20" s="286">
        <f>'VN+ON'!F13</f>
        <v>0</v>
      </c>
      <c r="J20" s="288"/>
    </row>
    <row r="21" spans="1:10" ht="23.25" customHeight="1" x14ac:dyDescent="0.2">
      <c r="A21" s="4"/>
      <c r="B21" s="74" t="s">
        <v>28</v>
      </c>
      <c r="C21" s="75"/>
      <c r="D21" s="76"/>
      <c r="E21" s="299"/>
      <c r="F21" s="311"/>
      <c r="G21" s="299"/>
      <c r="H21" s="311"/>
      <c r="I21" s="299">
        <f>SUM(I16:J20)</f>
        <v>0</v>
      </c>
      <c r="J21" s="300"/>
    </row>
    <row r="22" spans="1:10" ht="33" customHeight="1" x14ac:dyDescent="0.2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94">
        <f>ZakladDPHSniVypocet</f>
        <v>0</v>
      </c>
      <c r="H23" s="295"/>
      <c r="I23" s="295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92">
        <f>ZakladDPHSni*SazbaDPH1/100</f>
        <v>0</v>
      </c>
      <c r="H24" s="293"/>
      <c r="I24" s="29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94">
        <f>I21</f>
        <v>0</v>
      </c>
      <c r="H25" s="295"/>
      <c r="I25" s="295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307">
        <f>ZakladDPHZakl*SazbaDPH2/100</f>
        <v>0</v>
      </c>
      <c r="H26" s="308"/>
      <c r="I26" s="308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309">
        <f>0</f>
        <v>0</v>
      </c>
      <c r="H27" s="309"/>
      <c r="I27" s="309"/>
      <c r="J27" s="63" t="str">
        <f t="shared" si="0"/>
        <v>CZK</v>
      </c>
    </row>
    <row r="28" spans="1:10" ht="27.75" hidden="1" customHeight="1" thickBot="1" x14ac:dyDescent="0.25">
      <c r="A28" s="4"/>
      <c r="B28" s="108" t="s">
        <v>22</v>
      </c>
      <c r="C28" s="109"/>
      <c r="D28" s="109"/>
      <c r="E28" s="110"/>
      <c r="F28" s="111"/>
      <c r="G28" s="312">
        <f>ZakladDPHSniVypocet+ZakladDPHZaklVypocet</f>
        <v>0</v>
      </c>
      <c r="H28" s="312"/>
      <c r="I28" s="312"/>
      <c r="J28" s="112" t="str">
        <f t="shared" si="0"/>
        <v>CZK</v>
      </c>
    </row>
    <row r="29" spans="1:10" ht="27.75" customHeight="1" thickBot="1" x14ac:dyDescent="0.25">
      <c r="A29" s="4"/>
      <c r="B29" s="108" t="s">
        <v>33</v>
      </c>
      <c r="C29" s="113"/>
      <c r="D29" s="113"/>
      <c r="E29" s="113"/>
      <c r="F29" s="113"/>
      <c r="G29" s="310">
        <f>ZakladDPHSni+DPHSni+ZakladDPHZakl+DPHZakl+Zaokrouhleni</f>
        <v>0</v>
      </c>
      <c r="H29" s="310"/>
      <c r="I29" s="310"/>
      <c r="J29" s="114" t="s">
        <v>44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131.25" customHeight="1" x14ac:dyDescent="0.2">
      <c r="A31" s="4"/>
      <c r="B31" s="301" t="s">
        <v>249</v>
      </c>
      <c r="C31" s="302"/>
      <c r="D31" s="302"/>
      <c r="E31" s="302"/>
      <c r="F31" s="302"/>
      <c r="G31" s="302"/>
      <c r="H31" s="302"/>
      <c r="I31" s="302"/>
      <c r="J31" s="303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43238</v>
      </c>
      <c r="I32" s="39"/>
      <c r="J32" s="12"/>
    </row>
    <row r="33" spans="1:10" ht="27.7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5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91" t="s">
        <v>2</v>
      </c>
      <c r="E35" s="29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0"/>
      <c r="G37" s="100"/>
      <c r="H37" s="100"/>
      <c r="I37" s="100"/>
      <c r="J37" s="3"/>
    </row>
    <row r="38" spans="1:10" ht="25.5" hidden="1" customHeight="1" x14ac:dyDescent="0.2">
      <c r="A38" s="92" t="s">
        <v>35</v>
      </c>
      <c r="B38" s="94" t="s">
        <v>16</v>
      </c>
      <c r="C38" s="95" t="s">
        <v>5</v>
      </c>
      <c r="D38" s="96"/>
      <c r="E38" s="96"/>
      <c r="F38" s="101" t="str">
        <f>B23</f>
        <v>Základ pro sníženou DPH</v>
      </c>
      <c r="G38" s="101" t="str">
        <f>B25</f>
        <v>Základ pro základní DPH</v>
      </c>
      <c r="H38" s="102" t="s">
        <v>17</v>
      </c>
      <c r="I38" s="102" t="s">
        <v>1</v>
      </c>
      <c r="J38" s="97" t="s">
        <v>0</v>
      </c>
    </row>
    <row r="39" spans="1:10" ht="25.5" hidden="1" customHeight="1" x14ac:dyDescent="0.2">
      <c r="A39" s="92">
        <v>0</v>
      </c>
      <c r="B39" s="98" t="s">
        <v>42</v>
      </c>
      <c r="C39" s="274" t="s">
        <v>41</v>
      </c>
      <c r="D39" s="275"/>
      <c r="E39" s="275"/>
      <c r="F39" s="103" t="e">
        <f>Pol!P123</f>
        <v>#REF!</v>
      </c>
      <c r="G39" s="104" t="e">
        <f>Pol!Q123</f>
        <v>#REF!</v>
      </c>
      <c r="H39" s="105" t="e">
        <f>(F39*SazbaDPH1/100)+(G39*SazbaDPH2/100)</f>
        <v>#REF!</v>
      </c>
      <c r="I39" s="105" t="e">
        <f>F39+G39+H39</f>
        <v>#REF!</v>
      </c>
      <c r="J39" s="99" t="str">
        <f>IF(CenaCelkemVypocet=0,"",I39/CenaCelkemVypocet*100)</f>
        <v/>
      </c>
    </row>
    <row r="40" spans="1:10" ht="25.5" hidden="1" customHeight="1" x14ac:dyDescent="0.2">
      <c r="A40" s="92"/>
      <c r="B40" s="276" t="s">
        <v>43</v>
      </c>
      <c r="C40" s="277"/>
      <c r="D40" s="277"/>
      <c r="E40" s="278"/>
      <c r="F40" s="106">
        <f>SUMIF(A39:A39,"=1",F39:F39)</f>
        <v>0</v>
      </c>
      <c r="G40" s="107">
        <f>SUMIF(A39:A39,"=1",G39:G39)</f>
        <v>0</v>
      </c>
      <c r="H40" s="107">
        <f>SUMIF(A39:A39,"=1",H39:H39)</f>
        <v>0</v>
      </c>
      <c r="I40" s="107">
        <f>SUMIF(A39:A39,"=1",I39:I39)</f>
        <v>0</v>
      </c>
      <c r="J40" s="93">
        <f>SUMIF(A39:A39,"=1",J39:J39)</f>
        <v>0</v>
      </c>
    </row>
    <row r="44" spans="1:10" ht="15.75" x14ac:dyDescent="0.25">
      <c r="B44" s="115" t="s">
        <v>45</v>
      </c>
    </row>
    <row r="46" spans="1:10" ht="25.5" customHeight="1" x14ac:dyDescent="0.2">
      <c r="A46" s="116"/>
      <c r="B46" s="120" t="s">
        <v>16</v>
      </c>
      <c r="C46" s="120" t="s">
        <v>5</v>
      </c>
      <c r="D46" s="121"/>
      <c r="E46" s="121"/>
      <c r="F46" s="124" t="s">
        <v>46</v>
      </c>
      <c r="G46" s="124"/>
      <c r="H46" s="124"/>
      <c r="I46" s="279" t="s">
        <v>28</v>
      </c>
      <c r="J46" s="279"/>
    </row>
    <row r="47" spans="1:10" ht="25.5" customHeight="1" x14ac:dyDescent="0.2">
      <c r="A47" s="117"/>
      <c r="B47" s="125" t="s">
        <v>47</v>
      </c>
      <c r="C47" s="281" t="s">
        <v>48</v>
      </c>
      <c r="D47" s="282"/>
      <c r="E47" s="282"/>
      <c r="F47" s="126" t="s">
        <v>23</v>
      </c>
      <c r="G47" s="127"/>
      <c r="H47" s="127"/>
      <c r="I47" s="280">
        <f>Pol!G8</f>
        <v>0</v>
      </c>
      <c r="J47" s="280"/>
    </row>
    <row r="48" spans="1:10" ht="25.5" customHeight="1" x14ac:dyDescent="0.2">
      <c r="A48" s="117"/>
      <c r="B48" s="119" t="s">
        <v>49</v>
      </c>
      <c r="C48" s="272" t="s">
        <v>50</v>
      </c>
      <c r="D48" s="273"/>
      <c r="E48" s="273"/>
      <c r="F48" s="128" t="s">
        <v>23</v>
      </c>
      <c r="G48" s="129"/>
      <c r="H48" s="129"/>
      <c r="I48" s="271">
        <f>Pol!G13</f>
        <v>0</v>
      </c>
      <c r="J48" s="271"/>
    </row>
    <row r="49" spans="1:10" ht="25.5" customHeight="1" x14ac:dyDescent="0.2">
      <c r="A49" s="117"/>
      <c r="B49" s="119" t="s">
        <v>51</v>
      </c>
      <c r="C49" s="272" t="s">
        <v>52</v>
      </c>
      <c r="D49" s="273"/>
      <c r="E49" s="273"/>
      <c r="F49" s="128" t="s">
        <v>23</v>
      </c>
      <c r="G49" s="129"/>
      <c r="H49" s="129"/>
      <c r="I49" s="271">
        <f>Pol!G26</f>
        <v>0</v>
      </c>
      <c r="J49" s="271"/>
    </row>
    <row r="50" spans="1:10" ht="25.5" customHeight="1" x14ac:dyDescent="0.2">
      <c r="A50" s="117"/>
      <c r="B50" s="119" t="s">
        <v>53</v>
      </c>
      <c r="C50" s="272" t="s">
        <v>54</v>
      </c>
      <c r="D50" s="273"/>
      <c r="E50" s="273"/>
      <c r="F50" s="128" t="s">
        <v>23</v>
      </c>
      <c r="G50" s="129"/>
      <c r="H50" s="129"/>
      <c r="I50" s="271">
        <f>Pol!G39</f>
        <v>0</v>
      </c>
      <c r="J50" s="271"/>
    </row>
    <row r="51" spans="1:10" ht="25.5" customHeight="1" x14ac:dyDescent="0.2">
      <c r="A51" s="117"/>
      <c r="B51" s="119" t="s">
        <v>55</v>
      </c>
      <c r="C51" s="272" t="s">
        <v>56</v>
      </c>
      <c r="D51" s="273"/>
      <c r="E51" s="273"/>
      <c r="F51" s="128" t="s">
        <v>23</v>
      </c>
      <c r="G51" s="129"/>
      <c r="H51" s="129"/>
      <c r="I51" s="271">
        <f>Pol!G43</f>
        <v>0</v>
      </c>
      <c r="J51" s="271"/>
    </row>
    <row r="52" spans="1:10" ht="25.5" customHeight="1" x14ac:dyDescent="0.2">
      <c r="A52" s="117"/>
      <c r="B52" s="119" t="s">
        <v>57</v>
      </c>
      <c r="C52" s="272" t="s">
        <v>58</v>
      </c>
      <c r="D52" s="273"/>
      <c r="E52" s="273"/>
      <c r="F52" s="128" t="s">
        <v>23</v>
      </c>
      <c r="G52" s="129"/>
      <c r="H52" s="129"/>
      <c r="I52" s="271">
        <f>Pol!G75</f>
        <v>0</v>
      </c>
      <c r="J52" s="271"/>
    </row>
    <row r="53" spans="1:10" ht="25.5" customHeight="1" x14ac:dyDescent="0.2">
      <c r="A53" s="117"/>
      <c r="B53" s="119" t="s">
        <v>59</v>
      </c>
      <c r="C53" s="272" t="s">
        <v>60</v>
      </c>
      <c r="D53" s="273"/>
      <c r="E53" s="273"/>
      <c r="F53" s="128" t="s">
        <v>24</v>
      </c>
      <c r="G53" s="129"/>
      <c r="H53" s="129"/>
      <c r="I53" s="271">
        <f>Pol!G78</f>
        <v>0</v>
      </c>
      <c r="J53" s="271"/>
    </row>
    <row r="54" spans="1:10" ht="25.5" customHeight="1" x14ac:dyDescent="0.2">
      <c r="A54" s="117"/>
      <c r="B54" s="119" t="s">
        <v>61</v>
      </c>
      <c r="C54" s="272" t="s">
        <v>62</v>
      </c>
      <c r="D54" s="273"/>
      <c r="E54" s="273"/>
      <c r="F54" s="128" t="s">
        <v>24</v>
      </c>
      <c r="G54" s="129"/>
      <c r="H54" s="129"/>
      <c r="I54" s="271">
        <f>Pol!G83</f>
        <v>0</v>
      </c>
      <c r="J54" s="271"/>
    </row>
    <row r="55" spans="1:10" ht="25.5" customHeight="1" x14ac:dyDescent="0.2">
      <c r="A55" s="117"/>
      <c r="B55" s="119" t="s">
        <v>63</v>
      </c>
      <c r="C55" s="272" t="s">
        <v>64</v>
      </c>
      <c r="D55" s="273"/>
      <c r="E55" s="273"/>
      <c r="F55" s="128" t="s">
        <v>24</v>
      </c>
      <c r="G55" s="129"/>
      <c r="H55" s="129"/>
      <c r="I55" s="271">
        <f>Pol!G100</f>
        <v>0</v>
      </c>
      <c r="J55" s="271"/>
    </row>
    <row r="56" spans="1:10" ht="25.5" customHeight="1" x14ac:dyDescent="0.2">
      <c r="A56" s="117"/>
      <c r="B56" s="119" t="s">
        <v>65</v>
      </c>
      <c r="C56" s="272" t="s">
        <v>66</v>
      </c>
      <c r="D56" s="273"/>
      <c r="E56" s="273"/>
      <c r="F56" s="128" t="s">
        <v>24</v>
      </c>
      <c r="G56" s="129"/>
      <c r="H56" s="129"/>
      <c r="I56" s="271">
        <f>Pol!G114</f>
        <v>0</v>
      </c>
      <c r="J56" s="271"/>
    </row>
    <row r="57" spans="1:10" ht="25.5" customHeight="1" x14ac:dyDescent="0.2">
      <c r="A57" s="117"/>
      <c r="B57" s="119" t="s">
        <v>67</v>
      </c>
      <c r="C57" s="272" t="s">
        <v>68</v>
      </c>
      <c r="D57" s="273"/>
      <c r="E57" s="273"/>
      <c r="F57" s="128" t="s">
        <v>25</v>
      </c>
      <c r="G57" s="129"/>
      <c r="H57" s="129"/>
      <c r="I57" s="271">
        <f>Pol!G121</f>
        <v>0</v>
      </c>
      <c r="J57" s="271"/>
    </row>
    <row r="58" spans="1:10" ht="25.5" customHeight="1" x14ac:dyDescent="0.2">
      <c r="A58" s="117"/>
      <c r="B58" s="186" t="s">
        <v>220</v>
      </c>
      <c r="C58" s="265" t="s">
        <v>221</v>
      </c>
      <c r="D58" s="266"/>
      <c r="E58" s="266"/>
      <c r="F58" s="130" t="s">
        <v>69</v>
      </c>
      <c r="G58" s="131"/>
      <c r="H58" s="131"/>
      <c r="I58" s="264">
        <f>'VN+ON'!F23</f>
        <v>0</v>
      </c>
      <c r="J58" s="264"/>
    </row>
    <row r="59" spans="1:10" ht="25.5" customHeight="1" x14ac:dyDescent="0.2">
      <c r="A59" s="118"/>
      <c r="B59" s="122" t="s">
        <v>1</v>
      </c>
      <c r="C59" s="122"/>
      <c r="D59" s="123"/>
      <c r="E59" s="123"/>
      <c r="F59" s="132"/>
      <c r="G59" s="133"/>
      <c r="H59" s="133"/>
      <c r="I59" s="267">
        <f>SUM(I47:I58)</f>
        <v>0</v>
      </c>
      <c r="J59" s="267"/>
    </row>
    <row r="60" spans="1:10" x14ac:dyDescent="0.2">
      <c r="F60" s="134"/>
      <c r="G60" s="91"/>
      <c r="H60" s="134"/>
      <c r="I60" s="91"/>
      <c r="J60" s="91"/>
    </row>
    <row r="61" spans="1:10" x14ac:dyDescent="0.2">
      <c r="F61" s="134"/>
      <c r="G61" s="91"/>
      <c r="H61" s="134"/>
      <c r="I61" s="91"/>
      <c r="J61" s="91"/>
    </row>
    <row r="62" spans="1:10" x14ac:dyDescent="0.2">
      <c r="F62" s="134"/>
      <c r="G62" s="91"/>
      <c r="H62" s="134"/>
      <c r="I62" s="91"/>
      <c r="J62" s="91"/>
    </row>
  </sheetData>
  <sheetProtection password="CCE1"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B31:J31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8:J58"/>
    <mergeCell ref="C58:E58"/>
    <mergeCell ref="I59:J59"/>
    <mergeCell ref="D4:J4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</mergeCells>
  <phoneticPr fontId="0" type="noConversion"/>
  <pageMargins left="0.39370078740157483" right="0.19685039370078741" top="0.41" bottom="0.39370078740157483" header="0" footer="0.19685039370078741"/>
  <pageSetup paperSize="9" fitToHeight="9999" orientation="portrait" horizontalDpi="300" verticalDpi="300" r:id="rId2"/>
  <headerFooter alignWithMargins="0">
    <oddFooter>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317" t="s">
        <v>6</v>
      </c>
      <c r="B1" s="317"/>
      <c r="C1" s="318"/>
      <c r="D1" s="317"/>
      <c r="E1" s="317"/>
      <c r="F1" s="317"/>
      <c r="G1" s="317"/>
    </row>
    <row r="2" spans="1:7" ht="24.95" customHeight="1" x14ac:dyDescent="0.2">
      <c r="A2" s="79" t="s">
        <v>37</v>
      </c>
      <c r="B2" s="78"/>
      <c r="C2" s="319"/>
      <c r="D2" s="319"/>
      <c r="E2" s="319"/>
      <c r="F2" s="319"/>
      <c r="G2" s="320"/>
    </row>
    <row r="3" spans="1:7" ht="24.95" hidden="1" customHeight="1" x14ac:dyDescent="0.2">
      <c r="A3" s="79" t="s">
        <v>7</v>
      </c>
      <c r="B3" s="78"/>
      <c r="C3" s="319"/>
      <c r="D3" s="319"/>
      <c r="E3" s="319"/>
      <c r="F3" s="319"/>
      <c r="G3" s="320"/>
    </row>
    <row r="4" spans="1:7" ht="24.95" hidden="1" customHeight="1" x14ac:dyDescent="0.2">
      <c r="A4" s="79" t="s">
        <v>8</v>
      </c>
      <c r="B4" s="78"/>
      <c r="C4" s="319"/>
      <c r="D4" s="319"/>
      <c r="E4" s="319"/>
      <c r="F4" s="319"/>
      <c r="G4" s="32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120" zoomScaleNormal="120" workbookViewId="0">
      <selection activeCell="A22" sqref="A22"/>
    </sheetView>
  </sheetViews>
  <sheetFormatPr defaultRowHeight="12.75" x14ac:dyDescent="0.2"/>
  <cols>
    <col min="1" max="1" width="5.5703125" customWidth="1"/>
    <col min="2" max="2" width="13.28515625" customWidth="1"/>
    <col min="3" max="3" width="72" customWidth="1"/>
    <col min="5" max="5" width="9.140625" style="220"/>
    <col min="6" max="6" width="12.5703125" style="211" bestFit="1" customWidth="1"/>
    <col min="7" max="7" width="9.140625" style="211"/>
    <col min="8" max="8" width="9.140625" style="161"/>
  </cols>
  <sheetData>
    <row r="1" spans="1:8" ht="26.25" thickBot="1" x14ac:dyDescent="0.25">
      <c r="A1" s="189" t="s">
        <v>78</v>
      </c>
      <c r="B1" s="190" t="s">
        <v>79</v>
      </c>
      <c r="C1" s="191" t="s">
        <v>80</v>
      </c>
      <c r="D1" s="192" t="s">
        <v>81</v>
      </c>
      <c r="E1" s="215" t="s">
        <v>82</v>
      </c>
      <c r="F1" s="216" t="s">
        <v>83</v>
      </c>
      <c r="G1" s="217" t="s">
        <v>222</v>
      </c>
      <c r="H1" s="193" t="s">
        <v>84</v>
      </c>
    </row>
    <row r="2" spans="1:8" x14ac:dyDescent="0.2">
      <c r="A2" s="194"/>
      <c r="B2" s="195" t="s">
        <v>223</v>
      </c>
      <c r="C2" s="326" t="s">
        <v>224</v>
      </c>
      <c r="D2" s="327"/>
      <c r="E2" s="328"/>
      <c r="F2" s="329"/>
      <c r="G2" s="329"/>
      <c r="H2" s="196"/>
    </row>
    <row r="3" spans="1:8" x14ac:dyDescent="0.2">
      <c r="A3" s="197" t="s">
        <v>85</v>
      </c>
      <c r="B3" s="198" t="s">
        <v>69</v>
      </c>
      <c r="C3" s="199" t="s">
        <v>26</v>
      </c>
      <c r="D3" s="200"/>
      <c r="E3" s="218"/>
      <c r="F3" s="208">
        <f>SUM(G4:G12)</f>
        <v>0</v>
      </c>
      <c r="G3" s="219"/>
      <c r="H3" s="201"/>
    </row>
    <row r="4" spans="1:8" x14ac:dyDescent="0.2">
      <c r="A4" s="202">
        <v>1</v>
      </c>
      <c r="B4" s="203" t="s">
        <v>225</v>
      </c>
      <c r="C4" s="156" t="s">
        <v>226</v>
      </c>
      <c r="D4" s="204" t="s">
        <v>227</v>
      </c>
      <c r="E4" s="214">
        <v>1</v>
      </c>
      <c r="F4" s="209"/>
      <c r="G4" s="214">
        <f>ROUND(E4*F4,2)</f>
        <v>0</v>
      </c>
      <c r="H4" s="205" t="s">
        <v>219</v>
      </c>
    </row>
    <row r="5" spans="1:8" x14ac:dyDescent="0.2">
      <c r="A5" s="202">
        <v>2</v>
      </c>
      <c r="B5" s="203" t="s">
        <v>229</v>
      </c>
      <c r="C5" s="156" t="s">
        <v>230</v>
      </c>
      <c r="D5" s="204" t="s">
        <v>227</v>
      </c>
      <c r="E5" s="214">
        <v>1</v>
      </c>
      <c r="F5" s="209"/>
      <c r="G5" s="214">
        <f>ROUND(E5*F5,2)</f>
        <v>0</v>
      </c>
      <c r="H5" s="205" t="s">
        <v>219</v>
      </c>
    </row>
    <row r="6" spans="1:8" ht="36" customHeight="1" x14ac:dyDescent="0.2">
      <c r="A6" s="202"/>
      <c r="B6" s="203"/>
      <c r="C6" s="321" t="s">
        <v>231</v>
      </c>
      <c r="D6" s="322"/>
      <c r="E6" s="323"/>
      <c r="F6" s="324"/>
      <c r="G6" s="325"/>
      <c r="H6" s="205"/>
    </row>
    <row r="7" spans="1:8" x14ac:dyDescent="0.2">
      <c r="A7" s="202">
        <v>3</v>
      </c>
      <c r="B7" s="203" t="s">
        <v>232</v>
      </c>
      <c r="C7" s="156" t="s">
        <v>233</v>
      </c>
      <c r="D7" s="204" t="s">
        <v>227</v>
      </c>
      <c r="E7" s="214">
        <v>1</v>
      </c>
      <c r="F7" s="209"/>
      <c r="G7" s="214">
        <f>ROUND(E7*F7,2)</f>
        <v>0</v>
      </c>
      <c r="H7" s="205" t="s">
        <v>219</v>
      </c>
    </row>
    <row r="8" spans="1:8" ht="38.25" customHeight="1" x14ac:dyDescent="0.2">
      <c r="A8" s="202"/>
      <c r="B8" s="203"/>
      <c r="C8" s="321" t="s">
        <v>234</v>
      </c>
      <c r="D8" s="322"/>
      <c r="E8" s="323"/>
      <c r="F8" s="324"/>
      <c r="G8" s="325"/>
      <c r="H8" s="205"/>
    </row>
    <row r="9" spans="1:8" x14ac:dyDescent="0.2">
      <c r="A9" s="202">
        <v>4</v>
      </c>
      <c r="B9" s="203" t="s">
        <v>235</v>
      </c>
      <c r="C9" s="156" t="s">
        <v>236</v>
      </c>
      <c r="D9" s="204" t="s">
        <v>227</v>
      </c>
      <c r="E9" s="214">
        <v>1</v>
      </c>
      <c r="F9" s="209"/>
      <c r="G9" s="214">
        <f>ROUND(E9*F9,2)</f>
        <v>0</v>
      </c>
      <c r="H9" s="205" t="s">
        <v>219</v>
      </c>
    </row>
    <row r="10" spans="1:8" ht="24.75" customHeight="1" x14ac:dyDescent="0.2">
      <c r="A10" s="202"/>
      <c r="B10" s="203"/>
      <c r="C10" s="321" t="s">
        <v>237</v>
      </c>
      <c r="D10" s="322"/>
      <c r="E10" s="323"/>
      <c r="F10" s="324"/>
      <c r="G10" s="325"/>
      <c r="H10" s="205"/>
    </row>
    <row r="11" spans="1:8" x14ac:dyDescent="0.2">
      <c r="A11" s="202">
        <v>5</v>
      </c>
      <c r="B11" s="203" t="s">
        <v>238</v>
      </c>
      <c r="C11" s="156" t="s">
        <v>239</v>
      </c>
      <c r="D11" s="204" t="s">
        <v>227</v>
      </c>
      <c r="E11" s="214">
        <v>1</v>
      </c>
      <c r="F11" s="209"/>
      <c r="G11" s="214">
        <f>ROUND(E11*F11,2)</f>
        <v>0</v>
      </c>
      <c r="H11" s="205" t="s">
        <v>219</v>
      </c>
    </row>
    <row r="12" spans="1:8" ht="24" customHeight="1" x14ac:dyDescent="0.2">
      <c r="A12" s="202"/>
      <c r="B12" s="203"/>
      <c r="C12" s="321" t="s">
        <v>240</v>
      </c>
      <c r="D12" s="322"/>
      <c r="E12" s="323"/>
      <c r="F12" s="324"/>
      <c r="G12" s="325"/>
      <c r="H12" s="205"/>
    </row>
    <row r="13" spans="1:8" x14ac:dyDescent="0.2">
      <c r="A13" s="197" t="s">
        <v>85</v>
      </c>
      <c r="B13" s="198" t="s">
        <v>70</v>
      </c>
      <c r="C13" s="199" t="s">
        <v>27</v>
      </c>
      <c r="D13" s="200"/>
      <c r="E13" s="218"/>
      <c r="F13" s="210">
        <f>SUM(G14:G21)</f>
        <v>0</v>
      </c>
      <c r="G13" s="213"/>
      <c r="H13" s="201"/>
    </row>
    <row r="14" spans="1:8" x14ac:dyDescent="0.2">
      <c r="A14" s="202">
        <v>6</v>
      </c>
      <c r="B14" s="203" t="s">
        <v>241</v>
      </c>
      <c r="C14" s="156" t="s">
        <v>242</v>
      </c>
      <c r="D14" s="204" t="s">
        <v>227</v>
      </c>
      <c r="E14" s="214">
        <v>1</v>
      </c>
      <c r="F14" s="209"/>
      <c r="G14" s="214">
        <f>ROUND(E14*F14,2)</f>
        <v>0</v>
      </c>
      <c r="H14" s="205" t="s">
        <v>219</v>
      </c>
    </row>
    <row r="15" spans="1:8" ht="17.25" customHeight="1" x14ac:dyDescent="0.2">
      <c r="A15" s="202"/>
      <c r="B15" s="203"/>
      <c r="C15" s="321" t="s">
        <v>243</v>
      </c>
      <c r="D15" s="322"/>
      <c r="E15" s="323"/>
      <c r="F15" s="324"/>
      <c r="G15" s="325"/>
      <c r="H15" s="205"/>
    </row>
    <row r="16" spans="1:8" x14ac:dyDescent="0.2">
      <c r="A16" s="202">
        <v>7</v>
      </c>
      <c r="B16" s="203" t="s">
        <v>244</v>
      </c>
      <c r="C16" s="156" t="s">
        <v>245</v>
      </c>
      <c r="D16" s="204" t="s">
        <v>227</v>
      </c>
      <c r="E16" s="214">
        <v>1</v>
      </c>
      <c r="F16" s="209"/>
      <c r="G16" s="214">
        <f>ROUND(E16*F16,2)</f>
        <v>0</v>
      </c>
      <c r="H16" s="205" t="s">
        <v>219</v>
      </c>
    </row>
    <row r="17" spans="1:8" ht="17.25" customHeight="1" x14ac:dyDescent="0.2">
      <c r="A17" s="202"/>
      <c r="B17" s="203"/>
      <c r="C17" s="321" t="s">
        <v>653</v>
      </c>
      <c r="D17" s="322"/>
      <c r="E17" s="323"/>
      <c r="F17" s="324"/>
      <c r="G17" s="325"/>
      <c r="H17" s="205"/>
    </row>
    <row r="18" spans="1:8" x14ac:dyDescent="0.2">
      <c r="A18" s="202">
        <v>8</v>
      </c>
      <c r="B18" s="203">
        <v>16</v>
      </c>
      <c r="C18" s="156" t="s">
        <v>246</v>
      </c>
      <c r="D18" s="204" t="s">
        <v>89</v>
      </c>
      <c r="E18" s="214">
        <v>6</v>
      </c>
      <c r="F18" s="209"/>
      <c r="G18" s="214">
        <f t="shared" ref="G18:G21" si="0">ROUND(E18*F18,2)</f>
        <v>0</v>
      </c>
      <c r="H18" s="205" t="s">
        <v>228</v>
      </c>
    </row>
    <row r="19" spans="1:8" x14ac:dyDescent="0.2">
      <c r="A19" s="202">
        <v>9</v>
      </c>
      <c r="B19" s="203">
        <v>17</v>
      </c>
      <c r="C19" s="156" t="s">
        <v>654</v>
      </c>
      <c r="D19" s="204" t="s">
        <v>227</v>
      </c>
      <c r="E19" s="214">
        <v>1</v>
      </c>
      <c r="F19" s="209"/>
      <c r="G19" s="214">
        <f t="shared" si="0"/>
        <v>0</v>
      </c>
      <c r="H19" s="205" t="s">
        <v>228</v>
      </c>
    </row>
    <row r="20" spans="1:8" ht="33.75" x14ac:dyDescent="0.2">
      <c r="A20" s="202">
        <v>10</v>
      </c>
      <c r="B20" s="203">
        <v>19</v>
      </c>
      <c r="C20" s="156" t="s">
        <v>650</v>
      </c>
      <c r="D20" s="204" t="s">
        <v>89</v>
      </c>
      <c r="E20" s="214">
        <v>9</v>
      </c>
      <c r="F20" s="209"/>
      <c r="G20" s="214">
        <f t="shared" si="0"/>
        <v>0</v>
      </c>
      <c r="H20" s="205" t="s">
        <v>228</v>
      </c>
    </row>
    <row r="21" spans="1:8" x14ac:dyDescent="0.2">
      <c r="A21" s="202">
        <v>11</v>
      </c>
      <c r="B21" s="203">
        <v>20</v>
      </c>
      <c r="C21" s="156" t="s">
        <v>247</v>
      </c>
      <c r="D21" s="204" t="s">
        <v>227</v>
      </c>
      <c r="E21" s="214">
        <v>1</v>
      </c>
      <c r="F21" s="209"/>
      <c r="G21" s="214">
        <f t="shared" si="0"/>
        <v>0</v>
      </c>
      <c r="H21" s="205" t="s">
        <v>228</v>
      </c>
    </row>
    <row r="22" spans="1:8" ht="13.5" thickBot="1" x14ac:dyDescent="0.25"/>
    <row r="23" spans="1:8" ht="15.75" thickBot="1" x14ac:dyDescent="0.3">
      <c r="C23" s="206" t="s">
        <v>248</v>
      </c>
      <c r="D23" s="207"/>
      <c r="E23" s="221"/>
      <c r="F23" s="212">
        <f>F13+F3</f>
        <v>0</v>
      </c>
    </row>
    <row r="25" spans="1:8" x14ac:dyDescent="0.2">
      <c r="F25" s="220"/>
    </row>
  </sheetData>
  <sheetProtection password="CCE1" sheet="1" formatColumns="0" formatRows="0"/>
  <mergeCells count="7">
    <mergeCell ref="C17:G17"/>
    <mergeCell ref="C2:G2"/>
    <mergeCell ref="C6:G6"/>
    <mergeCell ref="C8:G8"/>
    <mergeCell ref="C10:G10"/>
    <mergeCell ref="C12:G12"/>
    <mergeCell ref="C15:G15"/>
  </mergeCells>
  <pageMargins left="0.70866141732283472" right="0.61" top="0.78740157480314965" bottom="0.78740157480314965" header="0.31496062992125984" footer="0.31496062992125984"/>
  <pageSetup paperSize="9" scale="91" orientation="landscape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U123"/>
  <sheetViews>
    <sheetView zoomScale="110" zoomScaleNormal="110" workbookViewId="0">
      <selection sqref="A1:G1"/>
    </sheetView>
  </sheetViews>
  <sheetFormatPr defaultRowHeight="12.75" outlineLevelRow="1" x14ac:dyDescent="0.2"/>
  <cols>
    <col min="1" max="1" width="4.28515625" style="6" customWidth="1"/>
    <col min="2" max="2" width="14.42578125" style="7" customWidth="1"/>
    <col min="3" max="3" width="50.7109375" style="7" customWidth="1"/>
    <col min="4" max="4" width="4.5703125" style="161" customWidth="1"/>
    <col min="5" max="5" width="10.5703125" style="134" customWidth="1"/>
    <col min="6" max="6" width="9.85546875" customWidth="1"/>
    <col min="7" max="7" width="12.7109375" customWidth="1"/>
    <col min="8" max="8" width="9.140625" style="161" customWidth="1"/>
    <col min="16" max="26" width="0" hidden="1" customWidth="1"/>
  </cols>
  <sheetData>
    <row r="1" spans="1:47" ht="15.75" customHeight="1" x14ac:dyDescent="0.25">
      <c r="A1" s="330" t="s">
        <v>6</v>
      </c>
      <c r="B1" s="330"/>
      <c r="C1" s="330"/>
      <c r="D1" s="330"/>
      <c r="E1" s="330"/>
      <c r="F1" s="330"/>
      <c r="G1" s="330"/>
      <c r="R1" t="s">
        <v>72</v>
      </c>
    </row>
    <row r="2" spans="1:47" ht="24.95" customHeight="1" x14ac:dyDescent="0.2">
      <c r="A2" s="178" t="s">
        <v>71</v>
      </c>
      <c r="B2" s="179"/>
      <c r="C2" s="331" t="s">
        <v>216</v>
      </c>
      <c r="D2" s="332"/>
      <c r="E2" s="332"/>
      <c r="F2" s="332"/>
      <c r="G2" s="333"/>
      <c r="R2" t="s">
        <v>73</v>
      </c>
    </row>
    <row r="3" spans="1:47" ht="24.95" customHeight="1" x14ac:dyDescent="0.2">
      <c r="A3" s="180" t="s">
        <v>7</v>
      </c>
      <c r="B3" s="181"/>
      <c r="C3" s="334" t="s">
        <v>215</v>
      </c>
      <c r="D3" s="335"/>
      <c r="E3" s="335"/>
      <c r="F3" s="335"/>
      <c r="G3" s="336"/>
      <c r="R3" t="s">
        <v>74</v>
      </c>
    </row>
    <row r="4" spans="1:47" ht="24.95" customHeight="1" x14ac:dyDescent="0.2">
      <c r="A4" s="180" t="s">
        <v>8</v>
      </c>
      <c r="B4" s="181"/>
      <c r="C4" s="334" t="s">
        <v>217</v>
      </c>
      <c r="D4" s="335"/>
      <c r="E4" s="335"/>
      <c r="F4" s="335"/>
      <c r="G4" s="336"/>
      <c r="R4" t="s">
        <v>75</v>
      </c>
    </row>
    <row r="5" spans="1:47" x14ac:dyDescent="0.2">
      <c r="A5" s="182" t="s">
        <v>76</v>
      </c>
      <c r="B5" s="183"/>
      <c r="C5" s="183"/>
      <c r="D5" s="171"/>
      <c r="E5" s="166"/>
      <c r="F5" s="137"/>
      <c r="G5" s="138"/>
      <c r="R5" t="s">
        <v>77</v>
      </c>
    </row>
    <row r="7" spans="1:47" ht="25.5" x14ac:dyDescent="0.2">
      <c r="A7" s="184" t="s">
        <v>78</v>
      </c>
      <c r="B7" s="185" t="s">
        <v>79</v>
      </c>
      <c r="C7" s="185" t="s">
        <v>80</v>
      </c>
      <c r="D7" s="172" t="s">
        <v>81</v>
      </c>
      <c r="E7" s="167" t="s">
        <v>82</v>
      </c>
      <c r="F7" s="139" t="s">
        <v>83</v>
      </c>
      <c r="G7" s="147" t="s">
        <v>28</v>
      </c>
      <c r="H7" s="162" t="s">
        <v>84</v>
      </c>
    </row>
    <row r="8" spans="1:47" x14ac:dyDescent="0.2">
      <c r="A8" s="148" t="s">
        <v>85</v>
      </c>
      <c r="B8" s="149" t="s">
        <v>47</v>
      </c>
      <c r="C8" s="150" t="s">
        <v>48</v>
      </c>
      <c r="D8" s="173"/>
      <c r="E8" s="151"/>
      <c r="F8" s="151"/>
      <c r="G8" s="151">
        <f>SUMIF(R9:R12,"&lt;&gt;NOR",G9:G12)</f>
        <v>0</v>
      </c>
      <c r="H8" s="163"/>
      <c r="R8" t="s">
        <v>86</v>
      </c>
    </row>
    <row r="9" spans="1:47" outlineLevel="1" x14ac:dyDescent="0.2">
      <c r="A9" s="141">
        <v>1</v>
      </c>
      <c r="B9" s="143" t="s">
        <v>87</v>
      </c>
      <c r="C9" s="156" t="s">
        <v>88</v>
      </c>
      <c r="D9" s="174" t="s">
        <v>89</v>
      </c>
      <c r="E9" s="145">
        <v>10</v>
      </c>
      <c r="F9" s="263"/>
      <c r="G9" s="145">
        <f>ROUND(E9*F9,2)</f>
        <v>0</v>
      </c>
      <c r="H9" s="164" t="s">
        <v>218</v>
      </c>
      <c r="I9" s="140"/>
      <c r="J9" s="140"/>
      <c r="K9" s="140"/>
      <c r="L9" s="140"/>
      <c r="M9" s="140"/>
      <c r="N9" s="140"/>
      <c r="O9" s="140"/>
      <c r="P9" s="140"/>
      <c r="Q9" s="140"/>
      <c r="R9" s="140" t="s">
        <v>90</v>
      </c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</row>
    <row r="10" spans="1:47" outlineLevel="1" x14ac:dyDescent="0.2">
      <c r="A10" s="141"/>
      <c r="B10" s="143"/>
      <c r="C10" s="157" t="s">
        <v>91</v>
      </c>
      <c r="D10" s="175"/>
      <c r="E10" s="168">
        <v>10</v>
      </c>
      <c r="F10" s="261"/>
      <c r="G10" s="145"/>
      <c r="H10" s="164"/>
      <c r="I10" s="140"/>
      <c r="J10" s="140"/>
      <c r="K10" s="140"/>
      <c r="L10" s="140"/>
      <c r="M10" s="140"/>
      <c r="N10" s="140"/>
      <c r="O10" s="140"/>
      <c r="P10" s="140"/>
      <c r="Q10" s="140"/>
      <c r="R10" s="140" t="s">
        <v>92</v>
      </c>
      <c r="S10" s="140"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</row>
    <row r="11" spans="1:47" outlineLevel="1" x14ac:dyDescent="0.2">
      <c r="A11" s="141">
        <v>2</v>
      </c>
      <c r="B11" s="143" t="s">
        <v>93</v>
      </c>
      <c r="C11" s="156" t="s">
        <v>94</v>
      </c>
      <c r="D11" s="174" t="s">
        <v>89</v>
      </c>
      <c r="E11" s="145">
        <v>14</v>
      </c>
      <c r="F11" s="263"/>
      <c r="G11" s="145">
        <f>ROUND(E11*F11,2)</f>
        <v>0</v>
      </c>
      <c r="H11" s="164" t="s">
        <v>218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 t="s">
        <v>90</v>
      </c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</row>
    <row r="12" spans="1:47" outlineLevel="1" x14ac:dyDescent="0.2">
      <c r="A12" s="141"/>
      <c r="B12" s="143"/>
      <c r="C12" s="157" t="s">
        <v>95</v>
      </c>
      <c r="D12" s="175"/>
      <c r="E12" s="168">
        <v>14</v>
      </c>
      <c r="F12" s="261"/>
      <c r="G12" s="145"/>
      <c r="H12" s="164"/>
      <c r="I12" s="140"/>
      <c r="J12" s="140"/>
      <c r="K12" s="140"/>
      <c r="L12" s="140"/>
      <c r="M12" s="140"/>
      <c r="N12" s="140"/>
      <c r="O12" s="140"/>
      <c r="P12" s="140"/>
      <c r="Q12" s="140"/>
      <c r="R12" s="140" t="s">
        <v>92</v>
      </c>
      <c r="S12" s="140"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</row>
    <row r="13" spans="1:47" x14ac:dyDescent="0.2">
      <c r="A13" s="142" t="s">
        <v>85</v>
      </c>
      <c r="B13" s="144" t="s">
        <v>49</v>
      </c>
      <c r="C13" s="158" t="s">
        <v>50</v>
      </c>
      <c r="D13" s="176"/>
      <c r="E13" s="146"/>
      <c r="F13" s="262"/>
      <c r="G13" s="146">
        <f>SUMIF(R14:R25,"&lt;&gt;NOR",G14:G25)</f>
        <v>0</v>
      </c>
      <c r="H13" s="165"/>
      <c r="R13" t="s">
        <v>86</v>
      </c>
    </row>
    <row r="14" spans="1:47" outlineLevel="1" x14ac:dyDescent="0.2">
      <c r="A14" s="141">
        <v>3</v>
      </c>
      <c r="B14" s="143" t="s">
        <v>96</v>
      </c>
      <c r="C14" s="156" t="s">
        <v>97</v>
      </c>
      <c r="D14" s="174" t="s">
        <v>98</v>
      </c>
      <c r="E14" s="145">
        <v>10</v>
      </c>
      <c r="F14" s="263"/>
      <c r="G14" s="145">
        <f>ROUND(E14*F14,2)</f>
        <v>0</v>
      </c>
      <c r="H14" s="164" t="s">
        <v>219</v>
      </c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90</v>
      </c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</row>
    <row r="15" spans="1:47" outlineLevel="1" x14ac:dyDescent="0.2">
      <c r="A15" s="141"/>
      <c r="B15" s="143"/>
      <c r="C15" s="157" t="s">
        <v>99</v>
      </c>
      <c r="D15" s="175"/>
      <c r="E15" s="168"/>
      <c r="F15" s="261"/>
      <c r="G15" s="145"/>
      <c r="H15" s="164"/>
      <c r="I15" s="140"/>
      <c r="J15" s="140"/>
      <c r="K15" s="140"/>
      <c r="L15" s="140"/>
      <c r="M15" s="140"/>
      <c r="N15" s="140"/>
      <c r="O15" s="140"/>
      <c r="P15" s="140"/>
      <c r="Q15" s="140"/>
      <c r="R15" s="140" t="s">
        <v>92</v>
      </c>
      <c r="S15" s="140"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</row>
    <row r="16" spans="1:47" outlineLevel="1" x14ac:dyDescent="0.2">
      <c r="A16" s="141"/>
      <c r="B16" s="143"/>
      <c r="C16" s="157" t="s">
        <v>100</v>
      </c>
      <c r="D16" s="175"/>
      <c r="E16" s="168">
        <v>5</v>
      </c>
      <c r="F16" s="261"/>
      <c r="G16" s="145"/>
      <c r="H16" s="164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92</v>
      </c>
      <c r="S16" s="140"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</row>
    <row r="17" spans="1:47" outlineLevel="1" x14ac:dyDescent="0.2">
      <c r="A17" s="141"/>
      <c r="B17" s="143"/>
      <c r="C17" s="157" t="s">
        <v>101</v>
      </c>
      <c r="D17" s="175"/>
      <c r="E17" s="168">
        <v>5</v>
      </c>
      <c r="F17" s="261"/>
      <c r="G17" s="145"/>
      <c r="H17" s="164"/>
      <c r="I17" s="140"/>
      <c r="J17" s="140"/>
      <c r="K17" s="140"/>
      <c r="L17" s="140"/>
      <c r="M17" s="140"/>
      <c r="N17" s="140"/>
      <c r="O17" s="140"/>
      <c r="P17" s="140"/>
      <c r="Q17" s="140"/>
      <c r="R17" s="140" t="s">
        <v>92</v>
      </c>
      <c r="S17" s="140"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</row>
    <row r="18" spans="1:47" outlineLevel="1" x14ac:dyDescent="0.2">
      <c r="A18" s="141">
        <v>4</v>
      </c>
      <c r="B18" s="143" t="s">
        <v>102</v>
      </c>
      <c r="C18" s="156" t="s">
        <v>103</v>
      </c>
      <c r="D18" s="174" t="s">
        <v>98</v>
      </c>
      <c r="E18" s="145">
        <v>10</v>
      </c>
      <c r="F18" s="263"/>
      <c r="G18" s="145">
        <f>ROUND(E18*F18,2)</f>
        <v>0</v>
      </c>
      <c r="H18" s="164" t="s">
        <v>219</v>
      </c>
      <c r="I18" s="140"/>
      <c r="J18" s="140"/>
      <c r="K18" s="140"/>
      <c r="L18" s="140"/>
      <c r="M18" s="140"/>
      <c r="N18" s="140"/>
      <c r="O18" s="140"/>
      <c r="P18" s="140"/>
      <c r="Q18" s="140"/>
      <c r="R18" s="140" t="s">
        <v>90</v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</row>
    <row r="19" spans="1:47" outlineLevel="1" x14ac:dyDescent="0.2">
      <c r="A19" s="141"/>
      <c r="B19" s="143"/>
      <c r="C19" s="157" t="s">
        <v>99</v>
      </c>
      <c r="D19" s="175"/>
      <c r="E19" s="168"/>
      <c r="F19" s="261"/>
      <c r="G19" s="145"/>
      <c r="H19" s="164"/>
      <c r="I19" s="140"/>
      <c r="J19" s="140"/>
      <c r="K19" s="140"/>
      <c r="L19" s="140"/>
      <c r="M19" s="140"/>
      <c r="N19" s="140"/>
      <c r="O19" s="140"/>
      <c r="P19" s="140"/>
      <c r="Q19" s="140"/>
      <c r="R19" s="140" t="s">
        <v>92</v>
      </c>
      <c r="S19" s="140"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</row>
    <row r="20" spans="1:47" outlineLevel="1" x14ac:dyDescent="0.2">
      <c r="A20" s="141"/>
      <c r="B20" s="143"/>
      <c r="C20" s="157" t="s">
        <v>100</v>
      </c>
      <c r="D20" s="175"/>
      <c r="E20" s="168">
        <v>5</v>
      </c>
      <c r="F20" s="261"/>
      <c r="G20" s="145"/>
      <c r="H20" s="164"/>
      <c r="I20" s="140"/>
      <c r="J20" s="140"/>
      <c r="K20" s="140"/>
      <c r="L20" s="140"/>
      <c r="M20" s="140"/>
      <c r="N20" s="140"/>
      <c r="O20" s="140"/>
      <c r="P20" s="140"/>
      <c r="Q20" s="140"/>
      <c r="R20" s="140" t="s">
        <v>92</v>
      </c>
      <c r="S20" s="140"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</row>
    <row r="21" spans="1:47" outlineLevel="1" x14ac:dyDescent="0.2">
      <c r="A21" s="141"/>
      <c r="B21" s="143"/>
      <c r="C21" s="157" t="s">
        <v>101</v>
      </c>
      <c r="D21" s="175"/>
      <c r="E21" s="168">
        <v>5</v>
      </c>
      <c r="F21" s="261"/>
      <c r="G21" s="145"/>
      <c r="H21" s="164"/>
      <c r="I21" s="140"/>
      <c r="J21" s="140"/>
      <c r="K21" s="140"/>
      <c r="L21" s="140"/>
      <c r="M21" s="140"/>
      <c r="N21" s="140"/>
      <c r="O21" s="140"/>
      <c r="P21" s="140"/>
      <c r="Q21" s="140"/>
      <c r="R21" s="140" t="s">
        <v>92</v>
      </c>
      <c r="S21" s="140"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</row>
    <row r="22" spans="1:47" outlineLevel="1" x14ac:dyDescent="0.2">
      <c r="A22" s="141">
        <v>5</v>
      </c>
      <c r="B22" s="143" t="s">
        <v>104</v>
      </c>
      <c r="C22" s="156" t="s">
        <v>658</v>
      </c>
      <c r="D22" s="174" t="s">
        <v>105</v>
      </c>
      <c r="E22" s="145">
        <v>40</v>
      </c>
      <c r="F22" s="263"/>
      <c r="G22" s="145">
        <f>ROUND(E22*F22,2)</f>
        <v>0</v>
      </c>
      <c r="H22" s="164" t="s">
        <v>219</v>
      </c>
      <c r="I22" s="140"/>
      <c r="J22" s="140"/>
      <c r="K22" s="140"/>
      <c r="L22" s="140"/>
      <c r="M22" s="140"/>
      <c r="N22" s="140"/>
      <c r="O22" s="140"/>
      <c r="P22" s="140"/>
      <c r="Q22" s="140"/>
      <c r="R22" s="140" t="s">
        <v>90</v>
      </c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</row>
    <row r="23" spans="1:47" outlineLevel="1" x14ac:dyDescent="0.2">
      <c r="A23" s="141"/>
      <c r="B23" s="143"/>
      <c r="C23" s="157" t="s">
        <v>106</v>
      </c>
      <c r="D23" s="175"/>
      <c r="E23" s="168">
        <v>40</v>
      </c>
      <c r="F23" s="261"/>
      <c r="G23" s="145"/>
      <c r="H23" s="164"/>
      <c r="I23" s="140"/>
      <c r="J23" s="140"/>
      <c r="K23" s="140"/>
      <c r="L23" s="140"/>
      <c r="M23" s="140"/>
      <c r="N23" s="140"/>
      <c r="O23" s="140"/>
      <c r="P23" s="140"/>
      <c r="Q23" s="140"/>
      <c r="R23" s="140" t="s">
        <v>92</v>
      </c>
      <c r="S23" s="140"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</row>
    <row r="24" spans="1:47" outlineLevel="1" x14ac:dyDescent="0.2">
      <c r="A24" s="141">
        <v>6</v>
      </c>
      <c r="B24" s="143" t="s">
        <v>107</v>
      </c>
      <c r="C24" s="156" t="s">
        <v>659</v>
      </c>
      <c r="D24" s="174" t="s">
        <v>105</v>
      </c>
      <c r="E24" s="145">
        <v>10</v>
      </c>
      <c r="F24" s="263"/>
      <c r="G24" s="145">
        <f>ROUND(E24*F24,2)</f>
        <v>0</v>
      </c>
      <c r="H24" s="164" t="s">
        <v>219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 t="s">
        <v>90</v>
      </c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</row>
    <row r="25" spans="1:47" outlineLevel="1" x14ac:dyDescent="0.2">
      <c r="A25" s="141"/>
      <c r="B25" s="143"/>
      <c r="C25" s="157" t="s">
        <v>108</v>
      </c>
      <c r="D25" s="175"/>
      <c r="E25" s="168">
        <v>10</v>
      </c>
      <c r="F25" s="261"/>
      <c r="G25" s="145"/>
      <c r="H25" s="164"/>
      <c r="I25" s="140"/>
      <c r="J25" s="140"/>
      <c r="K25" s="140"/>
      <c r="L25" s="140"/>
      <c r="M25" s="140"/>
      <c r="N25" s="140"/>
      <c r="O25" s="140"/>
      <c r="P25" s="140"/>
      <c r="Q25" s="140"/>
      <c r="R25" s="140" t="s">
        <v>92</v>
      </c>
      <c r="S25" s="140"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</row>
    <row r="26" spans="1:47" x14ac:dyDescent="0.2">
      <c r="A26" s="142" t="s">
        <v>85</v>
      </c>
      <c r="B26" s="144" t="s">
        <v>51</v>
      </c>
      <c r="C26" s="158" t="s">
        <v>52</v>
      </c>
      <c r="D26" s="176"/>
      <c r="E26" s="146"/>
      <c r="F26" s="262"/>
      <c r="G26" s="146">
        <f>SUMIF(R27:R38,"&lt;&gt;NOR",G27:G38)</f>
        <v>0</v>
      </c>
      <c r="H26" s="165"/>
      <c r="R26" t="s">
        <v>86</v>
      </c>
    </row>
    <row r="27" spans="1:47" outlineLevel="1" x14ac:dyDescent="0.2">
      <c r="A27" s="141">
        <v>7</v>
      </c>
      <c r="B27" s="143" t="s">
        <v>109</v>
      </c>
      <c r="C27" s="156" t="s">
        <v>110</v>
      </c>
      <c r="D27" s="174" t="s">
        <v>98</v>
      </c>
      <c r="E27" s="145">
        <v>116.4</v>
      </c>
      <c r="F27" s="263"/>
      <c r="G27" s="145">
        <f>ROUND(E27*F27,2)</f>
        <v>0</v>
      </c>
      <c r="H27" s="164" t="s">
        <v>219</v>
      </c>
      <c r="I27" s="140"/>
      <c r="J27" s="140"/>
      <c r="K27" s="140"/>
      <c r="L27" s="140"/>
      <c r="M27" s="140"/>
      <c r="N27" s="140"/>
      <c r="O27" s="140"/>
      <c r="P27" s="140"/>
      <c r="Q27" s="140"/>
      <c r="R27" s="140" t="s">
        <v>90</v>
      </c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</row>
    <row r="28" spans="1:47" outlineLevel="1" x14ac:dyDescent="0.2">
      <c r="A28" s="141"/>
      <c r="B28" s="143"/>
      <c r="C28" s="157" t="s">
        <v>111</v>
      </c>
      <c r="D28" s="175"/>
      <c r="E28" s="168">
        <v>63.5</v>
      </c>
      <c r="F28" s="261"/>
      <c r="G28" s="145"/>
      <c r="H28" s="164"/>
      <c r="I28" s="140"/>
      <c r="J28" s="140"/>
      <c r="K28" s="140"/>
      <c r="L28" s="140"/>
      <c r="M28" s="140"/>
      <c r="N28" s="140"/>
      <c r="O28" s="140"/>
      <c r="P28" s="140"/>
      <c r="Q28" s="140"/>
      <c r="R28" s="140" t="s">
        <v>92</v>
      </c>
      <c r="S28" s="140"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</row>
    <row r="29" spans="1:47" outlineLevel="1" x14ac:dyDescent="0.2">
      <c r="A29" s="141"/>
      <c r="B29" s="143"/>
      <c r="C29" s="157" t="s">
        <v>112</v>
      </c>
      <c r="D29" s="175"/>
      <c r="E29" s="168">
        <v>52.9</v>
      </c>
      <c r="F29" s="261"/>
      <c r="G29" s="145"/>
      <c r="H29" s="164"/>
      <c r="I29" s="140"/>
      <c r="J29" s="140"/>
      <c r="K29" s="140"/>
      <c r="L29" s="140"/>
      <c r="M29" s="140"/>
      <c r="N29" s="140"/>
      <c r="O29" s="140"/>
      <c r="P29" s="140"/>
      <c r="Q29" s="140"/>
      <c r="R29" s="140" t="s">
        <v>92</v>
      </c>
      <c r="S29" s="140"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</row>
    <row r="30" spans="1:47" outlineLevel="1" x14ac:dyDescent="0.2">
      <c r="A30" s="141">
        <v>8</v>
      </c>
      <c r="B30" s="143" t="s">
        <v>113</v>
      </c>
      <c r="C30" s="156" t="s">
        <v>114</v>
      </c>
      <c r="D30" s="174" t="s">
        <v>98</v>
      </c>
      <c r="E30" s="145">
        <v>116.4</v>
      </c>
      <c r="F30" s="263"/>
      <c r="G30" s="145">
        <f>ROUND(E30*F30,2)</f>
        <v>0</v>
      </c>
      <c r="H30" s="164" t="s">
        <v>219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 t="s">
        <v>90</v>
      </c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</row>
    <row r="31" spans="1:47" outlineLevel="1" x14ac:dyDescent="0.2">
      <c r="A31" s="141"/>
      <c r="B31" s="143"/>
      <c r="C31" s="157" t="s">
        <v>111</v>
      </c>
      <c r="D31" s="175"/>
      <c r="E31" s="168">
        <v>63.5</v>
      </c>
      <c r="F31" s="261"/>
      <c r="G31" s="145"/>
      <c r="H31" s="164"/>
      <c r="I31" s="140"/>
      <c r="J31" s="140"/>
      <c r="K31" s="140"/>
      <c r="L31" s="140"/>
      <c r="M31" s="140"/>
      <c r="N31" s="140"/>
      <c r="O31" s="140"/>
      <c r="P31" s="140"/>
      <c r="Q31" s="140"/>
      <c r="R31" s="140" t="s">
        <v>92</v>
      </c>
      <c r="S31" s="140">
        <v>0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</row>
    <row r="32" spans="1:47" outlineLevel="1" x14ac:dyDescent="0.2">
      <c r="A32" s="141"/>
      <c r="B32" s="143"/>
      <c r="C32" s="157" t="s">
        <v>112</v>
      </c>
      <c r="D32" s="175"/>
      <c r="E32" s="168">
        <v>52.9</v>
      </c>
      <c r="F32" s="261"/>
      <c r="G32" s="145"/>
      <c r="H32" s="164"/>
      <c r="I32" s="140"/>
      <c r="J32" s="140"/>
      <c r="K32" s="140"/>
      <c r="L32" s="140"/>
      <c r="M32" s="140"/>
      <c r="N32" s="140"/>
      <c r="O32" s="140"/>
      <c r="P32" s="140"/>
      <c r="Q32" s="140"/>
      <c r="R32" s="140" t="s">
        <v>92</v>
      </c>
      <c r="S32" s="140"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</row>
    <row r="33" spans="1:47" outlineLevel="1" x14ac:dyDescent="0.2">
      <c r="A33" s="141">
        <v>9</v>
      </c>
      <c r="B33" s="143" t="s">
        <v>115</v>
      </c>
      <c r="C33" s="156" t="s">
        <v>116</v>
      </c>
      <c r="D33" s="174" t="s">
        <v>98</v>
      </c>
      <c r="E33" s="145">
        <v>116.4</v>
      </c>
      <c r="F33" s="263"/>
      <c r="G33" s="145">
        <f>ROUND(E33*F33,2)</f>
        <v>0</v>
      </c>
      <c r="H33" s="164" t="s">
        <v>219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 t="s">
        <v>90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</row>
    <row r="34" spans="1:47" outlineLevel="1" x14ac:dyDescent="0.2">
      <c r="A34" s="141"/>
      <c r="B34" s="143"/>
      <c r="C34" s="157" t="s">
        <v>111</v>
      </c>
      <c r="D34" s="175"/>
      <c r="E34" s="168">
        <v>63.5</v>
      </c>
      <c r="F34" s="261"/>
      <c r="G34" s="145"/>
      <c r="H34" s="164"/>
      <c r="I34" s="140"/>
      <c r="J34" s="140"/>
      <c r="K34" s="140"/>
      <c r="L34" s="140"/>
      <c r="M34" s="140"/>
      <c r="N34" s="140"/>
      <c r="O34" s="140"/>
      <c r="P34" s="140"/>
      <c r="Q34" s="140"/>
      <c r="R34" s="140" t="s">
        <v>92</v>
      </c>
      <c r="S34" s="140"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</row>
    <row r="35" spans="1:47" outlineLevel="1" x14ac:dyDescent="0.2">
      <c r="A35" s="141"/>
      <c r="B35" s="143"/>
      <c r="C35" s="157" t="s">
        <v>112</v>
      </c>
      <c r="D35" s="175"/>
      <c r="E35" s="168">
        <v>52.9</v>
      </c>
      <c r="F35" s="261"/>
      <c r="G35" s="145"/>
      <c r="H35" s="164"/>
      <c r="I35" s="140"/>
      <c r="J35" s="140"/>
      <c r="K35" s="140"/>
      <c r="L35" s="140"/>
      <c r="M35" s="140"/>
      <c r="N35" s="140"/>
      <c r="O35" s="140"/>
      <c r="P35" s="140"/>
      <c r="Q35" s="140"/>
      <c r="R35" s="140" t="s">
        <v>92</v>
      </c>
      <c r="S35" s="140">
        <v>0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</row>
    <row r="36" spans="1:47" outlineLevel="1" x14ac:dyDescent="0.2">
      <c r="A36" s="141">
        <v>10</v>
      </c>
      <c r="B36" s="143" t="s">
        <v>117</v>
      </c>
      <c r="C36" s="156" t="s">
        <v>118</v>
      </c>
      <c r="D36" s="174" t="s">
        <v>98</v>
      </c>
      <c r="E36" s="145">
        <v>116.4</v>
      </c>
      <c r="F36" s="263"/>
      <c r="G36" s="145">
        <f>ROUND(E36*F36,2)</f>
        <v>0</v>
      </c>
      <c r="H36" s="164" t="s">
        <v>219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 t="s">
        <v>90</v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</row>
    <row r="37" spans="1:47" outlineLevel="1" x14ac:dyDescent="0.2">
      <c r="A37" s="141"/>
      <c r="B37" s="143"/>
      <c r="C37" s="157" t="s">
        <v>111</v>
      </c>
      <c r="D37" s="175"/>
      <c r="E37" s="168">
        <v>63.5</v>
      </c>
      <c r="F37" s="261"/>
      <c r="G37" s="145"/>
      <c r="H37" s="164"/>
      <c r="I37" s="140"/>
      <c r="J37" s="140"/>
      <c r="K37" s="140"/>
      <c r="L37" s="140"/>
      <c r="M37" s="140"/>
      <c r="N37" s="140"/>
      <c r="O37" s="140"/>
      <c r="P37" s="140"/>
      <c r="Q37" s="140"/>
      <c r="R37" s="140" t="s">
        <v>92</v>
      </c>
      <c r="S37" s="140">
        <v>0</v>
      </c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</row>
    <row r="38" spans="1:47" outlineLevel="1" x14ac:dyDescent="0.2">
      <c r="A38" s="141"/>
      <c r="B38" s="143"/>
      <c r="C38" s="157" t="s">
        <v>112</v>
      </c>
      <c r="D38" s="175"/>
      <c r="E38" s="168">
        <v>52.9</v>
      </c>
      <c r="F38" s="261"/>
      <c r="G38" s="145"/>
      <c r="H38" s="164"/>
      <c r="I38" s="140"/>
      <c r="J38" s="140"/>
      <c r="K38" s="140"/>
      <c r="L38" s="140"/>
      <c r="M38" s="140"/>
      <c r="N38" s="140"/>
      <c r="O38" s="140"/>
      <c r="P38" s="140"/>
      <c r="Q38" s="140"/>
      <c r="R38" s="140" t="s">
        <v>92</v>
      </c>
      <c r="S38" s="140">
        <v>0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</row>
    <row r="39" spans="1:47" x14ac:dyDescent="0.2">
      <c r="A39" s="142" t="s">
        <v>85</v>
      </c>
      <c r="B39" s="144" t="s">
        <v>53</v>
      </c>
      <c r="C39" s="158" t="s">
        <v>54</v>
      </c>
      <c r="D39" s="176"/>
      <c r="E39" s="146"/>
      <c r="F39" s="262"/>
      <c r="G39" s="146">
        <f>SUMIF(R40:R42,"&lt;&gt;NOR",G40:G42)</f>
        <v>0</v>
      </c>
      <c r="H39" s="165"/>
      <c r="R39" t="s">
        <v>86</v>
      </c>
    </row>
    <row r="40" spans="1:47" outlineLevel="1" x14ac:dyDescent="0.2">
      <c r="A40" s="141">
        <v>11</v>
      </c>
      <c r="B40" s="143" t="s">
        <v>119</v>
      </c>
      <c r="C40" s="156" t="s">
        <v>120</v>
      </c>
      <c r="D40" s="174" t="s">
        <v>98</v>
      </c>
      <c r="E40" s="145">
        <v>116.4</v>
      </c>
      <c r="F40" s="263"/>
      <c r="G40" s="145">
        <f>ROUND(E40*F40,2)</f>
        <v>0</v>
      </c>
      <c r="H40" s="164" t="s">
        <v>219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 t="s">
        <v>90</v>
      </c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</row>
    <row r="41" spans="1:47" outlineLevel="1" x14ac:dyDescent="0.2">
      <c r="A41" s="141"/>
      <c r="B41" s="143"/>
      <c r="C41" s="157" t="s">
        <v>111</v>
      </c>
      <c r="D41" s="175"/>
      <c r="E41" s="168">
        <v>63.5</v>
      </c>
      <c r="F41" s="261"/>
      <c r="G41" s="145"/>
      <c r="H41" s="164"/>
      <c r="I41" s="140"/>
      <c r="J41" s="140"/>
      <c r="K41" s="140"/>
      <c r="L41" s="140"/>
      <c r="M41" s="140"/>
      <c r="N41" s="140"/>
      <c r="O41" s="140"/>
      <c r="P41" s="140"/>
      <c r="Q41" s="140"/>
      <c r="R41" s="140" t="s">
        <v>92</v>
      </c>
      <c r="S41" s="140">
        <v>0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</row>
    <row r="42" spans="1:47" outlineLevel="1" x14ac:dyDescent="0.2">
      <c r="A42" s="141"/>
      <c r="B42" s="143"/>
      <c r="C42" s="157" t="s">
        <v>112</v>
      </c>
      <c r="D42" s="175"/>
      <c r="E42" s="168">
        <v>52.9</v>
      </c>
      <c r="F42" s="261"/>
      <c r="G42" s="145"/>
      <c r="H42" s="164"/>
      <c r="I42" s="140"/>
      <c r="J42" s="140"/>
      <c r="K42" s="140"/>
      <c r="L42" s="140"/>
      <c r="M42" s="140"/>
      <c r="N42" s="140"/>
      <c r="O42" s="140"/>
      <c r="P42" s="140"/>
      <c r="Q42" s="140"/>
      <c r="R42" s="140" t="s">
        <v>92</v>
      </c>
      <c r="S42" s="140">
        <v>0</v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</row>
    <row r="43" spans="1:47" x14ac:dyDescent="0.2">
      <c r="A43" s="142" t="s">
        <v>85</v>
      </c>
      <c r="B43" s="144" t="s">
        <v>55</v>
      </c>
      <c r="C43" s="158" t="s">
        <v>56</v>
      </c>
      <c r="D43" s="176"/>
      <c r="E43" s="146"/>
      <c r="F43" s="262"/>
      <c r="G43" s="146">
        <f>SUMIF(R44:R74,"&lt;&gt;NOR",G44:G74)</f>
        <v>0</v>
      </c>
      <c r="H43" s="165"/>
      <c r="R43" t="s">
        <v>86</v>
      </c>
    </row>
    <row r="44" spans="1:47" outlineLevel="1" x14ac:dyDescent="0.2">
      <c r="A44" s="141">
        <v>12</v>
      </c>
      <c r="B44" s="143" t="s">
        <v>121</v>
      </c>
      <c r="C44" s="156" t="s">
        <v>122</v>
      </c>
      <c r="D44" s="174" t="s">
        <v>123</v>
      </c>
      <c r="E44" s="145">
        <v>2</v>
      </c>
      <c r="F44" s="263"/>
      <c r="G44" s="145">
        <f>ROUND(E44*F44,2)</f>
        <v>0</v>
      </c>
      <c r="H44" s="164" t="s">
        <v>218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 t="s">
        <v>90</v>
      </c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</row>
    <row r="45" spans="1:47" outlineLevel="1" x14ac:dyDescent="0.2">
      <c r="A45" s="141"/>
      <c r="B45" s="143"/>
      <c r="C45" s="157" t="s">
        <v>124</v>
      </c>
      <c r="D45" s="175"/>
      <c r="E45" s="168">
        <v>2</v>
      </c>
      <c r="F45" s="261"/>
      <c r="G45" s="145"/>
      <c r="H45" s="164"/>
      <c r="I45" s="140"/>
      <c r="J45" s="140"/>
      <c r="K45" s="140"/>
      <c r="L45" s="140"/>
      <c r="M45" s="140"/>
      <c r="N45" s="140"/>
      <c r="O45" s="140"/>
      <c r="P45" s="140"/>
      <c r="Q45" s="140"/>
      <c r="R45" s="140" t="s">
        <v>92</v>
      </c>
      <c r="S45" s="140">
        <v>0</v>
      </c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</row>
    <row r="46" spans="1:47" outlineLevel="1" x14ac:dyDescent="0.2">
      <c r="A46" s="141">
        <v>13</v>
      </c>
      <c r="B46" s="143" t="s">
        <v>125</v>
      </c>
      <c r="C46" s="156" t="s">
        <v>126</v>
      </c>
      <c r="D46" s="174" t="s">
        <v>123</v>
      </c>
      <c r="E46" s="145">
        <v>4</v>
      </c>
      <c r="F46" s="263"/>
      <c r="G46" s="145">
        <f>ROUND(E46*F46,2)</f>
        <v>0</v>
      </c>
      <c r="H46" s="164" t="s">
        <v>218</v>
      </c>
      <c r="I46" s="140"/>
      <c r="J46" s="140"/>
      <c r="K46" s="140"/>
      <c r="L46" s="140"/>
      <c r="M46" s="140"/>
      <c r="N46" s="140"/>
      <c r="O46" s="140"/>
      <c r="P46" s="140"/>
      <c r="Q46" s="140"/>
      <c r="R46" s="140" t="s">
        <v>90</v>
      </c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</row>
    <row r="47" spans="1:47" outlineLevel="1" x14ac:dyDescent="0.2">
      <c r="A47" s="141"/>
      <c r="B47" s="143"/>
      <c r="C47" s="157" t="s">
        <v>127</v>
      </c>
      <c r="D47" s="175"/>
      <c r="E47" s="168">
        <v>4</v>
      </c>
      <c r="F47" s="261"/>
      <c r="G47" s="145"/>
      <c r="H47" s="164"/>
      <c r="I47" s="140"/>
      <c r="J47" s="140"/>
      <c r="K47" s="140"/>
      <c r="L47" s="140"/>
      <c r="M47" s="140"/>
      <c r="N47" s="140"/>
      <c r="O47" s="140"/>
      <c r="P47" s="140"/>
      <c r="Q47" s="140"/>
      <c r="R47" s="140" t="s">
        <v>92</v>
      </c>
      <c r="S47" s="140">
        <v>0</v>
      </c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</row>
    <row r="48" spans="1:47" ht="22.5" outlineLevel="1" x14ac:dyDescent="0.2">
      <c r="A48" s="141">
        <v>14</v>
      </c>
      <c r="B48" s="143" t="s">
        <v>128</v>
      </c>
      <c r="C48" s="156" t="s">
        <v>129</v>
      </c>
      <c r="D48" s="174" t="s">
        <v>98</v>
      </c>
      <c r="E48" s="145">
        <v>8.98</v>
      </c>
      <c r="F48" s="263"/>
      <c r="G48" s="145">
        <f>ROUND(E48*F48,2)</f>
        <v>0</v>
      </c>
      <c r="H48" s="164" t="s">
        <v>218</v>
      </c>
      <c r="I48" s="140"/>
      <c r="J48" s="140"/>
      <c r="K48" s="140"/>
      <c r="L48" s="140"/>
      <c r="M48" s="140"/>
      <c r="N48" s="140"/>
      <c r="O48" s="140"/>
      <c r="P48" s="140"/>
      <c r="Q48" s="140"/>
      <c r="R48" s="140" t="s">
        <v>90</v>
      </c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</row>
    <row r="49" spans="1:47" outlineLevel="1" x14ac:dyDescent="0.2">
      <c r="A49" s="141"/>
      <c r="B49" s="143"/>
      <c r="C49" s="157" t="s">
        <v>130</v>
      </c>
      <c r="D49" s="175"/>
      <c r="E49" s="168">
        <v>8.98</v>
      </c>
      <c r="F49" s="261"/>
      <c r="G49" s="145"/>
      <c r="H49" s="164"/>
      <c r="I49" s="140"/>
      <c r="J49" s="140"/>
      <c r="K49" s="140"/>
      <c r="L49" s="140"/>
      <c r="M49" s="140"/>
      <c r="N49" s="140"/>
      <c r="O49" s="140"/>
      <c r="P49" s="140"/>
      <c r="Q49" s="140"/>
      <c r="R49" s="140" t="s">
        <v>92</v>
      </c>
      <c r="S49" s="140">
        <v>0</v>
      </c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</row>
    <row r="50" spans="1:47" ht="22.5" outlineLevel="1" x14ac:dyDescent="0.2">
      <c r="A50" s="141">
        <v>15</v>
      </c>
      <c r="B50" s="143" t="s">
        <v>131</v>
      </c>
      <c r="C50" s="156" t="s">
        <v>132</v>
      </c>
      <c r="D50" s="174" t="s">
        <v>98</v>
      </c>
      <c r="E50" s="145">
        <v>8.1999999999999993</v>
      </c>
      <c r="F50" s="263"/>
      <c r="G50" s="145">
        <f>ROUND(E50*F50,2)</f>
        <v>0</v>
      </c>
      <c r="H50" s="164" t="s">
        <v>218</v>
      </c>
      <c r="I50" s="140"/>
      <c r="J50" s="140"/>
      <c r="K50" s="140"/>
      <c r="L50" s="140"/>
      <c r="M50" s="140"/>
      <c r="N50" s="140"/>
      <c r="O50" s="140"/>
      <c r="P50" s="140"/>
      <c r="Q50" s="140"/>
      <c r="R50" s="140" t="s">
        <v>90</v>
      </c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</row>
    <row r="51" spans="1:47" outlineLevel="1" x14ac:dyDescent="0.2">
      <c r="A51" s="141"/>
      <c r="B51" s="143"/>
      <c r="C51" s="157" t="s">
        <v>133</v>
      </c>
      <c r="D51" s="175"/>
      <c r="E51" s="168">
        <v>8.1999999999999993</v>
      </c>
      <c r="F51" s="261"/>
      <c r="G51" s="145"/>
      <c r="H51" s="164"/>
      <c r="I51" s="140"/>
      <c r="J51" s="140"/>
      <c r="K51" s="140"/>
      <c r="L51" s="140"/>
      <c r="M51" s="140"/>
      <c r="N51" s="140"/>
      <c r="O51" s="140"/>
      <c r="P51" s="140"/>
      <c r="Q51" s="140"/>
      <c r="R51" s="140" t="s">
        <v>92</v>
      </c>
      <c r="S51" s="140">
        <v>0</v>
      </c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</row>
    <row r="52" spans="1:47" outlineLevel="1" x14ac:dyDescent="0.2">
      <c r="A52" s="141">
        <v>16</v>
      </c>
      <c r="B52" s="143" t="s">
        <v>134</v>
      </c>
      <c r="C52" s="156" t="s">
        <v>135</v>
      </c>
      <c r="D52" s="174" t="s">
        <v>98</v>
      </c>
      <c r="E52" s="145">
        <v>116.4</v>
      </c>
      <c r="F52" s="263"/>
      <c r="G52" s="145">
        <f>ROUND(E52*F52,2)</f>
        <v>0</v>
      </c>
      <c r="H52" s="164" t="s">
        <v>218</v>
      </c>
      <c r="I52" s="140"/>
      <c r="J52" s="140"/>
      <c r="K52" s="140"/>
      <c r="L52" s="140"/>
      <c r="M52" s="140"/>
      <c r="N52" s="140"/>
      <c r="O52" s="140"/>
      <c r="P52" s="140"/>
      <c r="Q52" s="140"/>
      <c r="R52" s="140" t="s">
        <v>90</v>
      </c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</row>
    <row r="53" spans="1:47" outlineLevel="1" x14ac:dyDescent="0.2">
      <c r="A53" s="141"/>
      <c r="B53" s="143"/>
      <c r="C53" s="157" t="s">
        <v>111</v>
      </c>
      <c r="D53" s="175"/>
      <c r="E53" s="168">
        <v>63.5</v>
      </c>
      <c r="F53" s="261"/>
      <c r="G53" s="145"/>
      <c r="H53" s="164"/>
      <c r="I53" s="140"/>
      <c r="J53" s="140"/>
      <c r="K53" s="140"/>
      <c r="L53" s="140"/>
      <c r="M53" s="140"/>
      <c r="N53" s="140"/>
      <c r="O53" s="140"/>
      <c r="P53" s="140"/>
      <c r="Q53" s="140"/>
      <c r="R53" s="140" t="s">
        <v>92</v>
      </c>
      <c r="S53" s="140">
        <v>0</v>
      </c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</row>
    <row r="54" spans="1:47" outlineLevel="1" x14ac:dyDescent="0.2">
      <c r="A54" s="141"/>
      <c r="B54" s="143"/>
      <c r="C54" s="157" t="s">
        <v>112</v>
      </c>
      <c r="D54" s="175"/>
      <c r="E54" s="168">
        <v>52.9</v>
      </c>
      <c r="F54" s="261"/>
      <c r="G54" s="145"/>
      <c r="H54" s="164"/>
      <c r="I54" s="140"/>
      <c r="J54" s="140"/>
      <c r="K54" s="140"/>
      <c r="L54" s="140"/>
      <c r="M54" s="140"/>
      <c r="N54" s="140"/>
      <c r="O54" s="140"/>
      <c r="P54" s="140"/>
      <c r="Q54" s="140"/>
      <c r="R54" s="140" t="s">
        <v>92</v>
      </c>
      <c r="S54" s="140">
        <v>0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</row>
    <row r="55" spans="1:47" outlineLevel="1" x14ac:dyDescent="0.2">
      <c r="A55" s="141">
        <v>17</v>
      </c>
      <c r="B55" s="143" t="s">
        <v>136</v>
      </c>
      <c r="C55" s="156" t="s">
        <v>137</v>
      </c>
      <c r="D55" s="174" t="s">
        <v>105</v>
      </c>
      <c r="E55" s="145">
        <v>35.700000000000003</v>
      </c>
      <c r="F55" s="263"/>
      <c r="G55" s="145">
        <f>ROUND(E55*F55,2)</f>
        <v>0</v>
      </c>
      <c r="H55" s="164" t="s">
        <v>219</v>
      </c>
      <c r="I55" s="140"/>
      <c r="J55" s="140"/>
      <c r="K55" s="140"/>
      <c r="L55" s="140"/>
      <c r="M55" s="140"/>
      <c r="N55" s="140"/>
      <c r="O55" s="140"/>
      <c r="P55" s="140"/>
      <c r="Q55" s="140"/>
      <c r="R55" s="140" t="s">
        <v>90</v>
      </c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</row>
    <row r="56" spans="1:47" outlineLevel="1" x14ac:dyDescent="0.2">
      <c r="A56" s="141"/>
      <c r="B56" s="143"/>
      <c r="C56" s="157" t="s">
        <v>138</v>
      </c>
      <c r="D56" s="175"/>
      <c r="E56" s="168">
        <v>35.700000000000003</v>
      </c>
      <c r="F56" s="261"/>
      <c r="G56" s="145"/>
      <c r="H56" s="164"/>
      <c r="I56" s="140"/>
      <c r="J56" s="140"/>
      <c r="K56" s="140"/>
      <c r="L56" s="140"/>
      <c r="M56" s="140"/>
      <c r="N56" s="140"/>
      <c r="O56" s="140"/>
      <c r="P56" s="140"/>
      <c r="Q56" s="140"/>
      <c r="R56" s="140" t="s">
        <v>92</v>
      </c>
      <c r="S56" s="140">
        <v>0</v>
      </c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</row>
    <row r="57" spans="1:47" outlineLevel="1" x14ac:dyDescent="0.2">
      <c r="A57" s="141">
        <v>18</v>
      </c>
      <c r="B57" s="143" t="s">
        <v>139</v>
      </c>
      <c r="C57" s="156" t="s">
        <v>140</v>
      </c>
      <c r="D57" s="174" t="s">
        <v>98</v>
      </c>
      <c r="E57" s="145">
        <v>63.5</v>
      </c>
      <c r="F57" s="263"/>
      <c r="G57" s="145">
        <f>ROUND(E57*F57,2)</f>
        <v>0</v>
      </c>
      <c r="H57" s="164" t="s">
        <v>219</v>
      </c>
      <c r="I57" s="140"/>
      <c r="J57" s="140"/>
      <c r="K57" s="140"/>
      <c r="L57" s="140"/>
      <c r="M57" s="140"/>
      <c r="N57" s="140"/>
      <c r="O57" s="140"/>
      <c r="P57" s="140"/>
      <c r="Q57" s="140"/>
      <c r="R57" s="140" t="s">
        <v>90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</row>
    <row r="58" spans="1:47" outlineLevel="1" x14ac:dyDescent="0.2">
      <c r="A58" s="141"/>
      <c r="B58" s="143"/>
      <c r="C58" s="157" t="s">
        <v>111</v>
      </c>
      <c r="D58" s="175"/>
      <c r="E58" s="168">
        <v>63.5</v>
      </c>
      <c r="F58" s="261"/>
      <c r="G58" s="145"/>
      <c r="H58" s="164"/>
      <c r="I58" s="140"/>
      <c r="J58" s="140"/>
      <c r="K58" s="140"/>
      <c r="L58" s="140"/>
      <c r="M58" s="140"/>
      <c r="N58" s="140"/>
      <c r="O58" s="140"/>
      <c r="P58" s="140"/>
      <c r="Q58" s="140"/>
      <c r="R58" s="140" t="s">
        <v>92</v>
      </c>
      <c r="S58" s="140">
        <v>0</v>
      </c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</row>
    <row r="59" spans="1:47" outlineLevel="1" x14ac:dyDescent="0.2">
      <c r="A59" s="141">
        <v>19</v>
      </c>
      <c r="B59" s="143" t="s">
        <v>141</v>
      </c>
      <c r="C59" s="156" t="s">
        <v>142</v>
      </c>
      <c r="D59" s="174" t="s">
        <v>105</v>
      </c>
      <c r="E59" s="145">
        <v>34.4</v>
      </c>
      <c r="F59" s="263"/>
      <c r="G59" s="145">
        <f>ROUND(E59*F59,2)</f>
        <v>0</v>
      </c>
      <c r="H59" s="164" t="s">
        <v>219</v>
      </c>
      <c r="I59" s="140"/>
      <c r="J59" s="140"/>
      <c r="K59" s="140"/>
      <c r="L59" s="140"/>
      <c r="M59" s="140"/>
      <c r="N59" s="140"/>
      <c r="O59" s="140"/>
      <c r="P59" s="140"/>
      <c r="Q59" s="140"/>
      <c r="R59" s="140" t="s">
        <v>90</v>
      </c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</row>
    <row r="60" spans="1:47" outlineLevel="1" x14ac:dyDescent="0.2">
      <c r="A60" s="141"/>
      <c r="B60" s="143"/>
      <c r="C60" s="157" t="s">
        <v>143</v>
      </c>
      <c r="D60" s="175"/>
      <c r="E60" s="168">
        <v>34.4</v>
      </c>
      <c r="F60" s="261"/>
      <c r="G60" s="145"/>
      <c r="H60" s="164"/>
      <c r="I60" s="140"/>
      <c r="J60" s="140"/>
      <c r="K60" s="140"/>
      <c r="L60" s="140"/>
      <c r="M60" s="140"/>
      <c r="N60" s="140"/>
      <c r="O60" s="140"/>
      <c r="P60" s="140"/>
      <c r="Q60" s="140"/>
      <c r="R60" s="140" t="s">
        <v>92</v>
      </c>
      <c r="S60" s="140">
        <v>0</v>
      </c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</row>
    <row r="61" spans="1:47" outlineLevel="1" x14ac:dyDescent="0.2">
      <c r="A61" s="141">
        <v>20</v>
      </c>
      <c r="B61" s="143" t="s">
        <v>144</v>
      </c>
      <c r="C61" s="156" t="s">
        <v>145</v>
      </c>
      <c r="D61" s="174" t="s">
        <v>98</v>
      </c>
      <c r="E61" s="145">
        <v>52.9</v>
      </c>
      <c r="F61" s="263"/>
      <c r="G61" s="145">
        <f>ROUND(E61*F61,2)</f>
        <v>0</v>
      </c>
      <c r="H61" s="164" t="s">
        <v>219</v>
      </c>
      <c r="I61" s="140"/>
      <c r="J61" s="140"/>
      <c r="K61" s="140"/>
      <c r="L61" s="140"/>
      <c r="M61" s="140"/>
      <c r="N61" s="140"/>
      <c r="O61" s="140"/>
      <c r="P61" s="140"/>
      <c r="Q61" s="140"/>
      <c r="R61" s="140" t="s">
        <v>90</v>
      </c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</row>
    <row r="62" spans="1:47" outlineLevel="1" x14ac:dyDescent="0.2">
      <c r="A62" s="141"/>
      <c r="B62" s="143"/>
      <c r="C62" s="157" t="s">
        <v>112</v>
      </c>
      <c r="D62" s="175"/>
      <c r="E62" s="168">
        <v>52.9</v>
      </c>
      <c r="F62" s="261"/>
      <c r="G62" s="145"/>
      <c r="H62" s="164"/>
      <c r="I62" s="140"/>
      <c r="J62" s="140"/>
      <c r="K62" s="140"/>
      <c r="L62" s="140"/>
      <c r="M62" s="140"/>
      <c r="N62" s="140"/>
      <c r="O62" s="140"/>
      <c r="P62" s="140"/>
      <c r="Q62" s="140"/>
      <c r="R62" s="140" t="s">
        <v>92</v>
      </c>
      <c r="S62" s="140">
        <v>0</v>
      </c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</row>
    <row r="63" spans="1:47" outlineLevel="1" x14ac:dyDescent="0.2">
      <c r="A63" s="141">
        <v>21</v>
      </c>
      <c r="B63" s="143" t="s">
        <v>146</v>
      </c>
      <c r="C63" s="156" t="s">
        <v>147</v>
      </c>
      <c r="D63" s="174" t="s">
        <v>148</v>
      </c>
      <c r="E63" s="145">
        <v>1.91</v>
      </c>
      <c r="F63" s="263"/>
      <c r="G63" s="145">
        <f>ROUND(E63*F63,2)</f>
        <v>0</v>
      </c>
      <c r="H63" s="164" t="s">
        <v>219</v>
      </c>
      <c r="I63" s="140"/>
      <c r="J63" s="140"/>
      <c r="K63" s="140"/>
      <c r="L63" s="140"/>
      <c r="M63" s="140"/>
      <c r="N63" s="140"/>
      <c r="O63" s="140"/>
      <c r="P63" s="140"/>
      <c r="Q63" s="140"/>
      <c r="R63" s="140" t="s">
        <v>90</v>
      </c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</row>
    <row r="64" spans="1:47" outlineLevel="1" x14ac:dyDescent="0.2">
      <c r="A64" s="141"/>
      <c r="B64" s="143"/>
      <c r="C64" s="157" t="s">
        <v>149</v>
      </c>
      <c r="D64" s="175"/>
      <c r="E64" s="168">
        <v>1.91</v>
      </c>
      <c r="F64" s="261"/>
      <c r="G64" s="145"/>
      <c r="H64" s="164"/>
      <c r="I64" s="140"/>
      <c r="J64" s="140"/>
      <c r="K64" s="140"/>
      <c r="L64" s="140"/>
      <c r="M64" s="140"/>
      <c r="N64" s="140"/>
      <c r="O64" s="140"/>
      <c r="P64" s="140"/>
      <c r="Q64" s="140"/>
      <c r="R64" s="140" t="s">
        <v>92</v>
      </c>
      <c r="S64" s="140">
        <v>0</v>
      </c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</row>
    <row r="65" spans="1:47" outlineLevel="1" x14ac:dyDescent="0.2">
      <c r="A65" s="141">
        <v>22</v>
      </c>
      <c r="B65" s="143" t="s">
        <v>150</v>
      </c>
      <c r="C65" s="156" t="s">
        <v>151</v>
      </c>
      <c r="D65" s="174" t="s">
        <v>148</v>
      </c>
      <c r="E65" s="145">
        <v>5.7299999999999995</v>
      </c>
      <c r="F65" s="263"/>
      <c r="G65" s="145">
        <f>ROUND(E65*F65,2)</f>
        <v>0</v>
      </c>
      <c r="H65" s="164" t="s">
        <v>219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 t="s">
        <v>90</v>
      </c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</row>
    <row r="66" spans="1:47" outlineLevel="1" x14ac:dyDescent="0.2">
      <c r="A66" s="141"/>
      <c r="B66" s="143"/>
      <c r="C66" s="157" t="s">
        <v>152</v>
      </c>
      <c r="D66" s="175"/>
      <c r="E66" s="168">
        <v>5.73</v>
      </c>
      <c r="F66" s="261"/>
      <c r="G66" s="145"/>
      <c r="H66" s="164"/>
      <c r="I66" s="140"/>
      <c r="J66" s="140"/>
      <c r="K66" s="140"/>
      <c r="L66" s="140"/>
      <c r="M66" s="140"/>
      <c r="N66" s="140"/>
      <c r="O66" s="140"/>
      <c r="P66" s="140"/>
      <c r="Q66" s="140"/>
      <c r="R66" s="140" t="s">
        <v>92</v>
      </c>
      <c r="S66" s="140">
        <v>0</v>
      </c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</row>
    <row r="67" spans="1:47" outlineLevel="1" x14ac:dyDescent="0.2">
      <c r="A67" s="141">
        <v>23</v>
      </c>
      <c r="B67" s="143" t="s">
        <v>153</v>
      </c>
      <c r="C67" s="156" t="s">
        <v>154</v>
      </c>
      <c r="D67" s="174" t="s">
        <v>148</v>
      </c>
      <c r="E67" s="145">
        <v>1.91</v>
      </c>
      <c r="F67" s="263"/>
      <c r="G67" s="145">
        <f>ROUND(E67*F67,2)</f>
        <v>0</v>
      </c>
      <c r="H67" s="164" t="s">
        <v>219</v>
      </c>
      <c r="I67" s="140"/>
      <c r="J67" s="140"/>
      <c r="K67" s="140"/>
      <c r="L67" s="140"/>
      <c r="M67" s="140"/>
      <c r="N67" s="140"/>
      <c r="O67" s="140"/>
      <c r="P67" s="140"/>
      <c r="Q67" s="140"/>
      <c r="R67" s="140" t="s">
        <v>90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</row>
    <row r="68" spans="1:47" outlineLevel="1" x14ac:dyDescent="0.2">
      <c r="A68" s="141"/>
      <c r="B68" s="143"/>
      <c r="C68" s="157" t="s">
        <v>149</v>
      </c>
      <c r="D68" s="175"/>
      <c r="E68" s="168">
        <v>1.91</v>
      </c>
      <c r="F68" s="261"/>
      <c r="G68" s="145"/>
      <c r="H68" s="164"/>
      <c r="I68" s="140"/>
      <c r="J68" s="140"/>
      <c r="K68" s="140"/>
      <c r="L68" s="140"/>
      <c r="M68" s="140"/>
      <c r="N68" s="140"/>
      <c r="O68" s="140"/>
      <c r="P68" s="140"/>
      <c r="Q68" s="140"/>
      <c r="R68" s="140" t="s">
        <v>92</v>
      </c>
      <c r="S68" s="140">
        <v>0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</row>
    <row r="69" spans="1:47" outlineLevel="1" x14ac:dyDescent="0.2">
      <c r="A69" s="141">
        <v>24</v>
      </c>
      <c r="B69" s="143" t="s">
        <v>155</v>
      </c>
      <c r="C69" s="156" t="s">
        <v>156</v>
      </c>
      <c r="D69" s="174" t="s">
        <v>148</v>
      </c>
      <c r="E69" s="145">
        <v>1.91</v>
      </c>
      <c r="F69" s="263"/>
      <c r="G69" s="145">
        <f>ROUND(E69*F69,2)</f>
        <v>0</v>
      </c>
      <c r="H69" s="164" t="s">
        <v>219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 t="s">
        <v>90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</row>
    <row r="70" spans="1:47" outlineLevel="1" x14ac:dyDescent="0.2">
      <c r="A70" s="141"/>
      <c r="B70" s="143"/>
      <c r="C70" s="157" t="s">
        <v>149</v>
      </c>
      <c r="D70" s="175"/>
      <c r="E70" s="168">
        <v>1.91</v>
      </c>
      <c r="F70" s="261"/>
      <c r="G70" s="145"/>
      <c r="H70" s="164"/>
      <c r="I70" s="140"/>
      <c r="J70" s="140"/>
      <c r="K70" s="140"/>
      <c r="L70" s="140"/>
      <c r="M70" s="140"/>
      <c r="N70" s="140"/>
      <c r="O70" s="140"/>
      <c r="P70" s="140"/>
      <c r="Q70" s="140"/>
      <c r="R70" s="140" t="s">
        <v>92</v>
      </c>
      <c r="S70" s="140">
        <v>0</v>
      </c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</row>
    <row r="71" spans="1:47" outlineLevel="1" x14ac:dyDescent="0.2">
      <c r="A71" s="141">
        <v>25</v>
      </c>
      <c r="B71" s="143" t="s">
        <v>157</v>
      </c>
      <c r="C71" s="156" t="s">
        <v>158</v>
      </c>
      <c r="D71" s="174" t="s">
        <v>148</v>
      </c>
      <c r="E71" s="145">
        <v>19.099999999999998</v>
      </c>
      <c r="F71" s="263"/>
      <c r="G71" s="145">
        <f>ROUND(E71*F71,2)</f>
        <v>0</v>
      </c>
      <c r="H71" s="164" t="s">
        <v>219</v>
      </c>
      <c r="I71" s="140"/>
      <c r="J71" s="140"/>
      <c r="K71" s="140"/>
      <c r="L71" s="140"/>
      <c r="M71" s="140"/>
      <c r="N71" s="140"/>
      <c r="O71" s="140"/>
      <c r="P71" s="140"/>
      <c r="Q71" s="140"/>
      <c r="R71" s="140" t="s">
        <v>90</v>
      </c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</row>
    <row r="72" spans="1:47" outlineLevel="1" x14ac:dyDescent="0.2">
      <c r="A72" s="141"/>
      <c r="B72" s="143"/>
      <c r="C72" s="157" t="s">
        <v>159</v>
      </c>
      <c r="D72" s="175"/>
      <c r="E72" s="168">
        <v>19.100000000000001</v>
      </c>
      <c r="F72" s="261"/>
      <c r="G72" s="145"/>
      <c r="H72" s="164"/>
      <c r="I72" s="140"/>
      <c r="J72" s="140"/>
      <c r="K72" s="140"/>
      <c r="L72" s="140"/>
      <c r="M72" s="140"/>
      <c r="N72" s="140"/>
      <c r="O72" s="140"/>
      <c r="P72" s="140"/>
      <c r="Q72" s="140"/>
      <c r="R72" s="140" t="s">
        <v>92</v>
      </c>
      <c r="S72" s="140">
        <v>0</v>
      </c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</row>
    <row r="73" spans="1:47" outlineLevel="1" x14ac:dyDescent="0.2">
      <c r="A73" s="141">
        <v>26</v>
      </c>
      <c r="B73" s="143" t="s">
        <v>160</v>
      </c>
      <c r="C73" s="156" t="s">
        <v>161</v>
      </c>
      <c r="D73" s="174" t="s">
        <v>148</v>
      </c>
      <c r="E73" s="145">
        <v>1.91</v>
      </c>
      <c r="F73" s="263"/>
      <c r="G73" s="145">
        <f>ROUND(E73*F73,2)</f>
        <v>0</v>
      </c>
      <c r="H73" s="164" t="s">
        <v>219</v>
      </c>
      <c r="I73" s="140"/>
      <c r="J73" s="140"/>
      <c r="K73" s="140"/>
      <c r="L73" s="140"/>
      <c r="M73" s="140"/>
      <c r="N73" s="140"/>
      <c r="O73" s="140"/>
      <c r="P73" s="140"/>
      <c r="Q73" s="140"/>
      <c r="R73" s="140" t="s">
        <v>90</v>
      </c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</row>
    <row r="74" spans="1:47" outlineLevel="1" x14ac:dyDescent="0.2">
      <c r="A74" s="141"/>
      <c r="B74" s="143"/>
      <c r="C74" s="157" t="s">
        <v>149</v>
      </c>
      <c r="D74" s="175"/>
      <c r="E74" s="168">
        <v>1.91</v>
      </c>
      <c r="F74" s="261"/>
      <c r="G74" s="145"/>
      <c r="H74" s="164"/>
      <c r="I74" s="140"/>
      <c r="J74" s="140"/>
      <c r="K74" s="140"/>
      <c r="L74" s="140"/>
      <c r="M74" s="140"/>
      <c r="N74" s="140"/>
      <c r="O74" s="140"/>
      <c r="P74" s="140"/>
      <c r="Q74" s="140"/>
      <c r="R74" s="140" t="s">
        <v>92</v>
      </c>
      <c r="S74" s="140">
        <v>0</v>
      </c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</row>
    <row r="75" spans="1:47" x14ac:dyDescent="0.2">
      <c r="A75" s="142" t="s">
        <v>85</v>
      </c>
      <c r="B75" s="144" t="s">
        <v>57</v>
      </c>
      <c r="C75" s="158" t="s">
        <v>58</v>
      </c>
      <c r="D75" s="176"/>
      <c r="E75" s="146"/>
      <c r="F75" s="262"/>
      <c r="G75" s="146">
        <f>SUMIF(R76:R77,"&lt;&gt;NOR",G76:G77)</f>
        <v>0</v>
      </c>
      <c r="H75" s="165"/>
      <c r="R75" t="s">
        <v>86</v>
      </c>
    </row>
    <row r="76" spans="1:47" outlineLevel="1" x14ac:dyDescent="0.2">
      <c r="A76" s="141">
        <v>27</v>
      </c>
      <c r="B76" s="143" t="s">
        <v>162</v>
      </c>
      <c r="C76" s="156" t="s">
        <v>163</v>
      </c>
      <c r="D76" s="174" t="s">
        <v>148</v>
      </c>
      <c r="E76" s="145">
        <v>7.1459999999999999</v>
      </c>
      <c r="F76" s="263"/>
      <c r="G76" s="145">
        <f>ROUND(E76*F76,2)</f>
        <v>0</v>
      </c>
      <c r="H76" s="164" t="s">
        <v>219</v>
      </c>
      <c r="I76" s="140"/>
      <c r="J76" s="140"/>
      <c r="K76" s="140"/>
      <c r="L76" s="140"/>
      <c r="M76" s="140"/>
      <c r="N76" s="140"/>
      <c r="O76" s="140"/>
      <c r="P76" s="140"/>
      <c r="Q76" s="140"/>
      <c r="R76" s="140" t="s">
        <v>90</v>
      </c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</row>
    <row r="77" spans="1:47" outlineLevel="1" x14ac:dyDescent="0.2">
      <c r="A77" s="141"/>
      <c r="B77" s="143"/>
      <c r="C77" s="157" t="s">
        <v>164</v>
      </c>
      <c r="D77" s="175"/>
      <c r="E77" s="168">
        <v>7.1459999999999999</v>
      </c>
      <c r="F77" s="261"/>
      <c r="G77" s="145"/>
      <c r="H77" s="164"/>
      <c r="I77" s="140"/>
      <c r="J77" s="140"/>
      <c r="K77" s="140"/>
      <c r="L77" s="140"/>
      <c r="M77" s="140"/>
      <c r="N77" s="140"/>
      <c r="O77" s="140"/>
      <c r="P77" s="140"/>
      <c r="Q77" s="140"/>
      <c r="R77" s="140" t="s">
        <v>92</v>
      </c>
      <c r="S77" s="140">
        <v>0</v>
      </c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</row>
    <row r="78" spans="1:47" x14ac:dyDescent="0.2">
      <c r="A78" s="142" t="s">
        <v>85</v>
      </c>
      <c r="B78" s="144" t="s">
        <v>59</v>
      </c>
      <c r="C78" s="158" t="s">
        <v>60</v>
      </c>
      <c r="D78" s="176"/>
      <c r="E78" s="146"/>
      <c r="F78" s="262"/>
      <c r="G78" s="146">
        <f>SUMIF(R79:R82,"&lt;&gt;NOR",G79:G82)</f>
        <v>0</v>
      </c>
      <c r="H78" s="165"/>
      <c r="R78" t="s">
        <v>86</v>
      </c>
    </row>
    <row r="79" spans="1:47" ht="22.5" outlineLevel="1" x14ac:dyDescent="0.2">
      <c r="A79" s="141">
        <v>28</v>
      </c>
      <c r="B79" s="143" t="s">
        <v>165</v>
      </c>
      <c r="C79" s="156" t="s">
        <v>166</v>
      </c>
      <c r="D79" s="174" t="s">
        <v>105</v>
      </c>
      <c r="E79" s="145">
        <v>4.95</v>
      </c>
      <c r="F79" s="263"/>
      <c r="G79" s="145">
        <f>ROUND(E79*F79,2)</f>
        <v>0</v>
      </c>
      <c r="H79" s="164" t="s">
        <v>218</v>
      </c>
      <c r="I79" s="140"/>
      <c r="J79" s="140"/>
      <c r="K79" s="140"/>
      <c r="L79" s="140"/>
      <c r="M79" s="140"/>
      <c r="N79" s="140"/>
      <c r="O79" s="140"/>
      <c r="P79" s="140"/>
      <c r="Q79" s="140"/>
      <c r="R79" s="140" t="s">
        <v>90</v>
      </c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</row>
    <row r="80" spans="1:47" outlineLevel="1" x14ac:dyDescent="0.2">
      <c r="A80" s="141"/>
      <c r="B80" s="143"/>
      <c r="C80" s="157" t="s">
        <v>167</v>
      </c>
      <c r="D80" s="175"/>
      <c r="E80" s="168">
        <v>1.25</v>
      </c>
      <c r="F80" s="261"/>
      <c r="G80" s="145"/>
      <c r="H80" s="164"/>
      <c r="I80" s="140"/>
      <c r="J80" s="140"/>
      <c r="K80" s="140"/>
      <c r="L80" s="140"/>
      <c r="M80" s="140"/>
      <c r="N80" s="140"/>
      <c r="O80" s="140"/>
      <c r="P80" s="140"/>
      <c r="Q80" s="140"/>
      <c r="R80" s="140" t="s">
        <v>92</v>
      </c>
      <c r="S80" s="140">
        <v>0</v>
      </c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</row>
    <row r="81" spans="1:47" outlineLevel="1" x14ac:dyDescent="0.2">
      <c r="A81" s="141"/>
      <c r="B81" s="143"/>
      <c r="C81" s="157" t="s">
        <v>168</v>
      </c>
      <c r="D81" s="175"/>
      <c r="E81" s="168">
        <v>3.7</v>
      </c>
      <c r="F81" s="261"/>
      <c r="G81" s="145"/>
      <c r="H81" s="164"/>
      <c r="I81" s="140"/>
      <c r="J81" s="140"/>
      <c r="K81" s="140"/>
      <c r="L81" s="140"/>
      <c r="M81" s="140"/>
      <c r="N81" s="140"/>
      <c r="O81" s="140"/>
      <c r="P81" s="140"/>
      <c r="Q81" s="140"/>
      <c r="R81" s="140" t="s">
        <v>92</v>
      </c>
      <c r="S81" s="140">
        <v>0</v>
      </c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</row>
    <row r="82" spans="1:47" outlineLevel="1" x14ac:dyDescent="0.2">
      <c r="A82" s="141">
        <v>29</v>
      </c>
      <c r="B82" s="143" t="s">
        <v>169</v>
      </c>
      <c r="C82" s="156" t="s">
        <v>170</v>
      </c>
      <c r="D82" s="174" t="s">
        <v>0</v>
      </c>
      <c r="E82" s="145">
        <v>2</v>
      </c>
      <c r="F82" s="263"/>
      <c r="G82" s="145">
        <f>ROUND(E82*F82,2)</f>
        <v>0</v>
      </c>
      <c r="H82" s="164" t="s">
        <v>219</v>
      </c>
      <c r="I82" s="140"/>
      <c r="J82" s="140"/>
      <c r="K82" s="140"/>
      <c r="L82" s="140"/>
      <c r="M82" s="140"/>
      <c r="N82" s="140"/>
      <c r="O82" s="140"/>
      <c r="P82" s="140"/>
      <c r="Q82" s="140"/>
      <c r="R82" s="140" t="s">
        <v>90</v>
      </c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</row>
    <row r="83" spans="1:47" x14ac:dyDescent="0.2">
      <c r="A83" s="142" t="s">
        <v>85</v>
      </c>
      <c r="B83" s="144" t="s">
        <v>61</v>
      </c>
      <c r="C83" s="158" t="s">
        <v>62</v>
      </c>
      <c r="D83" s="176"/>
      <c r="E83" s="146"/>
      <c r="F83" s="262"/>
      <c r="G83" s="146">
        <f>SUMIF(R84:R99,"&lt;&gt;NOR",G84:G99)</f>
        <v>0</v>
      </c>
      <c r="H83" s="165"/>
      <c r="R83" t="s">
        <v>86</v>
      </c>
    </row>
    <row r="84" spans="1:47" outlineLevel="1" x14ac:dyDescent="0.2">
      <c r="A84" s="141">
        <v>30</v>
      </c>
      <c r="B84" s="143" t="s">
        <v>171</v>
      </c>
      <c r="C84" s="156" t="s">
        <v>172</v>
      </c>
      <c r="D84" s="174" t="s">
        <v>105</v>
      </c>
      <c r="E84" s="145">
        <v>34.4</v>
      </c>
      <c r="F84" s="263"/>
      <c r="G84" s="145">
        <f>ROUND(E84*F84,2)</f>
        <v>0</v>
      </c>
      <c r="H84" s="164" t="s">
        <v>219</v>
      </c>
      <c r="I84" s="140"/>
      <c r="J84" s="140"/>
      <c r="K84" s="140"/>
      <c r="L84" s="140"/>
      <c r="M84" s="140"/>
      <c r="N84" s="140"/>
      <c r="O84" s="140"/>
      <c r="P84" s="140"/>
      <c r="Q84" s="140"/>
      <c r="R84" s="140" t="s">
        <v>90</v>
      </c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</row>
    <row r="85" spans="1:47" outlineLevel="1" x14ac:dyDescent="0.2">
      <c r="A85" s="141"/>
      <c r="B85" s="143"/>
      <c r="C85" s="157" t="s">
        <v>143</v>
      </c>
      <c r="D85" s="175"/>
      <c r="E85" s="168">
        <v>34.4</v>
      </c>
      <c r="F85" s="261"/>
      <c r="G85" s="145"/>
      <c r="H85" s="164"/>
      <c r="I85" s="140"/>
      <c r="J85" s="140"/>
      <c r="K85" s="140"/>
      <c r="L85" s="140"/>
      <c r="M85" s="140"/>
      <c r="N85" s="140"/>
      <c r="O85" s="140"/>
      <c r="P85" s="140"/>
      <c r="Q85" s="140"/>
      <c r="R85" s="140" t="s">
        <v>92</v>
      </c>
      <c r="S85" s="140">
        <v>0</v>
      </c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</row>
    <row r="86" spans="1:47" outlineLevel="1" x14ac:dyDescent="0.2">
      <c r="A86" s="141">
        <v>31</v>
      </c>
      <c r="B86" s="143" t="s">
        <v>173</v>
      </c>
      <c r="C86" s="156" t="s">
        <v>174</v>
      </c>
      <c r="D86" s="174" t="s">
        <v>98</v>
      </c>
      <c r="E86" s="145">
        <v>52.9</v>
      </c>
      <c r="F86" s="263"/>
      <c r="G86" s="145">
        <f>ROUND(E86*F86,2)</f>
        <v>0</v>
      </c>
      <c r="H86" s="164" t="s">
        <v>219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 t="s">
        <v>90</v>
      </c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</row>
    <row r="87" spans="1:47" outlineLevel="1" x14ac:dyDescent="0.2">
      <c r="A87" s="141"/>
      <c r="B87" s="143"/>
      <c r="C87" s="157" t="s">
        <v>112</v>
      </c>
      <c r="D87" s="175"/>
      <c r="E87" s="168">
        <v>52.9</v>
      </c>
      <c r="F87" s="261"/>
      <c r="G87" s="145"/>
      <c r="H87" s="164"/>
      <c r="I87" s="140"/>
      <c r="J87" s="140"/>
      <c r="K87" s="140"/>
      <c r="L87" s="140"/>
      <c r="M87" s="140"/>
      <c r="N87" s="140"/>
      <c r="O87" s="140"/>
      <c r="P87" s="140"/>
      <c r="Q87" s="140"/>
      <c r="R87" s="140" t="s">
        <v>92</v>
      </c>
      <c r="S87" s="140">
        <v>0</v>
      </c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</row>
    <row r="88" spans="1:47" outlineLevel="1" x14ac:dyDescent="0.2">
      <c r="A88" s="141">
        <v>32</v>
      </c>
      <c r="B88" s="143" t="s">
        <v>175</v>
      </c>
      <c r="C88" s="156" t="s">
        <v>176</v>
      </c>
      <c r="D88" s="174" t="s">
        <v>98</v>
      </c>
      <c r="E88" s="145">
        <v>52.9</v>
      </c>
      <c r="F88" s="263"/>
      <c r="G88" s="145">
        <f>ROUND(E88*F88,2)</f>
        <v>0</v>
      </c>
      <c r="H88" s="164" t="s">
        <v>219</v>
      </c>
      <c r="I88" s="140"/>
      <c r="J88" s="140"/>
      <c r="K88" s="140"/>
      <c r="L88" s="140"/>
      <c r="M88" s="140"/>
      <c r="N88" s="140"/>
      <c r="O88" s="140"/>
      <c r="P88" s="140"/>
      <c r="Q88" s="140"/>
      <c r="R88" s="140" t="s">
        <v>90</v>
      </c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</row>
    <row r="89" spans="1:47" outlineLevel="1" x14ac:dyDescent="0.2">
      <c r="A89" s="141"/>
      <c r="B89" s="143"/>
      <c r="C89" s="157" t="s">
        <v>112</v>
      </c>
      <c r="D89" s="175"/>
      <c r="E89" s="168">
        <v>52.9</v>
      </c>
      <c r="F89" s="261"/>
      <c r="G89" s="145"/>
      <c r="H89" s="164"/>
      <c r="I89" s="140"/>
      <c r="J89" s="140"/>
      <c r="K89" s="140"/>
      <c r="L89" s="140"/>
      <c r="M89" s="140"/>
      <c r="N89" s="140"/>
      <c r="O89" s="140"/>
      <c r="P89" s="140"/>
      <c r="Q89" s="140"/>
      <c r="R89" s="140" t="s">
        <v>92</v>
      </c>
      <c r="S89" s="140">
        <v>0</v>
      </c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</row>
    <row r="90" spans="1:47" outlineLevel="1" x14ac:dyDescent="0.2">
      <c r="A90" s="141">
        <v>33</v>
      </c>
      <c r="B90" s="143" t="s">
        <v>177</v>
      </c>
      <c r="C90" s="156" t="s">
        <v>178</v>
      </c>
      <c r="D90" s="174" t="s">
        <v>98</v>
      </c>
      <c r="E90" s="145">
        <v>52.9</v>
      </c>
      <c r="F90" s="263"/>
      <c r="G90" s="145">
        <f>ROUND(E90*F90,2)</f>
        <v>0</v>
      </c>
      <c r="H90" s="164" t="s">
        <v>219</v>
      </c>
      <c r="I90" s="140"/>
      <c r="J90" s="140"/>
      <c r="K90" s="140"/>
      <c r="L90" s="140"/>
      <c r="M90" s="140"/>
      <c r="N90" s="140"/>
      <c r="O90" s="140"/>
      <c r="P90" s="140"/>
      <c r="Q90" s="140"/>
      <c r="R90" s="140" t="s">
        <v>90</v>
      </c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</row>
    <row r="91" spans="1:47" outlineLevel="1" x14ac:dyDescent="0.2">
      <c r="A91" s="141"/>
      <c r="B91" s="143"/>
      <c r="C91" s="157" t="s">
        <v>112</v>
      </c>
      <c r="D91" s="175"/>
      <c r="E91" s="168">
        <v>52.9</v>
      </c>
      <c r="F91" s="261"/>
      <c r="G91" s="145"/>
      <c r="H91" s="164"/>
      <c r="I91" s="140"/>
      <c r="J91" s="140"/>
      <c r="K91" s="140"/>
      <c r="L91" s="140"/>
      <c r="M91" s="140"/>
      <c r="N91" s="140"/>
      <c r="O91" s="140"/>
      <c r="P91" s="140"/>
      <c r="Q91" s="140"/>
      <c r="R91" s="140" t="s">
        <v>92</v>
      </c>
      <c r="S91" s="140">
        <v>0</v>
      </c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</row>
    <row r="92" spans="1:47" outlineLevel="1" x14ac:dyDescent="0.2">
      <c r="A92" s="141">
        <v>34</v>
      </c>
      <c r="B92" s="143" t="s">
        <v>179</v>
      </c>
      <c r="C92" s="156" t="s">
        <v>180</v>
      </c>
      <c r="D92" s="174" t="s">
        <v>98</v>
      </c>
      <c r="E92" s="145">
        <v>52.9</v>
      </c>
      <c r="F92" s="263"/>
      <c r="G92" s="145">
        <f>ROUND(E92*F92,2)</f>
        <v>0</v>
      </c>
      <c r="H92" s="164" t="s">
        <v>219</v>
      </c>
      <c r="I92" s="140"/>
      <c r="J92" s="140"/>
      <c r="K92" s="140"/>
      <c r="L92" s="140"/>
      <c r="M92" s="140"/>
      <c r="N92" s="140"/>
      <c r="O92" s="140"/>
      <c r="P92" s="140"/>
      <c r="Q92" s="140"/>
      <c r="R92" s="140" t="s">
        <v>90</v>
      </c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</row>
    <row r="93" spans="1:47" outlineLevel="1" x14ac:dyDescent="0.2">
      <c r="A93" s="141"/>
      <c r="B93" s="143"/>
      <c r="C93" s="157" t="s">
        <v>112</v>
      </c>
      <c r="D93" s="175"/>
      <c r="E93" s="168">
        <v>52.9</v>
      </c>
      <c r="F93" s="261"/>
      <c r="G93" s="145"/>
      <c r="H93" s="164"/>
      <c r="I93" s="140"/>
      <c r="J93" s="140"/>
      <c r="K93" s="140"/>
      <c r="L93" s="140"/>
      <c r="M93" s="140"/>
      <c r="N93" s="140"/>
      <c r="O93" s="140"/>
      <c r="P93" s="140"/>
      <c r="Q93" s="140"/>
      <c r="R93" s="140" t="s">
        <v>92</v>
      </c>
      <c r="S93" s="140">
        <v>0</v>
      </c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</row>
    <row r="94" spans="1:47" outlineLevel="1" x14ac:dyDescent="0.2">
      <c r="A94" s="141">
        <v>35</v>
      </c>
      <c r="B94" s="143" t="s">
        <v>181</v>
      </c>
      <c r="C94" s="156" t="s">
        <v>182</v>
      </c>
      <c r="D94" s="174" t="s">
        <v>98</v>
      </c>
      <c r="E94" s="145">
        <v>52.9</v>
      </c>
      <c r="F94" s="263"/>
      <c r="G94" s="145">
        <f>ROUND(E94*F94,2)</f>
        <v>0</v>
      </c>
      <c r="H94" s="164" t="s">
        <v>219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 t="s">
        <v>90</v>
      </c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</row>
    <row r="95" spans="1:47" outlineLevel="1" x14ac:dyDescent="0.2">
      <c r="A95" s="141"/>
      <c r="B95" s="143"/>
      <c r="C95" s="157" t="s">
        <v>112</v>
      </c>
      <c r="D95" s="175"/>
      <c r="E95" s="168">
        <v>52.9</v>
      </c>
      <c r="F95" s="261"/>
      <c r="G95" s="145"/>
      <c r="H95" s="164"/>
      <c r="I95" s="140"/>
      <c r="J95" s="140"/>
      <c r="K95" s="140"/>
      <c r="L95" s="140"/>
      <c r="M95" s="140"/>
      <c r="N95" s="140"/>
      <c r="O95" s="140"/>
      <c r="P95" s="140"/>
      <c r="Q95" s="140"/>
      <c r="R95" s="140" t="s">
        <v>92</v>
      </c>
      <c r="S95" s="140">
        <v>0</v>
      </c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</row>
    <row r="96" spans="1:47" outlineLevel="1" x14ac:dyDescent="0.2">
      <c r="A96" s="141">
        <v>36</v>
      </c>
      <c r="B96" s="143" t="s">
        <v>183</v>
      </c>
      <c r="C96" s="156" t="s">
        <v>184</v>
      </c>
      <c r="D96" s="174" t="s">
        <v>98</v>
      </c>
      <c r="E96" s="145">
        <v>19.349</v>
      </c>
      <c r="F96" s="263"/>
      <c r="G96" s="145">
        <f>ROUND(E96*F96,2)</f>
        <v>0</v>
      </c>
      <c r="H96" s="164" t="s">
        <v>218</v>
      </c>
      <c r="I96" s="140"/>
      <c r="J96" s="140"/>
      <c r="K96" s="140"/>
      <c r="L96" s="140"/>
      <c r="M96" s="140"/>
      <c r="N96" s="140"/>
      <c r="O96" s="140"/>
      <c r="P96" s="140"/>
      <c r="Q96" s="140"/>
      <c r="R96" s="140" t="s">
        <v>185</v>
      </c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</row>
    <row r="97" spans="1:47" outlineLevel="1" x14ac:dyDescent="0.2">
      <c r="A97" s="141"/>
      <c r="B97" s="143"/>
      <c r="C97" s="157" t="s">
        <v>186</v>
      </c>
      <c r="D97" s="175"/>
      <c r="E97" s="168">
        <v>17.457000000000001</v>
      </c>
      <c r="F97" s="261"/>
      <c r="G97" s="145"/>
      <c r="H97" s="164"/>
      <c r="I97" s="140"/>
      <c r="J97" s="140"/>
      <c r="K97" s="140"/>
      <c r="L97" s="140"/>
      <c r="M97" s="140"/>
      <c r="N97" s="140"/>
      <c r="O97" s="140"/>
      <c r="P97" s="140"/>
      <c r="Q97" s="140"/>
      <c r="R97" s="140" t="s">
        <v>92</v>
      </c>
      <c r="S97" s="140">
        <v>0</v>
      </c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</row>
    <row r="98" spans="1:47" outlineLevel="1" x14ac:dyDescent="0.2">
      <c r="A98" s="141"/>
      <c r="B98" s="143"/>
      <c r="C98" s="157" t="s">
        <v>187</v>
      </c>
      <c r="D98" s="175"/>
      <c r="E98" s="168">
        <v>1.8919999999999999</v>
      </c>
      <c r="F98" s="261"/>
      <c r="G98" s="145"/>
      <c r="H98" s="164"/>
      <c r="I98" s="140"/>
      <c r="J98" s="140"/>
      <c r="K98" s="140"/>
      <c r="L98" s="140"/>
      <c r="M98" s="140"/>
      <c r="N98" s="140"/>
      <c r="O98" s="140"/>
      <c r="P98" s="140"/>
      <c r="Q98" s="140"/>
      <c r="R98" s="140" t="s">
        <v>92</v>
      </c>
      <c r="S98" s="140">
        <v>0</v>
      </c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</row>
    <row r="99" spans="1:47" outlineLevel="1" x14ac:dyDescent="0.2">
      <c r="A99" s="141">
        <v>37</v>
      </c>
      <c r="B99" s="143" t="s">
        <v>188</v>
      </c>
      <c r="C99" s="156" t="s">
        <v>189</v>
      </c>
      <c r="D99" s="174" t="s">
        <v>0</v>
      </c>
      <c r="E99" s="145">
        <v>1.6</v>
      </c>
      <c r="F99" s="263"/>
      <c r="G99" s="145">
        <f>ROUND(E99*F99,2)</f>
        <v>0</v>
      </c>
      <c r="H99" s="164" t="s">
        <v>219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 t="s">
        <v>90</v>
      </c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</row>
    <row r="100" spans="1:47" x14ac:dyDescent="0.2">
      <c r="A100" s="142" t="s">
        <v>85</v>
      </c>
      <c r="B100" s="144" t="s">
        <v>63</v>
      </c>
      <c r="C100" s="158" t="s">
        <v>64</v>
      </c>
      <c r="D100" s="176"/>
      <c r="E100" s="146"/>
      <c r="F100" s="262"/>
      <c r="G100" s="146">
        <f>SUMIF(R101:R113,"&lt;&gt;NOR",G101:G113)</f>
        <v>0</v>
      </c>
      <c r="H100" s="165"/>
      <c r="R100" t="s">
        <v>86</v>
      </c>
    </row>
    <row r="101" spans="1:47" outlineLevel="1" x14ac:dyDescent="0.2">
      <c r="A101" s="141">
        <v>38</v>
      </c>
      <c r="B101" s="143" t="s">
        <v>190</v>
      </c>
      <c r="C101" s="156" t="s">
        <v>191</v>
      </c>
      <c r="D101" s="174" t="s">
        <v>98</v>
      </c>
      <c r="E101" s="145">
        <v>63.5</v>
      </c>
      <c r="F101" s="263"/>
      <c r="G101" s="145">
        <f>ROUND(E101*F101,2)</f>
        <v>0</v>
      </c>
      <c r="H101" s="164" t="s">
        <v>219</v>
      </c>
      <c r="I101" s="140"/>
      <c r="J101" s="140"/>
      <c r="K101" s="140"/>
      <c r="L101" s="140"/>
      <c r="M101" s="140"/>
      <c r="N101" s="140"/>
      <c r="O101" s="140"/>
      <c r="P101" s="140"/>
      <c r="Q101" s="140"/>
      <c r="R101" s="140" t="s">
        <v>90</v>
      </c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</row>
    <row r="102" spans="1:47" outlineLevel="1" x14ac:dyDescent="0.2">
      <c r="A102" s="141"/>
      <c r="B102" s="143"/>
      <c r="C102" s="157" t="s">
        <v>111</v>
      </c>
      <c r="D102" s="175"/>
      <c r="E102" s="168">
        <v>63.5</v>
      </c>
      <c r="F102" s="261"/>
      <c r="G102" s="145"/>
      <c r="H102" s="164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 t="s">
        <v>92</v>
      </c>
      <c r="S102" s="140">
        <v>0</v>
      </c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</row>
    <row r="103" spans="1:47" outlineLevel="1" x14ac:dyDescent="0.2">
      <c r="A103" s="141">
        <v>39</v>
      </c>
      <c r="B103" s="143" t="s">
        <v>192</v>
      </c>
      <c r="C103" s="156" t="s">
        <v>193</v>
      </c>
      <c r="D103" s="174" t="s">
        <v>105</v>
      </c>
      <c r="E103" s="145">
        <v>35.700000000000003</v>
      </c>
      <c r="F103" s="263"/>
      <c r="G103" s="145">
        <f>ROUND(E103*F103,2)</f>
        <v>0</v>
      </c>
      <c r="H103" s="164" t="s">
        <v>219</v>
      </c>
      <c r="I103" s="140"/>
      <c r="J103" s="140"/>
      <c r="K103" s="140"/>
      <c r="L103" s="140"/>
      <c r="M103" s="140"/>
      <c r="N103" s="140"/>
      <c r="O103" s="140"/>
      <c r="P103" s="140"/>
      <c r="Q103" s="140"/>
      <c r="R103" s="140" t="s">
        <v>90</v>
      </c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</row>
    <row r="104" spans="1:47" outlineLevel="1" x14ac:dyDescent="0.2">
      <c r="A104" s="141"/>
      <c r="B104" s="143"/>
      <c r="C104" s="157" t="s">
        <v>138</v>
      </c>
      <c r="D104" s="175"/>
      <c r="E104" s="168">
        <v>35.700000000000003</v>
      </c>
      <c r="F104" s="261"/>
      <c r="G104" s="145"/>
      <c r="H104" s="164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 t="s">
        <v>92</v>
      </c>
      <c r="S104" s="140">
        <v>0</v>
      </c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</row>
    <row r="105" spans="1:47" ht="22.5" outlineLevel="1" x14ac:dyDescent="0.2">
      <c r="A105" s="141">
        <v>40</v>
      </c>
      <c r="B105" s="143" t="s">
        <v>194</v>
      </c>
      <c r="C105" s="156" t="s">
        <v>195</v>
      </c>
      <c r="D105" s="174" t="s">
        <v>98</v>
      </c>
      <c r="E105" s="145">
        <v>63.5</v>
      </c>
      <c r="F105" s="263"/>
      <c r="G105" s="145">
        <f>ROUND(E105*F105,2)</f>
        <v>0</v>
      </c>
      <c r="H105" s="164" t="s">
        <v>219</v>
      </c>
      <c r="I105" s="140"/>
      <c r="J105" s="140"/>
      <c r="K105" s="140"/>
      <c r="L105" s="140"/>
      <c r="M105" s="140"/>
      <c r="N105" s="140"/>
      <c r="O105" s="140"/>
      <c r="P105" s="140"/>
      <c r="Q105" s="140"/>
      <c r="R105" s="140" t="s">
        <v>90</v>
      </c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</row>
    <row r="106" spans="1:47" outlineLevel="1" x14ac:dyDescent="0.2">
      <c r="A106" s="141"/>
      <c r="B106" s="143"/>
      <c r="C106" s="157" t="s">
        <v>111</v>
      </c>
      <c r="D106" s="175"/>
      <c r="E106" s="168">
        <v>63.5</v>
      </c>
      <c r="F106" s="261"/>
      <c r="G106" s="145"/>
      <c r="H106" s="164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 t="s">
        <v>92</v>
      </c>
      <c r="S106" s="140">
        <v>0</v>
      </c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</row>
    <row r="107" spans="1:47" outlineLevel="1" x14ac:dyDescent="0.2">
      <c r="A107" s="141">
        <v>41</v>
      </c>
      <c r="B107" s="143" t="s">
        <v>196</v>
      </c>
      <c r="C107" s="156" t="s">
        <v>197</v>
      </c>
      <c r="D107" s="174" t="s">
        <v>98</v>
      </c>
      <c r="E107" s="145">
        <v>63.5</v>
      </c>
      <c r="F107" s="263"/>
      <c r="G107" s="145">
        <f>ROUND(E107*F107,2)</f>
        <v>0</v>
      </c>
      <c r="H107" s="164" t="s">
        <v>219</v>
      </c>
      <c r="I107" s="140"/>
      <c r="J107" s="140"/>
      <c r="K107" s="140"/>
      <c r="L107" s="140"/>
      <c r="M107" s="140"/>
      <c r="N107" s="140"/>
      <c r="O107" s="140"/>
      <c r="P107" s="140"/>
      <c r="Q107" s="140"/>
      <c r="R107" s="140" t="s">
        <v>90</v>
      </c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</row>
    <row r="108" spans="1:47" outlineLevel="1" x14ac:dyDescent="0.2">
      <c r="A108" s="141"/>
      <c r="B108" s="143"/>
      <c r="C108" s="157" t="s">
        <v>111</v>
      </c>
      <c r="D108" s="175"/>
      <c r="E108" s="168">
        <v>63.5</v>
      </c>
      <c r="F108" s="261"/>
      <c r="G108" s="145"/>
      <c r="H108" s="164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 t="s">
        <v>92</v>
      </c>
      <c r="S108" s="140">
        <v>0</v>
      </c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</row>
    <row r="109" spans="1:47" outlineLevel="1" x14ac:dyDescent="0.2">
      <c r="A109" s="141">
        <v>42</v>
      </c>
      <c r="B109" s="143" t="s">
        <v>198</v>
      </c>
      <c r="C109" s="156" t="s">
        <v>199</v>
      </c>
      <c r="D109" s="174" t="s">
        <v>98</v>
      </c>
      <c r="E109" s="145">
        <v>69.850000000000009</v>
      </c>
      <c r="F109" s="263"/>
      <c r="G109" s="145">
        <f>ROUND(E109*F109,2)</f>
        <v>0</v>
      </c>
      <c r="H109" s="164" t="s">
        <v>218</v>
      </c>
      <c r="I109" s="140"/>
      <c r="J109" s="140"/>
      <c r="K109" s="140"/>
      <c r="L109" s="140"/>
      <c r="M109" s="140"/>
      <c r="N109" s="140"/>
      <c r="O109" s="140"/>
      <c r="P109" s="140"/>
      <c r="Q109" s="140"/>
      <c r="R109" s="140" t="s">
        <v>185</v>
      </c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</row>
    <row r="110" spans="1:47" outlineLevel="1" x14ac:dyDescent="0.2">
      <c r="A110" s="141"/>
      <c r="B110" s="143"/>
      <c r="C110" s="157" t="s">
        <v>200</v>
      </c>
      <c r="D110" s="175"/>
      <c r="E110" s="168">
        <v>69.849999999999994</v>
      </c>
      <c r="F110" s="261"/>
      <c r="G110" s="145"/>
      <c r="H110" s="164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 t="s">
        <v>92</v>
      </c>
      <c r="S110" s="140">
        <v>0</v>
      </c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</row>
    <row r="111" spans="1:47" outlineLevel="1" x14ac:dyDescent="0.2">
      <c r="A111" s="141">
        <v>43</v>
      </c>
      <c r="B111" s="143" t="s">
        <v>201</v>
      </c>
      <c r="C111" s="156" t="s">
        <v>202</v>
      </c>
      <c r="D111" s="174" t="s">
        <v>203</v>
      </c>
      <c r="E111" s="145">
        <v>39.270000000000003</v>
      </c>
      <c r="F111" s="263"/>
      <c r="G111" s="145">
        <f>ROUND(E111*F111,2)</f>
        <v>0</v>
      </c>
      <c r="H111" s="164" t="s">
        <v>218</v>
      </c>
      <c r="I111" s="140"/>
      <c r="J111" s="140"/>
      <c r="K111" s="140"/>
      <c r="L111" s="140"/>
      <c r="M111" s="140"/>
      <c r="N111" s="140"/>
      <c r="O111" s="140"/>
      <c r="P111" s="140"/>
      <c r="Q111" s="140"/>
      <c r="R111" s="140" t="s">
        <v>185</v>
      </c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</row>
    <row r="112" spans="1:47" outlineLevel="1" x14ac:dyDescent="0.2">
      <c r="A112" s="141"/>
      <c r="B112" s="143"/>
      <c r="C112" s="157" t="s">
        <v>204</v>
      </c>
      <c r="D112" s="175"/>
      <c r="E112" s="168">
        <v>39.270000000000003</v>
      </c>
      <c r="F112" s="261"/>
      <c r="G112" s="145"/>
      <c r="H112" s="164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 t="s">
        <v>92</v>
      </c>
      <c r="S112" s="140">
        <v>0</v>
      </c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</row>
    <row r="113" spans="1:47" outlineLevel="1" x14ac:dyDescent="0.2">
      <c r="A113" s="141">
        <v>44</v>
      </c>
      <c r="B113" s="143" t="s">
        <v>205</v>
      </c>
      <c r="C113" s="156" t="s">
        <v>206</v>
      </c>
      <c r="D113" s="174" t="s">
        <v>0</v>
      </c>
      <c r="E113" s="145">
        <v>0.81</v>
      </c>
      <c r="F113" s="263"/>
      <c r="G113" s="145">
        <f>ROUND(E113*F113,2)</f>
        <v>0</v>
      </c>
      <c r="H113" s="164" t="s">
        <v>219</v>
      </c>
      <c r="I113" s="140"/>
      <c r="J113" s="140"/>
      <c r="K113" s="140"/>
      <c r="L113" s="140"/>
      <c r="M113" s="140"/>
      <c r="N113" s="140"/>
      <c r="O113" s="140"/>
      <c r="P113" s="140"/>
      <c r="Q113" s="140"/>
      <c r="R113" s="140" t="s">
        <v>90</v>
      </c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</row>
    <row r="114" spans="1:47" x14ac:dyDescent="0.2">
      <c r="A114" s="142" t="s">
        <v>85</v>
      </c>
      <c r="B114" s="144" t="s">
        <v>65</v>
      </c>
      <c r="C114" s="158" t="s">
        <v>66</v>
      </c>
      <c r="D114" s="176"/>
      <c r="E114" s="146"/>
      <c r="F114" s="262"/>
      <c r="G114" s="146">
        <f>SUMIF(R115:R120,"&lt;&gt;NOR",G115:G120)</f>
        <v>0</v>
      </c>
      <c r="H114" s="165"/>
      <c r="R114" t="s">
        <v>86</v>
      </c>
    </row>
    <row r="115" spans="1:47" outlineLevel="1" x14ac:dyDescent="0.2">
      <c r="A115" s="141">
        <v>45</v>
      </c>
      <c r="B115" s="143" t="s">
        <v>207</v>
      </c>
      <c r="C115" s="156" t="s">
        <v>208</v>
      </c>
      <c r="D115" s="174" t="s">
        <v>98</v>
      </c>
      <c r="E115" s="145">
        <v>423</v>
      </c>
      <c r="F115" s="263"/>
      <c r="G115" s="145">
        <f>ROUND(E115*F115,2)</f>
        <v>0</v>
      </c>
      <c r="H115" s="164" t="s">
        <v>219</v>
      </c>
      <c r="I115" s="140"/>
      <c r="J115" s="140"/>
      <c r="K115" s="140"/>
      <c r="L115" s="140"/>
      <c r="M115" s="140"/>
      <c r="N115" s="140"/>
      <c r="O115" s="140"/>
      <c r="P115" s="140"/>
      <c r="Q115" s="140"/>
      <c r="R115" s="140" t="s">
        <v>90</v>
      </c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</row>
    <row r="116" spans="1:47" outlineLevel="1" x14ac:dyDescent="0.2">
      <c r="A116" s="141"/>
      <c r="B116" s="143"/>
      <c r="C116" s="157" t="s">
        <v>209</v>
      </c>
      <c r="D116" s="175"/>
      <c r="E116" s="168">
        <v>220</v>
      </c>
      <c r="F116" s="261"/>
      <c r="G116" s="145"/>
      <c r="H116" s="164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 t="s">
        <v>92</v>
      </c>
      <c r="S116" s="140">
        <v>0</v>
      </c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</row>
    <row r="117" spans="1:47" outlineLevel="1" x14ac:dyDescent="0.2">
      <c r="A117" s="141"/>
      <c r="B117" s="143"/>
      <c r="C117" s="157" t="s">
        <v>210</v>
      </c>
      <c r="D117" s="175"/>
      <c r="E117" s="168">
        <v>203</v>
      </c>
      <c r="F117" s="261"/>
      <c r="G117" s="145"/>
      <c r="H117" s="164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 t="s">
        <v>92</v>
      </c>
      <c r="S117" s="140">
        <v>0</v>
      </c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</row>
    <row r="118" spans="1:47" outlineLevel="1" x14ac:dyDescent="0.2">
      <c r="A118" s="141">
        <v>46</v>
      </c>
      <c r="B118" s="143" t="s">
        <v>211</v>
      </c>
      <c r="C118" s="156" t="s">
        <v>212</v>
      </c>
      <c r="D118" s="174" t="s">
        <v>98</v>
      </c>
      <c r="E118" s="145">
        <v>423</v>
      </c>
      <c r="F118" s="263"/>
      <c r="G118" s="145">
        <f>ROUND(E118*F118,2)</f>
        <v>0</v>
      </c>
      <c r="H118" s="164" t="s">
        <v>219</v>
      </c>
      <c r="I118" s="140"/>
      <c r="J118" s="140"/>
      <c r="K118" s="140"/>
      <c r="L118" s="140"/>
      <c r="M118" s="140"/>
      <c r="N118" s="140"/>
      <c r="O118" s="140"/>
      <c r="P118" s="140"/>
      <c r="Q118" s="140"/>
      <c r="R118" s="140" t="s">
        <v>90</v>
      </c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</row>
    <row r="119" spans="1:47" outlineLevel="1" x14ac:dyDescent="0.2">
      <c r="A119" s="141"/>
      <c r="B119" s="143"/>
      <c r="C119" s="157" t="s">
        <v>209</v>
      </c>
      <c r="D119" s="175"/>
      <c r="E119" s="168">
        <v>220</v>
      </c>
      <c r="F119" s="187"/>
      <c r="G119" s="145"/>
      <c r="H119" s="164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 t="s">
        <v>92</v>
      </c>
      <c r="S119" s="140">
        <v>0</v>
      </c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</row>
    <row r="120" spans="1:47" outlineLevel="1" x14ac:dyDescent="0.2">
      <c r="A120" s="141"/>
      <c r="B120" s="143"/>
      <c r="C120" s="157" t="s">
        <v>210</v>
      </c>
      <c r="D120" s="175"/>
      <c r="E120" s="168">
        <v>203</v>
      </c>
      <c r="F120" s="187"/>
      <c r="G120" s="145"/>
      <c r="H120" s="164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 t="s">
        <v>92</v>
      </c>
      <c r="S120" s="140">
        <v>0</v>
      </c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</row>
    <row r="121" spans="1:47" x14ac:dyDescent="0.2">
      <c r="A121" s="142" t="s">
        <v>85</v>
      </c>
      <c r="B121" s="144" t="s">
        <v>651</v>
      </c>
      <c r="C121" s="158" t="s">
        <v>652</v>
      </c>
      <c r="D121" s="176"/>
      <c r="E121" s="146"/>
      <c r="F121" s="188"/>
      <c r="G121" s="146">
        <f>'EL-Rekapitulace'!C24</f>
        <v>0</v>
      </c>
      <c r="H121" s="165"/>
      <c r="R121" t="s">
        <v>86</v>
      </c>
    </row>
    <row r="122" spans="1:47" x14ac:dyDescent="0.2">
      <c r="B122" s="7" t="s">
        <v>213</v>
      </c>
      <c r="C122" s="159" t="s">
        <v>213</v>
      </c>
      <c r="D122" s="9"/>
      <c r="E122" s="169"/>
      <c r="F122" s="6"/>
      <c r="G122" s="6"/>
      <c r="H122" s="9"/>
      <c r="P122">
        <v>15</v>
      </c>
      <c r="Q122">
        <v>21</v>
      </c>
    </row>
    <row r="123" spans="1:47" x14ac:dyDescent="0.2">
      <c r="A123" s="152"/>
      <c r="B123" s="153" t="s">
        <v>28</v>
      </c>
      <c r="C123" s="160" t="s">
        <v>213</v>
      </c>
      <c r="D123" s="177"/>
      <c r="E123" s="170"/>
      <c r="F123" s="154"/>
      <c r="G123" s="155">
        <f>G8+G13+G26+G39+G43+G75+G78+G83+G100+G114+G121</f>
        <v>0</v>
      </c>
      <c r="H123" s="9"/>
      <c r="P123" t="e">
        <f>SUMIF(#REF!,P122,G7:G121)</f>
        <v>#REF!</v>
      </c>
      <c r="Q123" t="e">
        <f>SUMIF(#REF!,Q122,G7:G121)</f>
        <v>#REF!</v>
      </c>
      <c r="R123" t="s">
        <v>214</v>
      </c>
    </row>
  </sheetData>
  <sheetProtection password="CCE1" sheet="1" formatColumns="0" formatRows="0"/>
  <mergeCells count="4">
    <mergeCell ref="A1:G1"/>
    <mergeCell ref="C2:G2"/>
    <mergeCell ref="C3:G3"/>
    <mergeCell ref="C4:G4"/>
  </mergeCells>
  <pageMargins left="0.59055118110236227" right="0.39370078740157483" top="0.48" bottom="0.56999999999999995" header="0.31496062992125984" footer="0.31496062992125984"/>
  <pageSetup paperSize="9" scale="80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34" sqref="A34"/>
    </sheetView>
  </sheetViews>
  <sheetFormatPr defaultRowHeight="15" x14ac:dyDescent="0.25"/>
  <cols>
    <col min="1" max="1" width="39.28515625" style="236" bestFit="1" customWidth="1"/>
    <col min="2" max="2" width="9.85546875" style="237" bestFit="1" customWidth="1"/>
    <col min="3" max="3" width="11.28515625" style="237" bestFit="1" customWidth="1"/>
    <col min="4" max="5" width="9.140625" style="226"/>
    <col min="6" max="6" width="0" style="226" hidden="1" customWidth="1"/>
    <col min="7" max="16384" width="9.140625" style="226"/>
  </cols>
  <sheetData>
    <row r="1" spans="1:4" x14ac:dyDescent="0.25">
      <c r="A1" s="223" t="s">
        <v>5</v>
      </c>
      <c r="B1" s="224"/>
      <c r="C1" s="224"/>
      <c r="D1" s="225"/>
    </row>
    <row r="2" spans="1:4" x14ac:dyDescent="0.25">
      <c r="A2" s="227" t="s">
        <v>555</v>
      </c>
      <c r="B2" s="228"/>
      <c r="C2" s="228"/>
      <c r="D2" s="225"/>
    </row>
    <row r="3" spans="1:4" x14ac:dyDescent="0.25">
      <c r="A3" s="229" t="s">
        <v>556</v>
      </c>
      <c r="B3" s="230">
        <f>0</f>
        <v>0</v>
      </c>
      <c r="C3" s="230"/>
      <c r="D3" s="225"/>
    </row>
    <row r="4" spans="1:4" x14ac:dyDescent="0.25">
      <c r="A4" s="229" t="s">
        <v>557</v>
      </c>
      <c r="B4" s="230">
        <f>B3 * 'EL-Parametry'!B16 / 100</f>
        <v>0</v>
      </c>
      <c r="C4" s="230">
        <f>B3 * 'EL-Parametry'!B17 / 100</f>
        <v>0</v>
      </c>
      <c r="D4" s="225"/>
    </row>
    <row r="5" spans="1:4" x14ac:dyDescent="0.25">
      <c r="A5" s="229" t="s">
        <v>558</v>
      </c>
      <c r="B5" s="230"/>
      <c r="C5" s="230">
        <f>('EL-Rozpočet'!F164) + 0</f>
        <v>0</v>
      </c>
      <c r="D5" s="225"/>
    </row>
    <row r="6" spans="1:4" x14ac:dyDescent="0.25">
      <c r="A6" s="229" t="s">
        <v>559</v>
      </c>
      <c r="B6" s="230"/>
      <c r="C6" s="230">
        <f>0 + ('EL-Rozpočet'!H164) + 0</f>
        <v>0</v>
      </c>
      <c r="D6" s="225"/>
    </row>
    <row r="7" spans="1:4" x14ac:dyDescent="0.25">
      <c r="A7" s="231" t="s">
        <v>560</v>
      </c>
      <c r="B7" s="232">
        <f>B3 + B4</f>
        <v>0</v>
      </c>
      <c r="C7" s="232">
        <f>C3 + C4 + C5 + C6</f>
        <v>0</v>
      </c>
      <c r="D7" s="225"/>
    </row>
    <row r="8" spans="1:4" x14ac:dyDescent="0.25">
      <c r="A8" s="229" t="s">
        <v>561</v>
      </c>
      <c r="B8" s="230"/>
      <c r="C8" s="230">
        <f>(C5 + C6) * 'EL-Parametry'!B18 / 100</f>
        <v>0</v>
      </c>
      <c r="D8" s="225"/>
    </row>
    <row r="9" spans="1:4" x14ac:dyDescent="0.25">
      <c r="A9" s="229" t="s">
        <v>562</v>
      </c>
      <c r="B9" s="230"/>
      <c r="C9" s="230">
        <f>0 + 0</f>
        <v>0</v>
      </c>
      <c r="D9" s="225"/>
    </row>
    <row r="10" spans="1:4" x14ac:dyDescent="0.25">
      <c r="A10" s="229" t="s">
        <v>507</v>
      </c>
      <c r="B10" s="230"/>
      <c r="C10" s="230">
        <f>('EL-Rozpočet'!F194) + ('EL-Rozpočet'!H194)</f>
        <v>0</v>
      </c>
      <c r="D10" s="225"/>
    </row>
    <row r="11" spans="1:4" x14ac:dyDescent="0.25">
      <c r="A11" s="229" t="s">
        <v>563</v>
      </c>
      <c r="B11" s="230"/>
      <c r="C11" s="230">
        <f>(C9 + C10) * 'EL-Parametry'!B19 / 100</f>
        <v>0</v>
      </c>
      <c r="D11" s="225"/>
    </row>
    <row r="12" spans="1:4" x14ac:dyDescent="0.25">
      <c r="A12" s="231" t="s">
        <v>564</v>
      </c>
      <c r="B12" s="232">
        <f>B7</f>
        <v>0</v>
      </c>
      <c r="C12" s="232">
        <f>C7 + C8 + C9 + C10 + C11</f>
        <v>0</v>
      </c>
      <c r="D12" s="225"/>
    </row>
    <row r="13" spans="1:4" x14ac:dyDescent="0.25">
      <c r="A13" s="229" t="s">
        <v>565</v>
      </c>
      <c r="B13" s="230"/>
      <c r="C13" s="230">
        <f>(B12 + C12) * 'EL-Parametry'!B20 / 100</f>
        <v>0</v>
      </c>
      <c r="D13" s="225"/>
    </row>
    <row r="14" spans="1:4" x14ac:dyDescent="0.25">
      <c r="A14" s="229" t="s">
        <v>566</v>
      </c>
      <c r="B14" s="230"/>
      <c r="C14" s="230">
        <f>(B12 + C12) * 'EL-Parametry'!B21 / 100</f>
        <v>0</v>
      </c>
      <c r="D14" s="225"/>
    </row>
    <row r="15" spans="1:4" x14ac:dyDescent="0.25">
      <c r="A15" s="229" t="s">
        <v>567</v>
      </c>
      <c r="B15" s="230"/>
      <c r="C15" s="230">
        <f>(B7 + C7) * 'EL-Parametry'!B22 / 100</f>
        <v>0</v>
      </c>
      <c r="D15" s="225"/>
    </row>
    <row r="16" spans="1:4" x14ac:dyDescent="0.25">
      <c r="A16" s="227" t="s">
        <v>568</v>
      </c>
      <c r="B16" s="228"/>
      <c r="C16" s="228">
        <f>B12 + C12 + C13 + C14 + C15</f>
        <v>0</v>
      </c>
      <c r="D16" s="225"/>
    </row>
    <row r="17" spans="1:4" x14ac:dyDescent="0.25">
      <c r="A17" s="229" t="s">
        <v>213</v>
      </c>
      <c r="B17" s="230"/>
      <c r="C17" s="230"/>
      <c r="D17" s="225"/>
    </row>
    <row r="18" spans="1:4" x14ac:dyDescent="0.25">
      <c r="A18" s="227" t="s">
        <v>26</v>
      </c>
      <c r="B18" s="228"/>
      <c r="C18" s="228"/>
      <c r="D18" s="225"/>
    </row>
    <row r="19" spans="1:4" x14ac:dyDescent="0.25">
      <c r="A19" s="229" t="s">
        <v>569</v>
      </c>
      <c r="B19" s="230"/>
      <c r="C19" s="230">
        <f>C12 * 'EL-Parametry'!B23 / 100</f>
        <v>0</v>
      </c>
      <c r="D19" s="225"/>
    </row>
    <row r="20" spans="1:4" x14ac:dyDescent="0.25">
      <c r="A20" s="229" t="s">
        <v>570</v>
      </c>
      <c r="B20" s="230"/>
      <c r="C20" s="230">
        <f>C12 * 'EL-Parametry'!B24 / 100</f>
        <v>0</v>
      </c>
      <c r="D20" s="225"/>
    </row>
    <row r="21" spans="1:4" x14ac:dyDescent="0.25">
      <c r="A21" s="227" t="s">
        <v>571</v>
      </c>
      <c r="B21" s="228"/>
      <c r="C21" s="228">
        <f>C19 + C20</f>
        <v>0</v>
      </c>
      <c r="D21" s="225"/>
    </row>
    <row r="22" spans="1:4" x14ac:dyDescent="0.25">
      <c r="A22" s="229" t="s">
        <v>572</v>
      </c>
      <c r="B22" s="230"/>
      <c r="C22" s="230">
        <f>'EL-Parametry'!B25 * 'EL-Parametry'!B28 * (C16 * 'EL-Parametry'!B27)^'EL-Parametry'!B26</f>
        <v>0</v>
      </c>
      <c r="D22" s="225"/>
    </row>
    <row r="23" spans="1:4" x14ac:dyDescent="0.25">
      <c r="A23" s="229" t="s">
        <v>213</v>
      </c>
      <c r="B23" s="230"/>
      <c r="C23" s="230"/>
      <c r="D23" s="225"/>
    </row>
    <row r="24" spans="1:4" x14ac:dyDescent="0.25">
      <c r="A24" s="233" t="s">
        <v>573</v>
      </c>
      <c r="B24" s="234"/>
      <c r="C24" s="234">
        <f>C16 + C21 + C22</f>
        <v>0</v>
      </c>
      <c r="D24" s="225"/>
    </row>
    <row r="25" spans="1:4" x14ac:dyDescent="0.25">
      <c r="A25" s="229" t="s">
        <v>574</v>
      </c>
      <c r="B25" s="230">
        <f>(SUM('EL-Rozpočet'!F9:F49,'EL-Rozpočet'!F51:F53,'EL-Rozpočet'!F55,'EL-Rozpočet'!F57:F160,'EL-Rozpočet'!F163)+SUM('EL-Rozpočet'!F167:F193)) + (SUM('EL-Rozpočet'!H9:H49,'EL-Rozpočet'!H51:H53,'EL-Rozpočet'!H55,'EL-Rozpočet'!H57:H160)+SUM('EL-Rozpočet'!H167:H193)) + B4 + C4 + C8 + C11 + C13 + C14 + C15 + C21 + C22</f>
        <v>0</v>
      </c>
      <c r="C25" s="230">
        <f>B25 * 'EL-Parametry'!B31 / 100</f>
        <v>0</v>
      </c>
      <c r="D25" s="225"/>
    </row>
    <row r="26" spans="1:4" x14ac:dyDescent="0.25">
      <c r="A26" s="229" t="s">
        <v>575</v>
      </c>
      <c r="B26" s="230">
        <f>(SUM('EL-Rozpočet'!F9,'EL-Rozpočet'!F27,'EL-Rozpočet'!F29:F30,'EL-Rozpočet'!F34,'EL-Rozpočet'!F41,'EL-Rozpočet'!F45,'EL-Rozpočet'!F55,'EL-Rozpočet'!F57,'EL-Rozpočet'!F60,'EL-Rozpočet'!F64,'EL-Rozpočet'!F66,'EL-Rozpočet'!F71,'EL-Rozpočet'!F75,'EL-Rozpočet'!F83,'EL-Rozpočet'!F86,'EL-Rozpočet'!F95,'EL-Rozpočet'!F97,'EL-Rozpočet'!F100,'EL-Rozpočet'!F104,'EL-Rozpočet'!F108,'EL-Rozpočet'!F115:F116,'EL-Rozpočet'!F121,'EL-Rozpočet'!F124,'EL-Rozpočet'!F127,'EL-Rozpočet'!F129,'EL-Rozpočet'!F131,'EL-Rozpočet'!F133,'EL-Rozpočet'!F138,'EL-Rozpočet'!F141)+SUM('EL-Rozpočet'!F145,'EL-Rozpočet'!F151,'EL-Rozpočet'!F154,'EL-Rozpočet'!F158:F160)+SUM('EL-Rozpočet'!F167,'EL-Rozpočet'!F169,'EL-Rozpočet'!F171,'EL-Rozpočet'!F173,'EL-Rozpočet'!F175,'EL-Rozpočet'!F187,'EL-Rozpočet'!F190,'EL-Rozpočet'!F192)) + (SUM('EL-Rozpočet'!H9,'EL-Rozpočet'!H27,'EL-Rozpočet'!H29:H30,'EL-Rozpočet'!H34,'EL-Rozpočet'!H41,'EL-Rozpočet'!H45,'EL-Rozpočet'!H55,'EL-Rozpočet'!H57,'EL-Rozpočet'!H60,'EL-Rozpočet'!H64,'EL-Rozpočet'!H66,'EL-Rozpočet'!H71,'EL-Rozpočet'!H75,'EL-Rozpočet'!H83,'EL-Rozpočet'!H86,'EL-Rozpočet'!H95,'EL-Rozpočet'!H97,'EL-Rozpočet'!H100,'EL-Rozpočet'!H104,'EL-Rozpočet'!H108,'EL-Rozpočet'!H115:H116,'EL-Rozpočet'!H121,'EL-Rozpočet'!H124,'EL-Rozpočet'!H127,'EL-Rozpočet'!H129,'EL-Rozpočet'!H131,'EL-Rozpočet'!H133,'EL-Rozpočet'!H138,'EL-Rozpočet'!H141)+SUM('EL-Rozpočet'!H145,'EL-Rozpočet'!H151,'EL-Rozpočet'!H154,'EL-Rozpočet'!H158:H160)+SUM('EL-Rozpočet'!H167,'EL-Rozpočet'!H169,'EL-Rozpočet'!H171,'EL-Rozpočet'!H173,'EL-Rozpočet'!H175,'EL-Rozpočet'!H187,'EL-Rozpočet'!H190,'EL-Rozpočet'!H192))</f>
        <v>0</v>
      </c>
      <c r="C26" s="230">
        <f>B26 * 'EL-Parametry'!B32 / 100</f>
        <v>0</v>
      </c>
      <c r="D26" s="225"/>
    </row>
    <row r="27" spans="1:4" x14ac:dyDescent="0.25">
      <c r="A27" s="233" t="s">
        <v>576</v>
      </c>
      <c r="B27" s="234"/>
      <c r="C27" s="234">
        <f>C24 + C25 + C26</f>
        <v>0</v>
      </c>
      <c r="D27" s="225"/>
    </row>
    <row r="28" spans="1:4" x14ac:dyDescent="0.25">
      <c r="A28" s="229" t="s">
        <v>213</v>
      </c>
      <c r="B28" s="230"/>
      <c r="C28" s="230"/>
      <c r="D28" s="225"/>
    </row>
    <row r="29" spans="1:4" x14ac:dyDescent="0.25">
      <c r="A29" s="227" t="s">
        <v>577</v>
      </c>
      <c r="B29" s="235" t="s">
        <v>578</v>
      </c>
      <c r="C29" s="235" t="s">
        <v>579</v>
      </c>
      <c r="D29" s="225"/>
    </row>
    <row r="30" spans="1:4" x14ac:dyDescent="0.25">
      <c r="A30" s="229" t="s">
        <v>68</v>
      </c>
      <c r="B30" s="230">
        <f>('EL-Rozpočet'!F164)</f>
        <v>0</v>
      </c>
      <c r="C30" s="230">
        <f>('EL-Rozpočet'!H164)</f>
        <v>0</v>
      </c>
      <c r="D30" s="225"/>
    </row>
    <row r="31" spans="1:4" x14ac:dyDescent="0.25">
      <c r="A31" s="229" t="s">
        <v>580</v>
      </c>
      <c r="B31" s="230">
        <f>('EL-Rozpočet'!F54)</f>
        <v>0</v>
      </c>
      <c r="C31" s="230">
        <f>('EL-Rozpočet'!H54)</f>
        <v>0</v>
      </c>
      <c r="D31" s="225"/>
    </row>
    <row r="32" spans="1:4" x14ac:dyDescent="0.25">
      <c r="A32" s="229" t="s">
        <v>581</v>
      </c>
      <c r="B32" s="230">
        <f>('EL-Rozpočet'!F161)</f>
        <v>0</v>
      </c>
      <c r="C32" s="230">
        <f>('EL-Rozpočet'!H161)</f>
        <v>0</v>
      </c>
      <c r="D32" s="225"/>
    </row>
    <row r="33" spans="1:4" x14ac:dyDescent="0.25">
      <c r="A33" s="229" t="s">
        <v>507</v>
      </c>
      <c r="B33" s="230">
        <f>('EL-Rozpočet'!F194)</f>
        <v>0</v>
      </c>
      <c r="C33" s="230">
        <f>('EL-Rozpočet'!H194)</f>
        <v>0</v>
      </c>
      <c r="D33" s="225"/>
    </row>
  </sheetData>
  <sheetProtection password="BAAB" sheet="1" formatColumns="0" formatRows="0"/>
  <pageMargins left="0.82677165354330717" right="0.70866141732283472" top="1.299212598425197" bottom="0.78740157480314965" header="0.70866141732283472" footer="0.31496062992125984"/>
  <pageSetup paperSize="9" orientation="portrait" r:id="rId1"/>
  <headerFooter>
    <oddHeader>&amp;C&amp;"Arial CE,Tučné"ELEKTROINSTALACE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workbookViewId="0">
      <selection activeCell="A2" sqref="A2"/>
    </sheetView>
  </sheetViews>
  <sheetFormatPr defaultRowHeight="15" x14ac:dyDescent="0.25"/>
  <cols>
    <col min="1" max="1" width="6.140625" style="236" bestFit="1" customWidth="1"/>
    <col min="2" max="2" width="60.5703125" style="236" customWidth="1"/>
    <col min="3" max="3" width="4" style="236" bestFit="1" customWidth="1"/>
    <col min="4" max="4" width="6.42578125" style="237" bestFit="1" customWidth="1"/>
    <col min="5" max="5" width="7.85546875" style="250" bestFit="1" customWidth="1"/>
    <col min="6" max="6" width="13.42578125" style="237" bestFit="1" customWidth="1"/>
    <col min="7" max="7" width="7.85546875" style="250" bestFit="1" customWidth="1"/>
    <col min="8" max="8" width="12.5703125" style="237" bestFit="1" customWidth="1"/>
    <col min="9" max="9" width="11.42578125" style="237" bestFit="1" customWidth="1"/>
    <col min="10" max="12" width="11.42578125" style="237" customWidth="1"/>
    <col min="13" max="14" width="9.140625" style="226"/>
    <col min="15" max="15" width="11" style="226" hidden="1" customWidth="1"/>
    <col min="16" max="16384" width="9.140625" style="226"/>
  </cols>
  <sheetData>
    <row r="1" spans="1:15" x14ac:dyDescent="0.25">
      <c r="A1" s="223" t="s">
        <v>582</v>
      </c>
      <c r="B1" s="223" t="s">
        <v>5</v>
      </c>
      <c r="C1" s="223" t="s">
        <v>583</v>
      </c>
      <c r="D1" s="224" t="s">
        <v>584</v>
      </c>
      <c r="E1" s="238" t="s">
        <v>578</v>
      </c>
      <c r="F1" s="224" t="s">
        <v>585</v>
      </c>
      <c r="G1" s="238" t="s">
        <v>579</v>
      </c>
      <c r="H1" s="224" t="s">
        <v>586</v>
      </c>
      <c r="I1" s="224" t="s">
        <v>1</v>
      </c>
      <c r="J1" s="224" t="s">
        <v>587</v>
      </c>
      <c r="K1" s="224" t="s">
        <v>588</v>
      </c>
      <c r="L1" s="224" t="s">
        <v>589</v>
      </c>
      <c r="M1" s="225"/>
      <c r="N1" s="225"/>
      <c r="O1" s="226">
        <f>'EL-Parametry'!B33/100*F10+'EL-Parametry'!B33/100*F11+'EL-Parametry'!B33/100*F12+'EL-Parametry'!B33/100*F13+'EL-Parametry'!B33/100*F14+'EL-Parametry'!B33/100*F15+'EL-Parametry'!B33/100*F16+'EL-Parametry'!B33/100*F17+'EL-Parametry'!B34/100*F18+'EL-Parametry'!B34/100*F19+'EL-Parametry'!B33/100*F20+'EL-Parametry'!B33/100*F21+'EL-Parametry'!B33/100*F22+'EL-Parametry'!B33/100*F23+'EL-Parametry'!B33/100*F24+'EL-Parametry'!B33/100*F25+'EL-Parametry'!B33/100*F26+'EL-Parametry'!B33/100*F28+'EL-Parametry'!B33/100*F31+'EL-Parametry'!B33/100*F32+'EL-Parametry'!B33/100*F33+'EL-Parametry'!B33/100*F35+'EL-Parametry'!B33/100*F36</f>
        <v>0</v>
      </c>
    </row>
    <row r="2" spans="1:15" ht="26.25" x14ac:dyDescent="0.25">
      <c r="A2" s="239" t="s">
        <v>213</v>
      </c>
      <c r="B2" s="240" t="s">
        <v>590</v>
      </c>
      <c r="C2" s="239" t="s">
        <v>213</v>
      </c>
      <c r="D2" s="241"/>
      <c r="E2" s="242"/>
      <c r="F2" s="241"/>
      <c r="G2" s="242"/>
      <c r="H2" s="241"/>
      <c r="I2" s="241"/>
      <c r="J2" s="241"/>
      <c r="K2" s="241"/>
      <c r="L2" s="241"/>
      <c r="M2" s="225"/>
      <c r="N2" s="225"/>
      <c r="O2" s="226">
        <f>O1+'EL-Parametry'!B33/100*F37+'EL-Parametry'!B33/100*F38+'EL-Parametry'!B33/100*F39+'EL-Parametry'!B33/100*F40+'EL-Parametry'!B33/100*F42+'EL-Parametry'!B33/100*F43+'EL-Parametry'!B33/100*F44+'EL-Parametry'!B33/100*F46+'EL-Parametry'!B33/100*F47+'EL-Parametry'!B33/100*F48+'EL-Parametry'!B33/100*F49+'EL-Parametry'!B33/100*F51+'EL-Parametry'!B33/100*F52+'EL-Parametry'!B33/100*F53+'EL-Parametry'!B33/100*F58+'EL-Parametry'!B33/100*F59+'EL-Parametry'!B33/100*F61+'EL-Parametry'!B33/100*F62+'EL-Parametry'!B33/100*F63+'EL-Parametry'!B33/100*F65+'EL-Parametry'!B33/100*F67+'EL-Parametry'!B33/100*F68+'EL-Parametry'!B33/100*F69</f>
        <v>0</v>
      </c>
    </row>
    <row r="3" spans="1:15" ht="39" x14ac:dyDescent="0.25">
      <c r="A3" s="239" t="s">
        <v>213</v>
      </c>
      <c r="B3" s="240" t="s">
        <v>591</v>
      </c>
      <c r="C3" s="239" t="s">
        <v>213</v>
      </c>
      <c r="D3" s="241"/>
      <c r="E3" s="242"/>
      <c r="F3" s="241"/>
      <c r="G3" s="242"/>
      <c r="H3" s="241"/>
      <c r="I3" s="241"/>
      <c r="J3" s="241"/>
      <c r="K3" s="241"/>
      <c r="L3" s="241"/>
      <c r="M3" s="225"/>
      <c r="N3" s="225"/>
      <c r="O3" s="226">
        <f>O2+'EL-Parametry'!B33/100*F70+'EL-Parametry'!B33/100*F72+'EL-Parametry'!B33/100*F73+'EL-Parametry'!B33/100*F74+'EL-Parametry'!B33/100*F76+'EL-Parametry'!B33/100*F77+'EL-Parametry'!B33/100*F78+'EL-Parametry'!B33/100*F79+'EL-Parametry'!B33/100*F80+'EL-Parametry'!B33/100*F81+'EL-Parametry'!B33/100*F82+'EL-Parametry'!B33/100*F84+'EL-Parametry'!B33/100*F85+'EL-Parametry'!B33/100*F87+'EL-Parametry'!B33/100*F88+'EL-Parametry'!B33/100*F89+'EL-Parametry'!B33/100*F90+'EL-Parametry'!B33/100*F91+'EL-Parametry'!B33/100*F92+'EL-Parametry'!B33/100*F93+'EL-Parametry'!B33/100*F94+'EL-Parametry'!B33/100*F96+'EL-Parametry'!B33/100*F98</f>
        <v>0</v>
      </c>
    </row>
    <row r="4" spans="1:15" ht="26.25" x14ac:dyDescent="0.25">
      <c r="A4" s="239" t="s">
        <v>213</v>
      </c>
      <c r="B4" s="240" t="s">
        <v>592</v>
      </c>
      <c r="C4" s="239" t="s">
        <v>213</v>
      </c>
      <c r="D4" s="241"/>
      <c r="E4" s="242"/>
      <c r="F4" s="241"/>
      <c r="G4" s="242"/>
      <c r="H4" s="241"/>
      <c r="I4" s="241"/>
      <c r="J4" s="241"/>
      <c r="K4" s="241"/>
      <c r="L4" s="241"/>
      <c r="M4" s="225"/>
      <c r="N4" s="225"/>
      <c r="O4" s="226">
        <f>O3+'EL-Parametry'!B33/100*F99+'EL-Parametry'!B33/100*F101+'EL-Parametry'!B33/100*F102+'EL-Parametry'!B33/100*F103+'EL-Parametry'!B33/100*F105+'EL-Parametry'!B33/100*F106+'EL-Parametry'!B33/100*F107+'EL-Parametry'!B33/100*F109+'EL-Parametry'!B33/100*F110+'EL-Parametry'!B33/100*F111+'EL-Parametry'!B33/100*F112+'EL-Parametry'!B33/100*F113+'EL-Parametry'!B33/100*F114+'EL-Parametry'!B33/100*F117+'EL-Parametry'!B33/100*F118+'EL-Parametry'!B33/100*F119+'EL-Parametry'!B33/100*F120+'EL-Parametry'!B33/100*F122+'EL-Parametry'!B33/100*F123+'EL-Parametry'!B33/100*F125+'EL-Parametry'!B33/100*F126+'EL-Parametry'!B33/100*F128</f>
        <v>0</v>
      </c>
    </row>
    <row r="5" spans="1:15" ht="39.75" customHeight="1" x14ac:dyDescent="0.25">
      <c r="A5" s="239" t="s">
        <v>213</v>
      </c>
      <c r="B5" s="240" t="s">
        <v>593</v>
      </c>
      <c r="C5" s="239" t="s">
        <v>213</v>
      </c>
      <c r="D5" s="241"/>
      <c r="E5" s="242"/>
      <c r="F5" s="241"/>
      <c r="G5" s="242"/>
      <c r="H5" s="241"/>
      <c r="I5" s="241"/>
      <c r="J5" s="241"/>
      <c r="K5" s="241"/>
      <c r="L5" s="241"/>
      <c r="M5" s="225"/>
      <c r="N5" s="225"/>
    </row>
    <row r="6" spans="1:15" ht="51.75" x14ac:dyDescent="0.25">
      <c r="A6" s="239" t="s">
        <v>213</v>
      </c>
      <c r="B6" s="240" t="s">
        <v>594</v>
      </c>
      <c r="C6" s="239" t="s">
        <v>213</v>
      </c>
      <c r="D6" s="241"/>
      <c r="E6" s="242"/>
      <c r="F6" s="241"/>
      <c r="G6" s="242"/>
      <c r="H6" s="241"/>
      <c r="I6" s="241"/>
      <c r="J6" s="241"/>
      <c r="K6" s="241"/>
      <c r="L6" s="241"/>
      <c r="M6" s="225"/>
      <c r="N6" s="225"/>
    </row>
    <row r="7" spans="1:15" x14ac:dyDescent="0.25">
      <c r="A7" s="233" t="s">
        <v>213</v>
      </c>
      <c r="B7" s="233" t="s">
        <v>68</v>
      </c>
      <c r="C7" s="233" t="s">
        <v>213</v>
      </c>
      <c r="D7" s="234"/>
      <c r="E7" s="243"/>
      <c r="F7" s="234"/>
      <c r="G7" s="243"/>
      <c r="H7" s="234"/>
      <c r="I7" s="234"/>
      <c r="J7" s="234"/>
      <c r="K7" s="234"/>
      <c r="L7" s="234"/>
      <c r="M7" s="225"/>
      <c r="N7" s="225"/>
    </row>
    <row r="8" spans="1:15" x14ac:dyDescent="0.25">
      <c r="A8" s="227" t="s">
        <v>213</v>
      </c>
      <c r="B8" s="227" t="s">
        <v>250</v>
      </c>
      <c r="C8" s="227" t="s">
        <v>213</v>
      </c>
      <c r="D8" s="228"/>
      <c r="E8" s="244"/>
      <c r="F8" s="228"/>
      <c r="G8" s="244"/>
      <c r="H8" s="228"/>
      <c r="I8" s="228"/>
      <c r="J8" s="228"/>
      <c r="K8" s="228"/>
      <c r="L8" s="228"/>
      <c r="M8" s="225"/>
      <c r="N8" s="225"/>
    </row>
    <row r="9" spans="1:15" x14ac:dyDescent="0.25">
      <c r="A9" s="239" t="s">
        <v>213</v>
      </c>
      <c r="B9" s="239" t="s">
        <v>251</v>
      </c>
      <c r="C9" s="239" t="s">
        <v>213</v>
      </c>
      <c r="D9" s="241"/>
      <c r="E9" s="242"/>
      <c r="F9" s="241"/>
      <c r="G9" s="242"/>
      <c r="H9" s="241"/>
      <c r="I9" s="241"/>
      <c r="J9" s="241"/>
      <c r="K9" s="241"/>
      <c r="L9" s="241"/>
      <c r="M9" s="225"/>
      <c r="N9" s="225"/>
    </row>
    <row r="10" spans="1:15" x14ac:dyDescent="0.25">
      <c r="A10" s="229" t="s">
        <v>252</v>
      </c>
      <c r="B10" s="229" t="s">
        <v>253</v>
      </c>
      <c r="C10" s="229" t="s">
        <v>89</v>
      </c>
      <c r="D10" s="230">
        <v>4</v>
      </c>
      <c r="E10" s="245"/>
      <c r="F10" s="230">
        <f t="shared" ref="F10:F26" si="0">D10*E10</f>
        <v>0</v>
      </c>
      <c r="G10" s="245"/>
      <c r="H10" s="230">
        <f t="shared" ref="H10:H26" si="1">D10*G10</f>
        <v>0</v>
      </c>
      <c r="I10" s="230">
        <f t="shared" ref="I10:I26" si="2">F10+H10</f>
        <v>0</v>
      </c>
      <c r="J10" s="246">
        <f>I10</f>
        <v>0</v>
      </c>
      <c r="K10" s="230"/>
      <c r="L10" s="230"/>
      <c r="M10" s="225"/>
      <c r="N10" s="225"/>
    </row>
    <row r="11" spans="1:15" x14ac:dyDescent="0.25">
      <c r="A11" s="229" t="s">
        <v>254</v>
      </c>
      <c r="B11" s="229" t="s">
        <v>255</v>
      </c>
      <c r="C11" s="229" t="s">
        <v>595</v>
      </c>
      <c r="D11" s="230">
        <v>8</v>
      </c>
      <c r="E11" s="245"/>
      <c r="F11" s="230">
        <f t="shared" si="0"/>
        <v>0</v>
      </c>
      <c r="G11" s="245"/>
      <c r="H11" s="230">
        <f t="shared" si="1"/>
        <v>0</v>
      </c>
      <c r="I11" s="230">
        <f t="shared" si="2"/>
        <v>0</v>
      </c>
      <c r="J11" s="246">
        <f t="shared" ref="J11:J25" si="3">I11</f>
        <v>0</v>
      </c>
      <c r="K11" s="230"/>
      <c r="L11" s="230"/>
      <c r="M11" s="225"/>
      <c r="N11" s="225"/>
    </row>
    <row r="12" spans="1:15" x14ac:dyDescent="0.25">
      <c r="A12" s="229" t="s">
        <v>256</v>
      </c>
      <c r="B12" s="229" t="s">
        <v>257</v>
      </c>
      <c r="C12" s="229" t="s">
        <v>105</v>
      </c>
      <c r="D12" s="230">
        <v>350</v>
      </c>
      <c r="E12" s="245"/>
      <c r="F12" s="230">
        <f t="shared" si="0"/>
        <v>0</v>
      </c>
      <c r="G12" s="245"/>
      <c r="H12" s="230">
        <f t="shared" si="1"/>
        <v>0</v>
      </c>
      <c r="I12" s="230">
        <f t="shared" si="2"/>
        <v>0</v>
      </c>
      <c r="J12" s="246">
        <f t="shared" si="3"/>
        <v>0</v>
      </c>
      <c r="K12" s="230"/>
      <c r="L12" s="230"/>
      <c r="M12" s="225"/>
      <c r="N12" s="225"/>
    </row>
    <row r="13" spans="1:15" x14ac:dyDescent="0.25">
      <c r="A13" s="229" t="s">
        <v>258</v>
      </c>
      <c r="B13" s="229" t="s">
        <v>259</v>
      </c>
      <c r="C13" s="229" t="s">
        <v>595</v>
      </c>
      <c r="D13" s="230">
        <v>40</v>
      </c>
      <c r="E13" s="245"/>
      <c r="F13" s="230">
        <f t="shared" si="0"/>
        <v>0</v>
      </c>
      <c r="G13" s="245"/>
      <c r="H13" s="230">
        <f t="shared" si="1"/>
        <v>0</v>
      </c>
      <c r="I13" s="230">
        <f t="shared" si="2"/>
        <v>0</v>
      </c>
      <c r="J13" s="246">
        <f t="shared" si="3"/>
        <v>0</v>
      </c>
      <c r="K13" s="230"/>
      <c r="L13" s="230"/>
      <c r="M13" s="225"/>
      <c r="N13" s="225"/>
    </row>
    <row r="14" spans="1:15" x14ac:dyDescent="0.25">
      <c r="A14" s="229" t="s">
        <v>260</v>
      </c>
      <c r="B14" s="229" t="s">
        <v>261</v>
      </c>
      <c r="C14" s="229" t="s">
        <v>595</v>
      </c>
      <c r="D14" s="230">
        <v>35</v>
      </c>
      <c r="E14" s="245"/>
      <c r="F14" s="230">
        <f t="shared" si="0"/>
        <v>0</v>
      </c>
      <c r="G14" s="245"/>
      <c r="H14" s="230">
        <f t="shared" si="1"/>
        <v>0</v>
      </c>
      <c r="I14" s="230">
        <f t="shared" si="2"/>
        <v>0</v>
      </c>
      <c r="J14" s="246">
        <f t="shared" si="3"/>
        <v>0</v>
      </c>
      <c r="K14" s="230"/>
      <c r="L14" s="230"/>
      <c r="M14" s="225"/>
      <c r="N14" s="225"/>
    </row>
    <row r="15" spans="1:15" x14ac:dyDescent="0.25">
      <c r="A15" s="229" t="s">
        <v>262</v>
      </c>
      <c r="B15" s="229" t="s">
        <v>263</v>
      </c>
      <c r="C15" s="229" t="s">
        <v>595</v>
      </c>
      <c r="D15" s="230">
        <v>2</v>
      </c>
      <c r="E15" s="245"/>
      <c r="F15" s="230">
        <f t="shared" si="0"/>
        <v>0</v>
      </c>
      <c r="G15" s="245"/>
      <c r="H15" s="230">
        <f t="shared" si="1"/>
        <v>0</v>
      </c>
      <c r="I15" s="230">
        <f t="shared" si="2"/>
        <v>0</v>
      </c>
      <c r="J15" s="246">
        <f t="shared" si="3"/>
        <v>0</v>
      </c>
      <c r="K15" s="230"/>
      <c r="L15" s="230"/>
      <c r="M15" s="225"/>
      <c r="N15" s="225"/>
    </row>
    <row r="16" spans="1:15" x14ac:dyDescent="0.25">
      <c r="A16" s="229" t="s">
        <v>264</v>
      </c>
      <c r="B16" s="229" t="s">
        <v>265</v>
      </c>
      <c r="C16" s="229" t="s">
        <v>105</v>
      </c>
      <c r="D16" s="230">
        <v>140</v>
      </c>
      <c r="E16" s="245"/>
      <c r="F16" s="230">
        <f t="shared" si="0"/>
        <v>0</v>
      </c>
      <c r="G16" s="245"/>
      <c r="H16" s="230">
        <f t="shared" si="1"/>
        <v>0</v>
      </c>
      <c r="I16" s="230">
        <f t="shared" si="2"/>
        <v>0</v>
      </c>
      <c r="J16" s="246">
        <f t="shared" si="3"/>
        <v>0</v>
      </c>
      <c r="K16" s="230"/>
      <c r="L16" s="230"/>
      <c r="M16" s="225"/>
      <c r="N16" s="225"/>
    </row>
    <row r="17" spans="1:14" x14ac:dyDescent="0.25">
      <c r="A17" s="229" t="s">
        <v>266</v>
      </c>
      <c r="B17" s="229" t="s">
        <v>267</v>
      </c>
      <c r="C17" s="229" t="s">
        <v>105</v>
      </c>
      <c r="D17" s="230">
        <v>30</v>
      </c>
      <c r="E17" s="245"/>
      <c r="F17" s="230">
        <f t="shared" si="0"/>
        <v>0</v>
      </c>
      <c r="G17" s="245"/>
      <c r="H17" s="230">
        <f t="shared" si="1"/>
        <v>0</v>
      </c>
      <c r="I17" s="230">
        <f t="shared" si="2"/>
        <v>0</v>
      </c>
      <c r="J17" s="246">
        <f t="shared" si="3"/>
        <v>0</v>
      </c>
      <c r="K17" s="230"/>
      <c r="L17" s="230"/>
      <c r="M17" s="225"/>
      <c r="N17" s="225"/>
    </row>
    <row r="18" spans="1:14" x14ac:dyDescent="0.25">
      <c r="A18" s="229" t="s">
        <v>268</v>
      </c>
      <c r="B18" s="229" t="s">
        <v>269</v>
      </c>
      <c r="C18" s="229" t="s">
        <v>595</v>
      </c>
      <c r="D18" s="230">
        <v>2</v>
      </c>
      <c r="E18" s="245"/>
      <c r="F18" s="230">
        <f t="shared" si="0"/>
        <v>0</v>
      </c>
      <c r="G18" s="245"/>
      <c r="H18" s="230">
        <f t="shared" si="1"/>
        <v>0</v>
      </c>
      <c r="I18" s="230">
        <f t="shared" si="2"/>
        <v>0</v>
      </c>
      <c r="J18" s="246">
        <f t="shared" si="3"/>
        <v>0</v>
      </c>
      <c r="K18" s="230"/>
      <c r="L18" s="230"/>
      <c r="M18" s="225"/>
      <c r="N18" s="225"/>
    </row>
    <row r="19" spans="1:14" x14ac:dyDescent="0.25">
      <c r="A19" s="229" t="s">
        <v>270</v>
      </c>
      <c r="B19" s="229" t="s">
        <v>271</v>
      </c>
      <c r="C19" s="229" t="s">
        <v>595</v>
      </c>
      <c r="D19" s="230">
        <v>2</v>
      </c>
      <c r="E19" s="245"/>
      <c r="F19" s="230">
        <f t="shared" si="0"/>
        <v>0</v>
      </c>
      <c r="G19" s="245"/>
      <c r="H19" s="230">
        <f t="shared" si="1"/>
        <v>0</v>
      </c>
      <c r="I19" s="230">
        <f t="shared" si="2"/>
        <v>0</v>
      </c>
      <c r="J19" s="246">
        <f t="shared" si="3"/>
        <v>0</v>
      </c>
      <c r="K19" s="230"/>
      <c r="L19" s="230"/>
      <c r="M19" s="225"/>
      <c r="N19" s="225"/>
    </row>
    <row r="20" spans="1:14" x14ac:dyDescent="0.25">
      <c r="A20" s="229" t="s">
        <v>272</v>
      </c>
      <c r="B20" s="229" t="s">
        <v>273</v>
      </c>
      <c r="C20" s="229" t="s">
        <v>595</v>
      </c>
      <c r="D20" s="230">
        <v>1</v>
      </c>
      <c r="E20" s="245"/>
      <c r="F20" s="230">
        <f t="shared" si="0"/>
        <v>0</v>
      </c>
      <c r="G20" s="245"/>
      <c r="H20" s="230">
        <f t="shared" si="1"/>
        <v>0</v>
      </c>
      <c r="I20" s="230">
        <f t="shared" si="2"/>
        <v>0</v>
      </c>
      <c r="J20" s="246">
        <f t="shared" si="3"/>
        <v>0</v>
      </c>
      <c r="K20" s="230"/>
      <c r="L20" s="230"/>
      <c r="M20" s="225"/>
      <c r="N20" s="225"/>
    </row>
    <row r="21" spans="1:14" x14ac:dyDescent="0.25">
      <c r="A21" s="229" t="s">
        <v>274</v>
      </c>
      <c r="B21" s="229" t="s">
        <v>275</v>
      </c>
      <c r="C21" s="229" t="s">
        <v>595</v>
      </c>
      <c r="D21" s="230">
        <v>12</v>
      </c>
      <c r="E21" s="245"/>
      <c r="F21" s="230">
        <f t="shared" si="0"/>
        <v>0</v>
      </c>
      <c r="G21" s="245"/>
      <c r="H21" s="230">
        <f t="shared" si="1"/>
        <v>0</v>
      </c>
      <c r="I21" s="230">
        <f t="shared" si="2"/>
        <v>0</v>
      </c>
      <c r="J21" s="246">
        <f t="shared" si="3"/>
        <v>0</v>
      </c>
      <c r="K21" s="230"/>
      <c r="L21" s="230"/>
      <c r="M21" s="225"/>
      <c r="N21" s="225"/>
    </row>
    <row r="22" spans="1:14" x14ac:dyDescent="0.25">
      <c r="A22" s="229" t="s">
        <v>276</v>
      </c>
      <c r="B22" s="229" t="s">
        <v>277</v>
      </c>
      <c r="C22" s="229" t="s">
        <v>595</v>
      </c>
      <c r="D22" s="230">
        <v>12</v>
      </c>
      <c r="E22" s="245"/>
      <c r="F22" s="230">
        <f t="shared" si="0"/>
        <v>0</v>
      </c>
      <c r="G22" s="245"/>
      <c r="H22" s="230">
        <f t="shared" si="1"/>
        <v>0</v>
      </c>
      <c r="I22" s="230">
        <f t="shared" si="2"/>
        <v>0</v>
      </c>
      <c r="J22" s="246">
        <f t="shared" si="3"/>
        <v>0</v>
      </c>
      <c r="K22" s="230"/>
      <c r="L22" s="230"/>
      <c r="M22" s="225"/>
      <c r="N22" s="225"/>
    </row>
    <row r="23" spans="1:14" x14ac:dyDescent="0.25">
      <c r="A23" s="229" t="s">
        <v>278</v>
      </c>
      <c r="B23" s="229" t="s">
        <v>279</v>
      </c>
      <c r="C23" s="229" t="s">
        <v>595</v>
      </c>
      <c r="D23" s="230">
        <v>15</v>
      </c>
      <c r="E23" s="245"/>
      <c r="F23" s="230">
        <f t="shared" si="0"/>
        <v>0</v>
      </c>
      <c r="G23" s="245"/>
      <c r="H23" s="230">
        <f t="shared" si="1"/>
        <v>0</v>
      </c>
      <c r="I23" s="230">
        <f t="shared" si="2"/>
        <v>0</v>
      </c>
      <c r="J23" s="246">
        <f t="shared" si="3"/>
        <v>0</v>
      </c>
      <c r="K23" s="230"/>
      <c r="L23" s="230"/>
      <c r="M23" s="225"/>
      <c r="N23" s="225"/>
    </row>
    <row r="24" spans="1:14" x14ac:dyDescent="0.25">
      <c r="A24" s="229" t="s">
        <v>280</v>
      </c>
      <c r="B24" s="229" t="s">
        <v>281</v>
      </c>
      <c r="C24" s="229" t="s">
        <v>595</v>
      </c>
      <c r="D24" s="230">
        <v>11</v>
      </c>
      <c r="E24" s="245"/>
      <c r="F24" s="230">
        <f t="shared" si="0"/>
        <v>0</v>
      </c>
      <c r="G24" s="245"/>
      <c r="H24" s="230">
        <f t="shared" si="1"/>
        <v>0</v>
      </c>
      <c r="I24" s="230">
        <f t="shared" si="2"/>
        <v>0</v>
      </c>
      <c r="J24" s="246">
        <f t="shared" si="3"/>
        <v>0</v>
      </c>
      <c r="K24" s="230"/>
      <c r="L24" s="230"/>
      <c r="M24" s="225"/>
      <c r="N24" s="225"/>
    </row>
    <row r="25" spans="1:14" x14ac:dyDescent="0.25">
      <c r="A25" s="229" t="s">
        <v>282</v>
      </c>
      <c r="B25" s="229" t="s">
        <v>283</v>
      </c>
      <c r="C25" s="229" t="s">
        <v>595</v>
      </c>
      <c r="D25" s="230">
        <v>1</v>
      </c>
      <c r="E25" s="245"/>
      <c r="F25" s="230">
        <f t="shared" si="0"/>
        <v>0</v>
      </c>
      <c r="G25" s="245"/>
      <c r="H25" s="230">
        <f t="shared" si="1"/>
        <v>0</v>
      </c>
      <c r="I25" s="230">
        <f t="shared" si="2"/>
        <v>0</v>
      </c>
      <c r="J25" s="246">
        <f t="shared" si="3"/>
        <v>0</v>
      </c>
      <c r="K25" s="230"/>
      <c r="L25" s="230"/>
      <c r="M25" s="225"/>
      <c r="N25" s="225"/>
    </row>
    <row r="26" spans="1:14" x14ac:dyDescent="0.25">
      <c r="A26" s="229" t="s">
        <v>284</v>
      </c>
      <c r="B26" s="229" t="s">
        <v>285</v>
      </c>
      <c r="C26" s="229" t="s">
        <v>89</v>
      </c>
      <c r="D26" s="230">
        <v>12</v>
      </c>
      <c r="E26" s="245"/>
      <c r="F26" s="230">
        <f t="shared" si="0"/>
        <v>0</v>
      </c>
      <c r="G26" s="245"/>
      <c r="H26" s="230">
        <f t="shared" si="1"/>
        <v>0</v>
      </c>
      <c r="I26" s="230">
        <f t="shared" si="2"/>
        <v>0</v>
      </c>
      <c r="J26" s="246">
        <f>I26</f>
        <v>0</v>
      </c>
      <c r="K26" s="230"/>
      <c r="L26" s="230"/>
      <c r="M26" s="225"/>
      <c r="N26" s="225"/>
    </row>
    <row r="27" spans="1:14" x14ac:dyDescent="0.25">
      <c r="A27" s="239" t="s">
        <v>213</v>
      </c>
      <c r="B27" s="239" t="s">
        <v>286</v>
      </c>
      <c r="C27" s="239" t="s">
        <v>213</v>
      </c>
      <c r="D27" s="241"/>
      <c r="E27" s="242"/>
      <c r="F27" s="241"/>
      <c r="G27" s="242"/>
      <c r="H27" s="241"/>
      <c r="I27" s="241"/>
      <c r="J27" s="241"/>
      <c r="K27" s="241"/>
      <c r="L27" s="241"/>
      <c r="M27" s="225"/>
      <c r="N27" s="225"/>
    </row>
    <row r="28" spans="1:14" x14ac:dyDescent="0.25">
      <c r="A28" s="229" t="s">
        <v>287</v>
      </c>
      <c r="B28" s="229" t="s">
        <v>288</v>
      </c>
      <c r="C28" s="229" t="s">
        <v>595</v>
      </c>
      <c r="D28" s="230">
        <v>4</v>
      </c>
      <c r="E28" s="245"/>
      <c r="F28" s="230">
        <f>D28*E28</f>
        <v>0</v>
      </c>
      <c r="G28" s="245"/>
      <c r="H28" s="230">
        <f>D28*G28</f>
        <v>0</v>
      </c>
      <c r="I28" s="230">
        <f>F28+H28</f>
        <v>0</v>
      </c>
      <c r="J28" s="246">
        <f>I28</f>
        <v>0</v>
      </c>
      <c r="K28" s="230"/>
      <c r="L28" s="230"/>
      <c r="M28" s="225"/>
      <c r="N28" s="225"/>
    </row>
    <row r="29" spans="1:14" x14ac:dyDescent="0.25">
      <c r="A29" s="239" t="s">
        <v>213</v>
      </c>
      <c r="B29" s="239" t="s">
        <v>289</v>
      </c>
      <c r="C29" s="239" t="s">
        <v>213</v>
      </c>
      <c r="D29" s="241"/>
      <c r="E29" s="242"/>
      <c r="F29" s="241"/>
      <c r="G29" s="242"/>
      <c r="H29" s="241"/>
      <c r="I29" s="241"/>
      <c r="J29" s="241"/>
      <c r="K29" s="241"/>
      <c r="L29" s="241"/>
      <c r="M29" s="225"/>
      <c r="N29" s="225"/>
    </row>
    <row r="30" spans="1:14" x14ac:dyDescent="0.25">
      <c r="A30" s="239" t="s">
        <v>213</v>
      </c>
      <c r="B30" s="239" t="s">
        <v>290</v>
      </c>
      <c r="C30" s="239" t="s">
        <v>213</v>
      </c>
      <c r="D30" s="241"/>
      <c r="E30" s="242"/>
      <c r="F30" s="241"/>
      <c r="G30" s="242"/>
      <c r="H30" s="241"/>
      <c r="I30" s="241"/>
      <c r="J30" s="241"/>
      <c r="K30" s="241"/>
      <c r="L30" s="241"/>
      <c r="M30" s="225"/>
      <c r="N30" s="225"/>
    </row>
    <row r="31" spans="1:14" x14ac:dyDescent="0.25">
      <c r="A31" s="229" t="s">
        <v>291</v>
      </c>
      <c r="B31" s="229" t="s">
        <v>292</v>
      </c>
      <c r="C31" s="229" t="s">
        <v>595</v>
      </c>
      <c r="D31" s="230">
        <v>1</v>
      </c>
      <c r="E31" s="245"/>
      <c r="F31" s="230">
        <f>D31*E31</f>
        <v>0</v>
      </c>
      <c r="G31" s="245"/>
      <c r="H31" s="230">
        <f>D31*G31</f>
        <v>0</v>
      </c>
      <c r="I31" s="230">
        <f>F31+H31</f>
        <v>0</v>
      </c>
      <c r="J31" s="246">
        <f>I31</f>
        <v>0</v>
      </c>
      <c r="K31" s="230"/>
      <c r="L31" s="230"/>
      <c r="M31" s="225"/>
      <c r="N31" s="225"/>
    </row>
    <row r="32" spans="1:14" x14ac:dyDescent="0.25">
      <c r="A32" s="229" t="s">
        <v>293</v>
      </c>
      <c r="B32" s="229" t="s">
        <v>294</v>
      </c>
      <c r="C32" s="229" t="s">
        <v>595</v>
      </c>
      <c r="D32" s="230">
        <v>5</v>
      </c>
      <c r="E32" s="245"/>
      <c r="F32" s="230">
        <f>D32*E32</f>
        <v>0</v>
      </c>
      <c r="G32" s="245"/>
      <c r="H32" s="230">
        <f>D32*G32</f>
        <v>0</v>
      </c>
      <c r="I32" s="230">
        <f>F32+H32</f>
        <v>0</v>
      </c>
      <c r="J32" s="246">
        <f t="shared" ref="J32:J33" si="4">I32</f>
        <v>0</v>
      </c>
      <c r="K32" s="230"/>
      <c r="L32" s="230"/>
      <c r="M32" s="225"/>
      <c r="N32" s="225"/>
    </row>
    <row r="33" spans="1:14" x14ac:dyDescent="0.25">
      <c r="A33" s="229" t="s">
        <v>295</v>
      </c>
      <c r="B33" s="229" t="s">
        <v>296</v>
      </c>
      <c r="C33" s="229" t="s">
        <v>595</v>
      </c>
      <c r="D33" s="230">
        <v>3</v>
      </c>
      <c r="E33" s="245"/>
      <c r="F33" s="230">
        <f>D33*E33</f>
        <v>0</v>
      </c>
      <c r="G33" s="245"/>
      <c r="H33" s="230">
        <f>D33*G33</f>
        <v>0</v>
      </c>
      <c r="I33" s="230">
        <f>F33+H33</f>
        <v>0</v>
      </c>
      <c r="J33" s="246">
        <f t="shared" si="4"/>
        <v>0</v>
      </c>
      <c r="K33" s="230"/>
      <c r="L33" s="230"/>
      <c r="M33" s="225"/>
      <c r="N33" s="225"/>
    </row>
    <row r="34" spans="1:14" x14ac:dyDescent="0.25">
      <c r="A34" s="239" t="s">
        <v>213</v>
      </c>
      <c r="B34" s="239" t="s">
        <v>297</v>
      </c>
      <c r="C34" s="239" t="s">
        <v>213</v>
      </c>
      <c r="D34" s="241"/>
      <c r="E34" s="242"/>
      <c r="F34" s="241"/>
      <c r="G34" s="242"/>
      <c r="H34" s="241"/>
      <c r="I34" s="241"/>
      <c r="J34" s="241"/>
      <c r="K34" s="241"/>
      <c r="L34" s="241"/>
      <c r="M34" s="225"/>
      <c r="N34" s="225"/>
    </row>
    <row r="35" spans="1:14" x14ac:dyDescent="0.25">
      <c r="A35" s="229" t="s">
        <v>298</v>
      </c>
      <c r="B35" s="229" t="s">
        <v>299</v>
      </c>
      <c r="C35" s="229" t="s">
        <v>105</v>
      </c>
      <c r="D35" s="230">
        <v>70</v>
      </c>
      <c r="E35" s="245"/>
      <c r="F35" s="230">
        <f t="shared" ref="F35:F40" si="5">D35*E35</f>
        <v>0</v>
      </c>
      <c r="G35" s="245"/>
      <c r="H35" s="230">
        <f t="shared" ref="H35:H40" si="6">D35*G35</f>
        <v>0</v>
      </c>
      <c r="I35" s="230">
        <f t="shared" ref="I35:I40" si="7">F35+H35</f>
        <v>0</v>
      </c>
      <c r="J35" s="246">
        <f>I35</f>
        <v>0</v>
      </c>
      <c r="K35" s="230"/>
      <c r="L35" s="230"/>
      <c r="M35" s="225"/>
      <c r="N35" s="225"/>
    </row>
    <row r="36" spans="1:14" x14ac:dyDescent="0.25">
      <c r="A36" s="229" t="s">
        <v>300</v>
      </c>
      <c r="B36" s="229" t="s">
        <v>301</v>
      </c>
      <c r="C36" s="229" t="s">
        <v>595</v>
      </c>
      <c r="D36" s="230">
        <v>2</v>
      </c>
      <c r="E36" s="245"/>
      <c r="F36" s="230">
        <f t="shared" si="5"/>
        <v>0</v>
      </c>
      <c r="G36" s="245"/>
      <c r="H36" s="230">
        <f t="shared" si="6"/>
        <v>0</v>
      </c>
      <c r="I36" s="230">
        <f t="shared" si="7"/>
        <v>0</v>
      </c>
      <c r="J36" s="246">
        <f t="shared" ref="J36:J40" si="8">I36</f>
        <v>0</v>
      </c>
      <c r="K36" s="230"/>
      <c r="L36" s="230"/>
      <c r="M36" s="225"/>
      <c r="N36" s="225"/>
    </row>
    <row r="37" spans="1:14" x14ac:dyDescent="0.25">
      <c r="A37" s="229" t="s">
        <v>302</v>
      </c>
      <c r="B37" s="229" t="s">
        <v>303</v>
      </c>
      <c r="C37" s="229" t="s">
        <v>595</v>
      </c>
      <c r="D37" s="230">
        <v>1</v>
      </c>
      <c r="E37" s="245"/>
      <c r="F37" s="230">
        <f t="shared" si="5"/>
        <v>0</v>
      </c>
      <c r="G37" s="245"/>
      <c r="H37" s="230">
        <f t="shared" si="6"/>
        <v>0</v>
      </c>
      <c r="I37" s="230">
        <f t="shared" si="7"/>
        <v>0</v>
      </c>
      <c r="J37" s="246">
        <f t="shared" si="8"/>
        <v>0</v>
      </c>
      <c r="K37" s="230"/>
      <c r="L37" s="230"/>
      <c r="M37" s="225"/>
      <c r="N37" s="225"/>
    </row>
    <row r="38" spans="1:14" x14ac:dyDescent="0.25">
      <c r="A38" s="229" t="s">
        <v>304</v>
      </c>
      <c r="B38" s="229" t="s">
        <v>305</v>
      </c>
      <c r="C38" s="229" t="s">
        <v>595</v>
      </c>
      <c r="D38" s="230">
        <v>2</v>
      </c>
      <c r="E38" s="245"/>
      <c r="F38" s="230">
        <f t="shared" si="5"/>
        <v>0</v>
      </c>
      <c r="G38" s="245"/>
      <c r="H38" s="230">
        <f t="shared" si="6"/>
        <v>0</v>
      </c>
      <c r="I38" s="230">
        <f t="shared" si="7"/>
        <v>0</v>
      </c>
      <c r="J38" s="246">
        <f t="shared" si="8"/>
        <v>0</v>
      </c>
      <c r="K38" s="230"/>
      <c r="L38" s="230"/>
      <c r="M38" s="225"/>
      <c r="N38" s="225"/>
    </row>
    <row r="39" spans="1:14" x14ac:dyDescent="0.25">
      <c r="A39" s="229" t="s">
        <v>306</v>
      </c>
      <c r="B39" s="229" t="s">
        <v>307</v>
      </c>
      <c r="C39" s="229" t="s">
        <v>595</v>
      </c>
      <c r="D39" s="230">
        <v>4</v>
      </c>
      <c r="E39" s="245"/>
      <c r="F39" s="230">
        <f t="shared" si="5"/>
        <v>0</v>
      </c>
      <c r="G39" s="245"/>
      <c r="H39" s="230">
        <f t="shared" si="6"/>
        <v>0</v>
      </c>
      <c r="I39" s="230">
        <f t="shared" si="7"/>
        <v>0</v>
      </c>
      <c r="J39" s="246">
        <f t="shared" si="8"/>
        <v>0</v>
      </c>
      <c r="K39" s="230"/>
      <c r="L39" s="230"/>
      <c r="M39" s="225"/>
      <c r="N39" s="225"/>
    </row>
    <row r="40" spans="1:14" x14ac:dyDescent="0.25">
      <c r="A40" s="229" t="s">
        <v>308</v>
      </c>
      <c r="B40" s="229" t="s">
        <v>309</v>
      </c>
      <c r="C40" s="229" t="s">
        <v>595</v>
      </c>
      <c r="D40" s="230">
        <v>4</v>
      </c>
      <c r="E40" s="245"/>
      <c r="F40" s="230">
        <f t="shared" si="5"/>
        <v>0</v>
      </c>
      <c r="G40" s="245"/>
      <c r="H40" s="230">
        <f t="shared" si="6"/>
        <v>0</v>
      </c>
      <c r="I40" s="230">
        <f t="shared" si="7"/>
        <v>0</v>
      </c>
      <c r="J40" s="246">
        <f t="shared" si="8"/>
        <v>0</v>
      </c>
      <c r="K40" s="230"/>
      <c r="L40" s="230"/>
      <c r="M40" s="225"/>
      <c r="N40" s="225"/>
    </row>
    <row r="41" spans="1:14" x14ac:dyDescent="0.25">
      <c r="A41" s="239" t="s">
        <v>213</v>
      </c>
      <c r="B41" s="239" t="s">
        <v>310</v>
      </c>
      <c r="C41" s="239" t="s">
        <v>213</v>
      </c>
      <c r="D41" s="241"/>
      <c r="E41" s="242"/>
      <c r="F41" s="241"/>
      <c r="G41" s="242"/>
      <c r="H41" s="241"/>
      <c r="I41" s="241"/>
      <c r="J41" s="241"/>
      <c r="K41" s="241"/>
      <c r="L41" s="241"/>
      <c r="M41" s="225"/>
      <c r="N41" s="225"/>
    </row>
    <row r="42" spans="1:14" x14ac:dyDescent="0.25">
      <c r="A42" s="229" t="s">
        <v>311</v>
      </c>
      <c r="B42" s="229" t="s">
        <v>312</v>
      </c>
      <c r="C42" s="229" t="s">
        <v>595</v>
      </c>
      <c r="D42" s="230">
        <v>7</v>
      </c>
      <c r="E42" s="245"/>
      <c r="F42" s="230">
        <f>D42*E42</f>
        <v>0</v>
      </c>
      <c r="G42" s="245"/>
      <c r="H42" s="230">
        <f>D42*G42</f>
        <v>0</v>
      </c>
      <c r="I42" s="230">
        <f>F42+H42</f>
        <v>0</v>
      </c>
      <c r="J42" s="246">
        <f>I42</f>
        <v>0</v>
      </c>
      <c r="K42" s="230"/>
      <c r="L42" s="230"/>
      <c r="M42" s="225"/>
      <c r="N42" s="225"/>
    </row>
    <row r="43" spans="1:14" x14ac:dyDescent="0.25">
      <c r="A43" s="229" t="s">
        <v>313</v>
      </c>
      <c r="B43" s="229" t="s">
        <v>314</v>
      </c>
      <c r="C43" s="229" t="s">
        <v>595</v>
      </c>
      <c r="D43" s="230">
        <v>5</v>
      </c>
      <c r="E43" s="245"/>
      <c r="F43" s="230">
        <f>D43*E43</f>
        <v>0</v>
      </c>
      <c r="G43" s="245"/>
      <c r="H43" s="230">
        <f>D43*G43</f>
        <v>0</v>
      </c>
      <c r="I43" s="230">
        <f>F43+H43</f>
        <v>0</v>
      </c>
      <c r="J43" s="246">
        <f t="shared" ref="J43:J44" si="9">I43</f>
        <v>0</v>
      </c>
      <c r="K43" s="230"/>
      <c r="L43" s="230"/>
      <c r="M43" s="225"/>
      <c r="N43" s="225"/>
    </row>
    <row r="44" spans="1:14" x14ac:dyDescent="0.25">
      <c r="A44" s="229" t="s">
        <v>315</v>
      </c>
      <c r="B44" s="229" t="s">
        <v>253</v>
      </c>
      <c r="C44" s="229" t="s">
        <v>89</v>
      </c>
      <c r="D44" s="230">
        <v>6</v>
      </c>
      <c r="E44" s="245"/>
      <c r="F44" s="230">
        <f>D44*E44</f>
        <v>0</v>
      </c>
      <c r="G44" s="245"/>
      <c r="H44" s="230">
        <f>D44*G44</f>
        <v>0</v>
      </c>
      <c r="I44" s="230">
        <f>F44+H44</f>
        <v>0</v>
      </c>
      <c r="J44" s="246">
        <f t="shared" si="9"/>
        <v>0</v>
      </c>
      <c r="K44" s="230"/>
      <c r="L44" s="230"/>
      <c r="M44" s="225"/>
      <c r="N44" s="225"/>
    </row>
    <row r="45" spans="1:14" x14ac:dyDescent="0.25">
      <c r="A45" s="239" t="s">
        <v>213</v>
      </c>
      <c r="B45" s="239" t="s">
        <v>316</v>
      </c>
      <c r="C45" s="239" t="s">
        <v>213</v>
      </c>
      <c r="D45" s="241"/>
      <c r="E45" s="242"/>
      <c r="F45" s="241"/>
      <c r="G45" s="242"/>
      <c r="H45" s="241"/>
      <c r="I45" s="241"/>
      <c r="J45" s="241"/>
      <c r="K45" s="241"/>
      <c r="L45" s="241"/>
      <c r="M45" s="225"/>
      <c r="N45" s="225"/>
    </row>
    <row r="46" spans="1:14" x14ac:dyDescent="0.25">
      <c r="A46" s="229" t="s">
        <v>317</v>
      </c>
      <c r="B46" s="229" t="s">
        <v>318</v>
      </c>
      <c r="C46" s="229" t="s">
        <v>105</v>
      </c>
      <c r="D46" s="230">
        <v>310</v>
      </c>
      <c r="E46" s="245"/>
      <c r="F46" s="230">
        <f>D46*E46</f>
        <v>0</v>
      </c>
      <c r="G46" s="245"/>
      <c r="H46" s="230">
        <f>D46*G46</f>
        <v>0</v>
      </c>
      <c r="I46" s="230">
        <f t="shared" ref="I46:I53" si="10">F46+H46</f>
        <v>0</v>
      </c>
      <c r="J46" s="246">
        <f>I46</f>
        <v>0</v>
      </c>
      <c r="K46" s="230"/>
      <c r="L46" s="230"/>
      <c r="M46" s="225"/>
      <c r="N46" s="225"/>
    </row>
    <row r="47" spans="1:14" x14ac:dyDescent="0.25">
      <c r="A47" s="229" t="s">
        <v>319</v>
      </c>
      <c r="B47" s="229" t="s">
        <v>320</v>
      </c>
      <c r="C47" s="229" t="s">
        <v>595</v>
      </c>
      <c r="D47" s="230">
        <v>20</v>
      </c>
      <c r="E47" s="245"/>
      <c r="F47" s="230">
        <f>D47*E47</f>
        <v>0</v>
      </c>
      <c r="G47" s="245"/>
      <c r="H47" s="230">
        <f>D47*G47</f>
        <v>0</v>
      </c>
      <c r="I47" s="230">
        <f t="shared" si="10"/>
        <v>0</v>
      </c>
      <c r="J47" s="246">
        <f t="shared" ref="J47:J49" si="11">I47</f>
        <v>0</v>
      </c>
      <c r="K47" s="230"/>
      <c r="L47" s="230"/>
      <c r="M47" s="225"/>
      <c r="N47" s="225"/>
    </row>
    <row r="48" spans="1:14" x14ac:dyDescent="0.25">
      <c r="A48" s="229" t="s">
        <v>321</v>
      </c>
      <c r="B48" s="229" t="s">
        <v>322</v>
      </c>
      <c r="C48" s="229" t="s">
        <v>595</v>
      </c>
      <c r="D48" s="230">
        <v>9</v>
      </c>
      <c r="E48" s="245"/>
      <c r="F48" s="230">
        <f>D48*E48</f>
        <v>0</v>
      </c>
      <c r="G48" s="245"/>
      <c r="H48" s="230">
        <f>D48*G48</f>
        <v>0</v>
      </c>
      <c r="I48" s="230">
        <f t="shared" si="10"/>
        <v>0</v>
      </c>
      <c r="J48" s="246">
        <f t="shared" si="11"/>
        <v>0</v>
      </c>
      <c r="K48" s="230"/>
      <c r="L48" s="230"/>
      <c r="M48" s="225"/>
      <c r="N48" s="225"/>
    </row>
    <row r="49" spans="1:14" x14ac:dyDescent="0.25">
      <c r="A49" s="229" t="s">
        <v>323</v>
      </c>
      <c r="B49" s="229" t="s">
        <v>324</v>
      </c>
      <c r="C49" s="229" t="s">
        <v>595</v>
      </c>
      <c r="D49" s="230">
        <v>5</v>
      </c>
      <c r="E49" s="245"/>
      <c r="F49" s="230">
        <f>D49*E49</f>
        <v>0</v>
      </c>
      <c r="G49" s="245"/>
      <c r="H49" s="230">
        <f>D49*G49</f>
        <v>0</v>
      </c>
      <c r="I49" s="230">
        <f t="shared" si="10"/>
        <v>0</v>
      </c>
      <c r="J49" s="246">
        <f t="shared" si="11"/>
        <v>0</v>
      </c>
      <c r="K49" s="230"/>
      <c r="L49" s="230"/>
      <c r="M49" s="225"/>
      <c r="N49" s="225"/>
    </row>
    <row r="50" spans="1:14" x14ac:dyDescent="0.25">
      <c r="A50" s="239" t="s">
        <v>213</v>
      </c>
      <c r="B50" s="239" t="s">
        <v>325</v>
      </c>
      <c r="C50" s="239" t="s">
        <v>213</v>
      </c>
      <c r="D50" s="241"/>
      <c r="E50" s="242"/>
      <c r="F50" s="241"/>
      <c r="G50" s="242"/>
      <c r="H50" s="241"/>
      <c r="I50" s="241"/>
      <c r="J50" s="241"/>
      <c r="K50" s="241"/>
      <c r="L50" s="241"/>
      <c r="M50" s="225"/>
      <c r="N50" s="225"/>
    </row>
    <row r="51" spans="1:14" x14ac:dyDescent="0.25">
      <c r="A51" s="229" t="s">
        <v>326</v>
      </c>
      <c r="B51" s="229" t="s">
        <v>327</v>
      </c>
      <c r="C51" s="229" t="s">
        <v>89</v>
      </c>
      <c r="D51" s="230">
        <v>6</v>
      </c>
      <c r="E51" s="245"/>
      <c r="F51" s="230">
        <f>D51*E51</f>
        <v>0</v>
      </c>
      <c r="G51" s="245"/>
      <c r="H51" s="230">
        <f>D51*G51</f>
        <v>0</v>
      </c>
      <c r="I51" s="230">
        <f t="shared" si="10"/>
        <v>0</v>
      </c>
      <c r="J51" s="246">
        <f>I51</f>
        <v>0</v>
      </c>
      <c r="K51" s="230"/>
      <c r="L51" s="230"/>
      <c r="M51" s="225"/>
      <c r="N51" s="225"/>
    </row>
    <row r="52" spans="1:14" x14ac:dyDescent="0.25">
      <c r="A52" s="229" t="s">
        <v>328</v>
      </c>
      <c r="B52" s="229" t="s">
        <v>329</v>
      </c>
      <c r="C52" s="229" t="s">
        <v>89</v>
      </c>
      <c r="D52" s="230">
        <v>16</v>
      </c>
      <c r="E52" s="245"/>
      <c r="F52" s="230">
        <f>D52*E52</f>
        <v>0</v>
      </c>
      <c r="G52" s="245"/>
      <c r="H52" s="230">
        <f>D52*G52</f>
        <v>0</v>
      </c>
      <c r="I52" s="230">
        <f t="shared" si="10"/>
        <v>0</v>
      </c>
      <c r="J52" s="246">
        <f t="shared" ref="J52:J53" si="12">I52</f>
        <v>0</v>
      </c>
      <c r="K52" s="230"/>
      <c r="L52" s="230"/>
      <c r="M52" s="225"/>
      <c r="N52" s="225"/>
    </row>
    <row r="53" spans="1:14" x14ac:dyDescent="0.25">
      <c r="A53" s="229" t="s">
        <v>330</v>
      </c>
      <c r="B53" s="229" t="s">
        <v>331</v>
      </c>
      <c r="C53" s="229" t="s">
        <v>89</v>
      </c>
      <c r="D53" s="230">
        <v>2</v>
      </c>
      <c r="E53" s="245"/>
      <c r="F53" s="230">
        <f>D53*E53</f>
        <v>0</v>
      </c>
      <c r="G53" s="245"/>
      <c r="H53" s="230">
        <f>D53*G53</f>
        <v>0</v>
      </c>
      <c r="I53" s="230">
        <f t="shared" si="10"/>
        <v>0</v>
      </c>
      <c r="J53" s="246">
        <f t="shared" si="12"/>
        <v>0</v>
      </c>
      <c r="K53" s="230"/>
      <c r="L53" s="230"/>
      <c r="M53" s="225"/>
      <c r="N53" s="225"/>
    </row>
    <row r="54" spans="1:14" x14ac:dyDescent="0.25">
      <c r="A54" s="227" t="s">
        <v>213</v>
      </c>
      <c r="B54" s="227" t="s">
        <v>596</v>
      </c>
      <c r="C54" s="227" t="s">
        <v>213</v>
      </c>
      <c r="D54" s="228"/>
      <c r="E54" s="244"/>
      <c r="F54" s="228">
        <f>SUM(F9:F53)</f>
        <v>0</v>
      </c>
      <c r="G54" s="244"/>
      <c r="H54" s="228">
        <f>SUM(H9:H53)</f>
        <v>0</v>
      </c>
      <c r="I54" s="228">
        <f>SUM(I9:I53)</f>
        <v>0</v>
      </c>
      <c r="J54" s="228">
        <f>SUM(J9:J53)</f>
        <v>0</v>
      </c>
      <c r="K54" s="228"/>
      <c r="L54" s="228"/>
      <c r="M54" s="225"/>
      <c r="N54" s="225"/>
    </row>
    <row r="55" spans="1:14" x14ac:dyDescent="0.25">
      <c r="A55" s="229" t="s">
        <v>213</v>
      </c>
      <c r="B55" s="229" t="s">
        <v>213</v>
      </c>
      <c r="C55" s="229" t="s">
        <v>213</v>
      </c>
      <c r="D55" s="230"/>
      <c r="E55" s="245"/>
      <c r="F55" s="230"/>
      <c r="G55" s="245"/>
      <c r="H55" s="230"/>
      <c r="I55" s="230"/>
      <c r="J55" s="230"/>
      <c r="K55" s="230"/>
      <c r="L55" s="230"/>
      <c r="M55" s="225"/>
      <c r="N55" s="225"/>
    </row>
    <row r="56" spans="1:14" x14ac:dyDescent="0.25">
      <c r="A56" s="227" t="s">
        <v>213</v>
      </c>
      <c r="B56" s="227" t="s">
        <v>332</v>
      </c>
      <c r="C56" s="227" t="s">
        <v>213</v>
      </c>
      <c r="D56" s="228"/>
      <c r="E56" s="244"/>
      <c r="F56" s="228"/>
      <c r="G56" s="244"/>
      <c r="H56" s="228"/>
      <c r="I56" s="228"/>
      <c r="J56" s="228"/>
      <c r="K56" s="228"/>
      <c r="L56" s="228"/>
      <c r="M56" s="225"/>
      <c r="N56" s="225"/>
    </row>
    <row r="57" spans="1:14" x14ac:dyDescent="0.25">
      <c r="A57" s="239" t="s">
        <v>213</v>
      </c>
      <c r="B57" s="239" t="s">
        <v>333</v>
      </c>
      <c r="C57" s="239" t="s">
        <v>213</v>
      </c>
      <c r="D57" s="241"/>
      <c r="E57" s="242"/>
      <c r="F57" s="241"/>
      <c r="G57" s="242"/>
      <c r="H57" s="241"/>
      <c r="I57" s="241"/>
      <c r="J57" s="241"/>
      <c r="K57" s="241"/>
      <c r="L57" s="241"/>
      <c r="M57" s="225"/>
      <c r="N57" s="225"/>
    </row>
    <row r="58" spans="1:14" x14ac:dyDescent="0.25">
      <c r="A58" s="229" t="s">
        <v>334</v>
      </c>
      <c r="B58" s="229" t="s">
        <v>335</v>
      </c>
      <c r="C58" s="229" t="s">
        <v>89</v>
      </c>
      <c r="D58" s="230">
        <v>8</v>
      </c>
      <c r="E58" s="245"/>
      <c r="F58" s="230">
        <f>D58*E58</f>
        <v>0</v>
      </c>
      <c r="G58" s="245"/>
      <c r="H58" s="230">
        <f>D58*G58</f>
        <v>0</v>
      </c>
      <c r="I58" s="230">
        <f>F58+H58</f>
        <v>0</v>
      </c>
      <c r="J58" s="246">
        <f>I58</f>
        <v>0</v>
      </c>
      <c r="K58" s="230"/>
      <c r="L58" s="230"/>
      <c r="M58" s="225"/>
      <c r="N58" s="225"/>
    </row>
    <row r="59" spans="1:14" x14ac:dyDescent="0.25">
      <c r="A59" s="229" t="s">
        <v>336</v>
      </c>
      <c r="B59" s="229" t="s">
        <v>337</v>
      </c>
      <c r="C59" s="229" t="s">
        <v>89</v>
      </c>
      <c r="D59" s="230">
        <v>4</v>
      </c>
      <c r="E59" s="245"/>
      <c r="F59" s="230">
        <f>D59*E59</f>
        <v>0</v>
      </c>
      <c r="G59" s="245"/>
      <c r="H59" s="230">
        <f>D59*G59</f>
        <v>0</v>
      </c>
      <c r="I59" s="230">
        <f>F59+H59</f>
        <v>0</v>
      </c>
      <c r="J59" s="246">
        <f>I59</f>
        <v>0</v>
      </c>
      <c r="K59" s="230"/>
      <c r="L59" s="230"/>
      <c r="M59" s="225"/>
      <c r="N59" s="225"/>
    </row>
    <row r="60" spans="1:14" x14ac:dyDescent="0.25">
      <c r="A60" s="239" t="s">
        <v>213</v>
      </c>
      <c r="B60" s="239" t="s">
        <v>338</v>
      </c>
      <c r="C60" s="239" t="s">
        <v>213</v>
      </c>
      <c r="D60" s="241"/>
      <c r="E60" s="242"/>
      <c r="F60" s="241"/>
      <c r="G60" s="242"/>
      <c r="H60" s="241"/>
      <c r="I60" s="241"/>
      <c r="J60" s="241"/>
      <c r="K60" s="241"/>
      <c r="L60" s="241"/>
      <c r="M60" s="225"/>
      <c r="N60" s="225"/>
    </row>
    <row r="61" spans="1:14" x14ac:dyDescent="0.25">
      <c r="A61" s="229" t="s">
        <v>339</v>
      </c>
      <c r="B61" s="229" t="s">
        <v>340</v>
      </c>
      <c r="C61" s="229" t="s">
        <v>595</v>
      </c>
      <c r="D61" s="230">
        <v>5</v>
      </c>
      <c r="E61" s="245"/>
      <c r="F61" s="230">
        <f>D61*E61</f>
        <v>0</v>
      </c>
      <c r="G61" s="245"/>
      <c r="H61" s="230">
        <f>D61*G61</f>
        <v>0</v>
      </c>
      <c r="I61" s="230">
        <f>F61+H61</f>
        <v>0</v>
      </c>
      <c r="J61" s="246">
        <f>I61</f>
        <v>0</v>
      </c>
      <c r="K61" s="230"/>
      <c r="L61" s="230"/>
      <c r="M61" s="225"/>
      <c r="N61" s="225"/>
    </row>
    <row r="62" spans="1:14" x14ac:dyDescent="0.25">
      <c r="A62" s="229" t="s">
        <v>341</v>
      </c>
      <c r="B62" s="229" t="s">
        <v>342</v>
      </c>
      <c r="C62" s="229" t="s">
        <v>89</v>
      </c>
      <c r="D62" s="230">
        <v>3</v>
      </c>
      <c r="E62" s="245"/>
      <c r="F62" s="230">
        <f>D62*E62</f>
        <v>0</v>
      </c>
      <c r="G62" s="245"/>
      <c r="H62" s="230">
        <f>D62*G62</f>
        <v>0</v>
      </c>
      <c r="I62" s="230">
        <f>F62+H62</f>
        <v>0</v>
      </c>
      <c r="J62" s="246">
        <f t="shared" ref="J62:J63" si="13">I62</f>
        <v>0</v>
      </c>
      <c r="K62" s="230"/>
      <c r="L62" s="230"/>
      <c r="M62" s="225"/>
      <c r="N62" s="225"/>
    </row>
    <row r="63" spans="1:14" x14ac:dyDescent="0.25">
      <c r="A63" s="229" t="s">
        <v>343</v>
      </c>
      <c r="B63" s="229" t="s">
        <v>344</v>
      </c>
      <c r="C63" s="229" t="s">
        <v>595</v>
      </c>
      <c r="D63" s="230">
        <v>8</v>
      </c>
      <c r="E63" s="245"/>
      <c r="F63" s="230">
        <f>D63*E63</f>
        <v>0</v>
      </c>
      <c r="G63" s="245"/>
      <c r="H63" s="230">
        <f>D63*G63</f>
        <v>0</v>
      </c>
      <c r="I63" s="230">
        <f>F63+H63</f>
        <v>0</v>
      </c>
      <c r="J63" s="246">
        <f t="shared" si="13"/>
        <v>0</v>
      </c>
      <c r="K63" s="230"/>
      <c r="L63" s="230"/>
      <c r="M63" s="225"/>
      <c r="N63" s="225"/>
    </row>
    <row r="64" spans="1:14" x14ac:dyDescent="0.25">
      <c r="A64" s="239" t="s">
        <v>213</v>
      </c>
      <c r="B64" s="239" t="s">
        <v>345</v>
      </c>
      <c r="C64" s="239" t="s">
        <v>213</v>
      </c>
      <c r="D64" s="241"/>
      <c r="E64" s="242"/>
      <c r="F64" s="241"/>
      <c r="G64" s="242"/>
      <c r="H64" s="241"/>
      <c r="I64" s="241"/>
      <c r="J64" s="241"/>
      <c r="K64" s="241"/>
      <c r="L64" s="241"/>
      <c r="M64" s="225"/>
      <c r="N64" s="225"/>
    </row>
    <row r="65" spans="1:14" x14ac:dyDescent="0.25">
      <c r="A65" s="229" t="s">
        <v>346</v>
      </c>
      <c r="B65" s="229" t="s">
        <v>347</v>
      </c>
      <c r="C65" s="229" t="s">
        <v>105</v>
      </c>
      <c r="D65" s="230">
        <v>10</v>
      </c>
      <c r="E65" s="245"/>
      <c r="F65" s="230">
        <f>D65*E65</f>
        <v>0</v>
      </c>
      <c r="G65" s="245"/>
      <c r="H65" s="230">
        <f>D65*G65</f>
        <v>0</v>
      </c>
      <c r="I65" s="230">
        <f>F65+H65</f>
        <v>0</v>
      </c>
      <c r="J65" s="246">
        <f>I65</f>
        <v>0</v>
      </c>
      <c r="K65" s="230"/>
      <c r="L65" s="230"/>
      <c r="M65" s="225"/>
      <c r="N65" s="225"/>
    </row>
    <row r="66" spans="1:14" x14ac:dyDescent="0.25">
      <c r="A66" s="239" t="s">
        <v>213</v>
      </c>
      <c r="B66" s="239" t="s">
        <v>348</v>
      </c>
      <c r="C66" s="239" t="s">
        <v>213</v>
      </c>
      <c r="D66" s="241"/>
      <c r="E66" s="242"/>
      <c r="F66" s="241"/>
      <c r="G66" s="242"/>
      <c r="H66" s="241"/>
      <c r="I66" s="241"/>
      <c r="J66" s="241"/>
      <c r="K66" s="241"/>
      <c r="L66" s="241"/>
      <c r="M66" s="225"/>
      <c r="N66" s="225"/>
    </row>
    <row r="67" spans="1:14" x14ac:dyDescent="0.25">
      <c r="A67" s="229" t="s">
        <v>349</v>
      </c>
      <c r="B67" s="229" t="s">
        <v>350</v>
      </c>
      <c r="C67" s="229" t="s">
        <v>595</v>
      </c>
      <c r="D67" s="230">
        <v>40</v>
      </c>
      <c r="E67" s="245"/>
      <c r="F67" s="230">
        <f>D67*E67</f>
        <v>0</v>
      </c>
      <c r="G67" s="245"/>
      <c r="H67" s="230">
        <f>D67*G67</f>
        <v>0</v>
      </c>
      <c r="I67" s="230">
        <f>F67+H67</f>
        <v>0</v>
      </c>
      <c r="J67" s="246">
        <f>I67</f>
        <v>0</v>
      </c>
      <c r="K67" s="230"/>
      <c r="L67" s="230"/>
      <c r="M67" s="225"/>
      <c r="N67" s="225"/>
    </row>
    <row r="68" spans="1:14" x14ac:dyDescent="0.25">
      <c r="A68" s="229" t="s">
        <v>351</v>
      </c>
      <c r="B68" s="229" t="s">
        <v>352</v>
      </c>
      <c r="C68" s="229" t="s">
        <v>595</v>
      </c>
      <c r="D68" s="230">
        <v>46</v>
      </c>
      <c r="E68" s="245"/>
      <c r="F68" s="230">
        <f>D68*E68</f>
        <v>0</v>
      </c>
      <c r="G68" s="245"/>
      <c r="H68" s="230">
        <f>D68*G68</f>
        <v>0</v>
      </c>
      <c r="I68" s="230">
        <f>F68+H68</f>
        <v>0</v>
      </c>
      <c r="J68" s="246">
        <f t="shared" ref="J68:J70" si="14">I68</f>
        <v>0</v>
      </c>
      <c r="K68" s="230"/>
      <c r="L68" s="230"/>
      <c r="M68" s="225"/>
      <c r="N68" s="225"/>
    </row>
    <row r="69" spans="1:14" x14ac:dyDescent="0.25">
      <c r="A69" s="229" t="s">
        <v>353</v>
      </c>
      <c r="B69" s="229" t="s">
        <v>354</v>
      </c>
      <c r="C69" s="229" t="s">
        <v>595</v>
      </c>
      <c r="D69" s="230">
        <v>20</v>
      </c>
      <c r="E69" s="245"/>
      <c r="F69" s="230">
        <f>D69*E69</f>
        <v>0</v>
      </c>
      <c r="G69" s="245"/>
      <c r="H69" s="230">
        <f>D69*G69</f>
        <v>0</v>
      </c>
      <c r="I69" s="230">
        <f>F69+H69</f>
        <v>0</v>
      </c>
      <c r="J69" s="246">
        <f t="shared" si="14"/>
        <v>0</v>
      </c>
      <c r="K69" s="230"/>
      <c r="L69" s="230"/>
      <c r="M69" s="225"/>
      <c r="N69" s="225"/>
    </row>
    <row r="70" spans="1:14" x14ac:dyDescent="0.25">
      <c r="A70" s="229" t="s">
        <v>355</v>
      </c>
      <c r="B70" s="229" t="s">
        <v>356</v>
      </c>
      <c r="C70" s="229" t="s">
        <v>595</v>
      </c>
      <c r="D70" s="230">
        <v>18</v>
      </c>
      <c r="E70" s="245"/>
      <c r="F70" s="230">
        <f>D70*E70</f>
        <v>0</v>
      </c>
      <c r="G70" s="245"/>
      <c r="H70" s="230">
        <f>D70*G70</f>
        <v>0</v>
      </c>
      <c r="I70" s="230">
        <f>F70+H70</f>
        <v>0</v>
      </c>
      <c r="J70" s="246">
        <f t="shared" si="14"/>
        <v>0</v>
      </c>
      <c r="K70" s="230"/>
      <c r="L70" s="230"/>
      <c r="M70" s="225"/>
      <c r="N70" s="225"/>
    </row>
    <row r="71" spans="1:14" x14ac:dyDescent="0.25">
      <c r="A71" s="239" t="s">
        <v>213</v>
      </c>
      <c r="B71" s="239" t="s">
        <v>357</v>
      </c>
      <c r="C71" s="239" t="s">
        <v>213</v>
      </c>
      <c r="D71" s="241"/>
      <c r="E71" s="242"/>
      <c r="F71" s="241"/>
      <c r="G71" s="242"/>
      <c r="H71" s="241"/>
      <c r="I71" s="241"/>
      <c r="J71" s="241"/>
      <c r="K71" s="241"/>
      <c r="L71" s="241"/>
      <c r="M71" s="225"/>
      <c r="N71" s="225"/>
    </row>
    <row r="72" spans="1:14" x14ac:dyDescent="0.25">
      <c r="A72" s="229" t="s">
        <v>358</v>
      </c>
      <c r="B72" s="229" t="s">
        <v>359</v>
      </c>
      <c r="C72" s="229" t="s">
        <v>595</v>
      </c>
      <c r="D72" s="230">
        <v>5</v>
      </c>
      <c r="E72" s="245"/>
      <c r="F72" s="230">
        <f>D72*E72</f>
        <v>0</v>
      </c>
      <c r="G72" s="245"/>
      <c r="H72" s="230">
        <f>D72*G72</f>
        <v>0</v>
      </c>
      <c r="I72" s="230">
        <f>F72+H72</f>
        <v>0</v>
      </c>
      <c r="J72" s="246">
        <f>I72</f>
        <v>0</v>
      </c>
      <c r="K72" s="230"/>
      <c r="L72" s="230"/>
      <c r="M72" s="225"/>
      <c r="N72" s="225"/>
    </row>
    <row r="73" spans="1:14" x14ac:dyDescent="0.25">
      <c r="A73" s="229" t="s">
        <v>360</v>
      </c>
      <c r="B73" s="229" t="s">
        <v>361</v>
      </c>
      <c r="C73" s="229" t="s">
        <v>595</v>
      </c>
      <c r="D73" s="230">
        <v>5</v>
      </c>
      <c r="E73" s="245"/>
      <c r="F73" s="230">
        <f>D73*E73</f>
        <v>0</v>
      </c>
      <c r="G73" s="245"/>
      <c r="H73" s="230">
        <f>D73*G73</f>
        <v>0</v>
      </c>
      <c r="I73" s="230">
        <f>F73+H73</f>
        <v>0</v>
      </c>
      <c r="J73" s="246">
        <f t="shared" ref="J73:J74" si="15">I73</f>
        <v>0</v>
      </c>
      <c r="K73" s="230"/>
      <c r="L73" s="230"/>
      <c r="M73" s="225"/>
      <c r="N73" s="225"/>
    </row>
    <row r="74" spans="1:14" x14ac:dyDescent="0.25">
      <c r="A74" s="229" t="s">
        <v>362</v>
      </c>
      <c r="B74" s="229" t="s">
        <v>363</v>
      </c>
      <c r="C74" s="229" t="s">
        <v>595</v>
      </c>
      <c r="D74" s="230">
        <v>5</v>
      </c>
      <c r="E74" s="245"/>
      <c r="F74" s="230">
        <f>D74*E74</f>
        <v>0</v>
      </c>
      <c r="G74" s="245"/>
      <c r="H74" s="230">
        <f>D74*G74</f>
        <v>0</v>
      </c>
      <c r="I74" s="230">
        <f>F74+H74</f>
        <v>0</v>
      </c>
      <c r="J74" s="246">
        <f t="shared" si="15"/>
        <v>0</v>
      </c>
      <c r="K74" s="230"/>
      <c r="L74" s="230"/>
      <c r="M74" s="225"/>
      <c r="N74" s="225"/>
    </row>
    <row r="75" spans="1:14" x14ac:dyDescent="0.25">
      <c r="A75" s="239" t="s">
        <v>213</v>
      </c>
      <c r="B75" s="239" t="s">
        <v>364</v>
      </c>
      <c r="C75" s="239" t="s">
        <v>213</v>
      </c>
      <c r="D75" s="241"/>
      <c r="E75" s="242"/>
      <c r="F75" s="241"/>
      <c r="G75" s="242"/>
      <c r="H75" s="241"/>
      <c r="I75" s="241"/>
      <c r="J75" s="241"/>
      <c r="K75" s="241"/>
      <c r="L75" s="241"/>
      <c r="M75" s="225"/>
      <c r="N75" s="225"/>
    </row>
    <row r="76" spans="1:14" x14ac:dyDescent="0.25">
      <c r="A76" s="229" t="s">
        <v>365</v>
      </c>
      <c r="B76" s="229" t="s">
        <v>366</v>
      </c>
      <c r="C76" s="229" t="s">
        <v>595</v>
      </c>
      <c r="D76" s="230">
        <v>2</v>
      </c>
      <c r="E76" s="245"/>
      <c r="F76" s="230">
        <f t="shared" ref="F76:F82" si="16">D76*E76</f>
        <v>0</v>
      </c>
      <c r="G76" s="245"/>
      <c r="H76" s="230">
        <f t="shared" ref="H76:H82" si="17">D76*G76</f>
        <v>0</v>
      </c>
      <c r="I76" s="230">
        <f t="shared" ref="I76:I82" si="18">F76+H76</f>
        <v>0</v>
      </c>
      <c r="J76" s="246">
        <f>I76</f>
        <v>0</v>
      </c>
      <c r="K76" s="230"/>
      <c r="L76" s="230"/>
      <c r="M76" s="225"/>
      <c r="N76" s="225"/>
    </row>
    <row r="77" spans="1:14" x14ac:dyDescent="0.25">
      <c r="A77" s="229" t="s">
        <v>367</v>
      </c>
      <c r="B77" s="229" t="s">
        <v>368</v>
      </c>
      <c r="C77" s="229" t="s">
        <v>595</v>
      </c>
      <c r="D77" s="230">
        <v>2</v>
      </c>
      <c r="E77" s="245"/>
      <c r="F77" s="230">
        <f t="shared" si="16"/>
        <v>0</v>
      </c>
      <c r="G77" s="245"/>
      <c r="H77" s="230">
        <f t="shared" si="17"/>
        <v>0</v>
      </c>
      <c r="I77" s="230">
        <f t="shared" si="18"/>
        <v>0</v>
      </c>
      <c r="J77" s="246">
        <f t="shared" ref="J77:J82" si="19">I77</f>
        <v>0</v>
      </c>
      <c r="K77" s="230"/>
      <c r="L77" s="230"/>
      <c r="M77" s="225"/>
      <c r="N77" s="225"/>
    </row>
    <row r="78" spans="1:14" x14ac:dyDescent="0.25">
      <c r="A78" s="229" t="s">
        <v>369</v>
      </c>
      <c r="B78" s="229" t="s">
        <v>370</v>
      </c>
      <c r="C78" s="229" t="s">
        <v>595</v>
      </c>
      <c r="D78" s="230">
        <v>2</v>
      </c>
      <c r="E78" s="245"/>
      <c r="F78" s="230">
        <f t="shared" si="16"/>
        <v>0</v>
      </c>
      <c r="G78" s="245"/>
      <c r="H78" s="230">
        <f t="shared" si="17"/>
        <v>0</v>
      </c>
      <c r="I78" s="230">
        <f t="shared" si="18"/>
        <v>0</v>
      </c>
      <c r="J78" s="246">
        <f t="shared" si="19"/>
        <v>0</v>
      </c>
      <c r="K78" s="230"/>
      <c r="L78" s="230"/>
      <c r="M78" s="225"/>
      <c r="N78" s="225"/>
    </row>
    <row r="79" spans="1:14" x14ac:dyDescent="0.25">
      <c r="A79" s="229" t="s">
        <v>371</v>
      </c>
      <c r="B79" s="229" t="s">
        <v>372</v>
      </c>
      <c r="C79" s="229" t="s">
        <v>595</v>
      </c>
      <c r="D79" s="230">
        <v>2</v>
      </c>
      <c r="E79" s="245"/>
      <c r="F79" s="230">
        <f t="shared" si="16"/>
        <v>0</v>
      </c>
      <c r="G79" s="245"/>
      <c r="H79" s="230">
        <f t="shared" si="17"/>
        <v>0</v>
      </c>
      <c r="I79" s="230">
        <f t="shared" si="18"/>
        <v>0</v>
      </c>
      <c r="J79" s="246">
        <f t="shared" si="19"/>
        <v>0</v>
      </c>
      <c r="K79" s="230"/>
      <c r="L79" s="230"/>
      <c r="M79" s="225"/>
      <c r="N79" s="225"/>
    </row>
    <row r="80" spans="1:14" x14ac:dyDescent="0.25">
      <c r="A80" s="229" t="s">
        <v>373</v>
      </c>
      <c r="B80" s="229" t="s">
        <v>363</v>
      </c>
      <c r="C80" s="229" t="s">
        <v>595</v>
      </c>
      <c r="D80" s="230">
        <v>2</v>
      </c>
      <c r="E80" s="245"/>
      <c r="F80" s="230">
        <f t="shared" si="16"/>
        <v>0</v>
      </c>
      <c r="G80" s="245"/>
      <c r="H80" s="230">
        <f t="shared" si="17"/>
        <v>0</v>
      </c>
      <c r="I80" s="230">
        <f t="shared" si="18"/>
        <v>0</v>
      </c>
      <c r="J80" s="246">
        <f t="shared" si="19"/>
        <v>0</v>
      </c>
      <c r="K80" s="230"/>
      <c r="L80" s="230"/>
      <c r="M80" s="225"/>
      <c r="N80" s="225"/>
    </row>
    <row r="81" spans="1:14" x14ac:dyDescent="0.25">
      <c r="A81" s="229" t="s">
        <v>374</v>
      </c>
      <c r="B81" s="229" t="s">
        <v>375</v>
      </c>
      <c r="C81" s="229" t="s">
        <v>595</v>
      </c>
      <c r="D81" s="230">
        <v>3</v>
      </c>
      <c r="E81" s="245"/>
      <c r="F81" s="230">
        <f t="shared" si="16"/>
        <v>0</v>
      </c>
      <c r="G81" s="245"/>
      <c r="H81" s="230">
        <f t="shared" si="17"/>
        <v>0</v>
      </c>
      <c r="I81" s="230">
        <f t="shared" si="18"/>
        <v>0</v>
      </c>
      <c r="J81" s="246">
        <f t="shared" si="19"/>
        <v>0</v>
      </c>
      <c r="K81" s="230"/>
      <c r="L81" s="230"/>
      <c r="M81" s="225"/>
      <c r="N81" s="225"/>
    </row>
    <row r="82" spans="1:14" x14ac:dyDescent="0.25">
      <c r="A82" s="229" t="s">
        <v>376</v>
      </c>
      <c r="B82" s="229" t="s">
        <v>377</v>
      </c>
      <c r="C82" s="229" t="s">
        <v>595</v>
      </c>
      <c r="D82" s="230">
        <v>4</v>
      </c>
      <c r="E82" s="245"/>
      <c r="F82" s="230">
        <f t="shared" si="16"/>
        <v>0</v>
      </c>
      <c r="G82" s="245"/>
      <c r="H82" s="230">
        <f t="shared" si="17"/>
        <v>0</v>
      </c>
      <c r="I82" s="230">
        <f t="shared" si="18"/>
        <v>0</v>
      </c>
      <c r="J82" s="246">
        <f t="shared" si="19"/>
        <v>0</v>
      </c>
      <c r="K82" s="230"/>
      <c r="L82" s="230"/>
      <c r="M82" s="225"/>
      <c r="N82" s="225"/>
    </row>
    <row r="83" spans="1:14" x14ac:dyDescent="0.25">
      <c r="A83" s="239" t="s">
        <v>213</v>
      </c>
      <c r="B83" s="239" t="s">
        <v>378</v>
      </c>
      <c r="C83" s="239" t="s">
        <v>213</v>
      </c>
      <c r="D83" s="241"/>
      <c r="E83" s="242"/>
      <c r="F83" s="241"/>
      <c r="G83" s="242"/>
      <c r="H83" s="241"/>
      <c r="I83" s="241"/>
      <c r="J83" s="241"/>
      <c r="K83" s="241"/>
      <c r="L83" s="241"/>
      <c r="M83" s="225"/>
      <c r="N83" s="225"/>
    </row>
    <row r="84" spans="1:14" x14ac:dyDescent="0.25">
      <c r="A84" s="229" t="s">
        <v>379</v>
      </c>
      <c r="B84" s="229" t="s">
        <v>380</v>
      </c>
      <c r="C84" s="229" t="s">
        <v>105</v>
      </c>
      <c r="D84" s="230">
        <v>4</v>
      </c>
      <c r="E84" s="245"/>
      <c r="F84" s="230">
        <f>D84*E84</f>
        <v>0</v>
      </c>
      <c r="G84" s="245"/>
      <c r="H84" s="230">
        <f>D84*G84</f>
        <v>0</v>
      </c>
      <c r="I84" s="230">
        <f>F84+H84</f>
        <v>0</v>
      </c>
      <c r="J84" s="246">
        <f>I84</f>
        <v>0</v>
      </c>
      <c r="K84" s="230"/>
      <c r="L84" s="230"/>
      <c r="M84" s="225"/>
      <c r="N84" s="225"/>
    </row>
    <row r="85" spans="1:14" x14ac:dyDescent="0.25">
      <c r="A85" s="229" t="s">
        <v>381</v>
      </c>
      <c r="B85" s="229" t="s">
        <v>382</v>
      </c>
      <c r="C85" s="229" t="s">
        <v>105</v>
      </c>
      <c r="D85" s="230">
        <v>4</v>
      </c>
      <c r="E85" s="245"/>
      <c r="F85" s="230">
        <f>D85*E85</f>
        <v>0</v>
      </c>
      <c r="G85" s="245"/>
      <c r="H85" s="230">
        <f>D85*G85</f>
        <v>0</v>
      </c>
      <c r="I85" s="230">
        <f>F85+H85</f>
        <v>0</v>
      </c>
      <c r="J85" s="246">
        <f>I85</f>
        <v>0</v>
      </c>
      <c r="K85" s="230"/>
      <c r="L85" s="230"/>
      <c r="M85" s="225"/>
      <c r="N85" s="225"/>
    </row>
    <row r="86" spans="1:14" x14ac:dyDescent="0.25">
      <c r="A86" s="239" t="s">
        <v>213</v>
      </c>
      <c r="B86" s="239" t="s">
        <v>383</v>
      </c>
      <c r="C86" s="239" t="s">
        <v>213</v>
      </c>
      <c r="D86" s="241"/>
      <c r="E86" s="242"/>
      <c r="F86" s="241"/>
      <c r="G86" s="242"/>
      <c r="H86" s="241"/>
      <c r="I86" s="241"/>
      <c r="J86" s="241"/>
      <c r="K86" s="241"/>
      <c r="L86" s="241"/>
      <c r="M86" s="225"/>
      <c r="N86" s="225"/>
    </row>
    <row r="87" spans="1:14" x14ac:dyDescent="0.25">
      <c r="A87" s="229" t="s">
        <v>384</v>
      </c>
      <c r="B87" s="229" t="s">
        <v>385</v>
      </c>
      <c r="C87" s="229" t="s">
        <v>595</v>
      </c>
      <c r="D87" s="230">
        <v>4</v>
      </c>
      <c r="E87" s="245"/>
      <c r="F87" s="230">
        <f t="shared" ref="F87:F94" si="20">D87*E87</f>
        <v>0</v>
      </c>
      <c r="G87" s="245"/>
      <c r="H87" s="230">
        <f t="shared" ref="H87:H94" si="21">D87*G87</f>
        <v>0</v>
      </c>
      <c r="I87" s="230">
        <f t="shared" ref="I87:I94" si="22">F87+H87</f>
        <v>0</v>
      </c>
      <c r="J87" s="246">
        <f>I87</f>
        <v>0</v>
      </c>
      <c r="K87" s="230"/>
      <c r="L87" s="230"/>
      <c r="M87" s="225"/>
      <c r="N87" s="225"/>
    </row>
    <row r="88" spans="1:14" x14ac:dyDescent="0.25">
      <c r="A88" s="229" t="s">
        <v>49</v>
      </c>
      <c r="B88" s="229" t="s">
        <v>386</v>
      </c>
      <c r="C88" s="229" t="s">
        <v>595</v>
      </c>
      <c r="D88" s="230">
        <v>2</v>
      </c>
      <c r="E88" s="245"/>
      <c r="F88" s="230">
        <f t="shared" si="20"/>
        <v>0</v>
      </c>
      <c r="G88" s="245"/>
      <c r="H88" s="230">
        <f t="shared" si="21"/>
        <v>0</v>
      </c>
      <c r="I88" s="230">
        <f t="shared" si="22"/>
        <v>0</v>
      </c>
      <c r="J88" s="246">
        <f t="shared" ref="J88:J103" si="23">I88</f>
        <v>0</v>
      </c>
      <c r="K88" s="230"/>
      <c r="L88" s="230"/>
      <c r="M88" s="225"/>
      <c r="N88" s="225"/>
    </row>
    <row r="89" spans="1:14" x14ac:dyDescent="0.25">
      <c r="A89" s="229" t="s">
        <v>387</v>
      </c>
      <c r="B89" s="229" t="s">
        <v>388</v>
      </c>
      <c r="C89" s="229" t="s">
        <v>595</v>
      </c>
      <c r="D89" s="230">
        <v>2</v>
      </c>
      <c r="E89" s="245"/>
      <c r="F89" s="230">
        <f t="shared" si="20"/>
        <v>0</v>
      </c>
      <c r="G89" s="245"/>
      <c r="H89" s="230">
        <f t="shared" si="21"/>
        <v>0</v>
      </c>
      <c r="I89" s="230">
        <f t="shared" si="22"/>
        <v>0</v>
      </c>
      <c r="J89" s="246">
        <f t="shared" si="23"/>
        <v>0</v>
      </c>
      <c r="K89" s="230"/>
      <c r="L89" s="230"/>
      <c r="M89" s="225"/>
      <c r="N89" s="225"/>
    </row>
    <row r="90" spans="1:14" x14ac:dyDescent="0.25">
      <c r="A90" s="229" t="s">
        <v>51</v>
      </c>
      <c r="B90" s="229" t="s">
        <v>389</v>
      </c>
      <c r="C90" s="229" t="s">
        <v>595</v>
      </c>
      <c r="D90" s="230">
        <v>2</v>
      </c>
      <c r="E90" s="245"/>
      <c r="F90" s="230">
        <f t="shared" si="20"/>
        <v>0</v>
      </c>
      <c r="G90" s="245"/>
      <c r="H90" s="230">
        <f t="shared" si="21"/>
        <v>0</v>
      </c>
      <c r="I90" s="230">
        <f t="shared" si="22"/>
        <v>0</v>
      </c>
      <c r="J90" s="246">
        <f t="shared" si="23"/>
        <v>0</v>
      </c>
      <c r="K90" s="230"/>
      <c r="L90" s="230"/>
      <c r="M90" s="225"/>
      <c r="N90" s="225"/>
    </row>
    <row r="91" spans="1:14" x14ac:dyDescent="0.25">
      <c r="A91" s="229" t="s">
        <v>390</v>
      </c>
      <c r="B91" s="229" t="s">
        <v>391</v>
      </c>
      <c r="C91" s="229" t="s">
        <v>595</v>
      </c>
      <c r="D91" s="230">
        <v>1</v>
      </c>
      <c r="E91" s="245"/>
      <c r="F91" s="230">
        <f t="shared" si="20"/>
        <v>0</v>
      </c>
      <c r="G91" s="245"/>
      <c r="H91" s="230">
        <f t="shared" si="21"/>
        <v>0</v>
      </c>
      <c r="I91" s="230">
        <f t="shared" si="22"/>
        <v>0</v>
      </c>
      <c r="J91" s="246">
        <f t="shared" si="23"/>
        <v>0</v>
      </c>
      <c r="K91" s="230"/>
      <c r="L91" s="230"/>
      <c r="M91" s="225"/>
      <c r="N91" s="225"/>
    </row>
    <row r="92" spans="1:14" x14ac:dyDescent="0.25">
      <c r="A92" s="229" t="s">
        <v>392</v>
      </c>
      <c r="B92" s="229" t="s">
        <v>393</v>
      </c>
      <c r="C92" s="229" t="s">
        <v>595</v>
      </c>
      <c r="D92" s="230">
        <v>2</v>
      </c>
      <c r="E92" s="245"/>
      <c r="F92" s="230">
        <f t="shared" si="20"/>
        <v>0</v>
      </c>
      <c r="G92" s="245"/>
      <c r="H92" s="230">
        <f t="shared" si="21"/>
        <v>0</v>
      </c>
      <c r="I92" s="230">
        <f t="shared" si="22"/>
        <v>0</v>
      </c>
      <c r="J92" s="246">
        <f t="shared" si="23"/>
        <v>0</v>
      </c>
      <c r="K92" s="230"/>
      <c r="L92" s="230"/>
      <c r="M92" s="225"/>
      <c r="N92" s="225"/>
    </row>
    <row r="93" spans="1:14" x14ac:dyDescent="0.25">
      <c r="A93" s="229" t="s">
        <v>394</v>
      </c>
      <c r="B93" s="229" t="s">
        <v>395</v>
      </c>
      <c r="C93" s="229" t="s">
        <v>595</v>
      </c>
      <c r="D93" s="230">
        <v>2</v>
      </c>
      <c r="E93" s="245"/>
      <c r="F93" s="230">
        <f t="shared" si="20"/>
        <v>0</v>
      </c>
      <c r="G93" s="245"/>
      <c r="H93" s="230">
        <f t="shared" si="21"/>
        <v>0</v>
      </c>
      <c r="I93" s="230">
        <f t="shared" si="22"/>
        <v>0</v>
      </c>
      <c r="J93" s="246">
        <f t="shared" si="23"/>
        <v>0</v>
      </c>
      <c r="K93" s="230"/>
      <c r="L93" s="230"/>
      <c r="M93" s="225"/>
      <c r="N93" s="225"/>
    </row>
    <row r="94" spans="1:14" x14ac:dyDescent="0.25">
      <c r="A94" s="229" t="s">
        <v>396</v>
      </c>
      <c r="B94" s="229" t="s">
        <v>397</v>
      </c>
      <c r="C94" s="229" t="s">
        <v>595</v>
      </c>
      <c r="D94" s="230">
        <v>2</v>
      </c>
      <c r="E94" s="245"/>
      <c r="F94" s="230">
        <f t="shared" si="20"/>
        <v>0</v>
      </c>
      <c r="G94" s="245"/>
      <c r="H94" s="230">
        <f t="shared" si="21"/>
        <v>0</v>
      </c>
      <c r="I94" s="230">
        <f t="shared" si="22"/>
        <v>0</v>
      </c>
      <c r="J94" s="246">
        <f t="shared" si="23"/>
        <v>0</v>
      </c>
      <c r="K94" s="230"/>
      <c r="L94" s="230"/>
      <c r="M94" s="225"/>
      <c r="N94" s="225"/>
    </row>
    <row r="95" spans="1:14" x14ac:dyDescent="0.25">
      <c r="A95" s="239" t="s">
        <v>213</v>
      </c>
      <c r="B95" s="239" t="s">
        <v>398</v>
      </c>
      <c r="C95" s="239" t="s">
        <v>213</v>
      </c>
      <c r="D95" s="241"/>
      <c r="E95" s="242"/>
      <c r="F95" s="241"/>
      <c r="G95" s="242"/>
      <c r="H95" s="241"/>
      <c r="I95" s="241"/>
      <c r="J95" s="241"/>
      <c r="K95" s="241"/>
      <c r="L95" s="241"/>
      <c r="M95" s="225"/>
      <c r="N95" s="225"/>
    </row>
    <row r="96" spans="1:14" x14ac:dyDescent="0.25">
      <c r="A96" s="229" t="s">
        <v>399</v>
      </c>
      <c r="B96" s="229" t="s">
        <v>400</v>
      </c>
      <c r="C96" s="229" t="s">
        <v>595</v>
      </c>
      <c r="D96" s="230">
        <v>1</v>
      </c>
      <c r="E96" s="245"/>
      <c r="F96" s="230">
        <f>D96*E96</f>
        <v>0</v>
      </c>
      <c r="G96" s="245"/>
      <c r="H96" s="230">
        <f>D96*G96</f>
        <v>0</v>
      </c>
      <c r="I96" s="230">
        <f>F96+H96</f>
        <v>0</v>
      </c>
      <c r="J96" s="246">
        <f t="shared" si="23"/>
        <v>0</v>
      </c>
      <c r="K96" s="230"/>
      <c r="L96" s="230"/>
      <c r="M96" s="225"/>
      <c r="N96" s="225"/>
    </row>
    <row r="97" spans="1:14" x14ac:dyDescent="0.25">
      <c r="A97" s="239" t="s">
        <v>213</v>
      </c>
      <c r="B97" s="239" t="s">
        <v>401</v>
      </c>
      <c r="C97" s="239" t="s">
        <v>213</v>
      </c>
      <c r="D97" s="241"/>
      <c r="E97" s="242"/>
      <c r="F97" s="241"/>
      <c r="G97" s="242"/>
      <c r="H97" s="241"/>
      <c r="I97" s="241"/>
      <c r="J97" s="241"/>
      <c r="K97" s="241"/>
      <c r="L97" s="241"/>
      <c r="M97" s="225"/>
      <c r="N97" s="225"/>
    </row>
    <row r="98" spans="1:14" x14ac:dyDescent="0.25">
      <c r="A98" s="229" t="s">
        <v>402</v>
      </c>
      <c r="B98" s="229" t="s">
        <v>403</v>
      </c>
      <c r="C98" s="229" t="s">
        <v>595</v>
      </c>
      <c r="D98" s="230">
        <v>2</v>
      </c>
      <c r="E98" s="245"/>
      <c r="F98" s="230">
        <f>D98*E98</f>
        <v>0</v>
      </c>
      <c r="G98" s="245"/>
      <c r="H98" s="230">
        <f>D98*G98</f>
        <v>0</v>
      </c>
      <c r="I98" s="230">
        <f>F98+H98</f>
        <v>0</v>
      </c>
      <c r="J98" s="246">
        <f t="shared" si="23"/>
        <v>0</v>
      </c>
      <c r="K98" s="230"/>
      <c r="L98" s="230"/>
      <c r="M98" s="225"/>
      <c r="N98" s="225"/>
    </row>
    <row r="99" spans="1:14" x14ac:dyDescent="0.25">
      <c r="A99" s="229" t="s">
        <v>404</v>
      </c>
      <c r="B99" s="229" t="s">
        <v>405</v>
      </c>
      <c r="C99" s="229" t="s">
        <v>595</v>
      </c>
      <c r="D99" s="230">
        <v>1</v>
      </c>
      <c r="E99" s="245"/>
      <c r="F99" s="230">
        <f>D99*E99</f>
        <v>0</v>
      </c>
      <c r="G99" s="245"/>
      <c r="H99" s="230">
        <f>D99*G99</f>
        <v>0</v>
      </c>
      <c r="I99" s="230">
        <f>F99+H99</f>
        <v>0</v>
      </c>
      <c r="J99" s="246">
        <f t="shared" si="23"/>
        <v>0</v>
      </c>
      <c r="K99" s="230"/>
      <c r="L99" s="230"/>
      <c r="M99" s="225"/>
      <c r="N99" s="225"/>
    </row>
    <row r="100" spans="1:14" x14ac:dyDescent="0.25">
      <c r="A100" s="239" t="s">
        <v>213</v>
      </c>
      <c r="B100" s="239" t="s">
        <v>406</v>
      </c>
      <c r="C100" s="239" t="s">
        <v>213</v>
      </c>
      <c r="D100" s="241"/>
      <c r="E100" s="242"/>
      <c r="F100" s="241"/>
      <c r="G100" s="242"/>
      <c r="H100" s="241"/>
      <c r="I100" s="241"/>
      <c r="J100" s="241"/>
      <c r="K100" s="241"/>
      <c r="L100" s="241"/>
      <c r="M100" s="225"/>
      <c r="N100" s="225"/>
    </row>
    <row r="101" spans="1:14" x14ac:dyDescent="0.25">
      <c r="A101" s="229" t="s">
        <v>407</v>
      </c>
      <c r="B101" s="229" t="s">
        <v>408</v>
      </c>
      <c r="C101" s="229" t="s">
        <v>595</v>
      </c>
      <c r="D101" s="230">
        <v>16</v>
      </c>
      <c r="E101" s="245"/>
      <c r="F101" s="230">
        <f>D101*E101</f>
        <v>0</v>
      </c>
      <c r="G101" s="245"/>
      <c r="H101" s="230">
        <f>D101*G101</f>
        <v>0</v>
      </c>
      <c r="I101" s="230">
        <f>F101+H101</f>
        <v>0</v>
      </c>
      <c r="J101" s="246">
        <f t="shared" si="23"/>
        <v>0</v>
      </c>
      <c r="K101" s="230"/>
      <c r="L101" s="230"/>
      <c r="M101" s="225"/>
      <c r="N101" s="225"/>
    </row>
    <row r="102" spans="1:14" x14ac:dyDescent="0.25">
      <c r="A102" s="229" t="s">
        <v>409</v>
      </c>
      <c r="B102" s="229" t="s">
        <v>410</v>
      </c>
      <c r="C102" s="229" t="s">
        <v>595</v>
      </c>
      <c r="D102" s="230">
        <v>4</v>
      </c>
      <c r="E102" s="245"/>
      <c r="F102" s="230">
        <f>D102*E102</f>
        <v>0</v>
      </c>
      <c r="G102" s="245"/>
      <c r="H102" s="230">
        <f>D102*G102</f>
        <v>0</v>
      </c>
      <c r="I102" s="230">
        <f>F102+H102</f>
        <v>0</v>
      </c>
      <c r="J102" s="246">
        <f t="shared" si="23"/>
        <v>0</v>
      </c>
      <c r="K102" s="230"/>
      <c r="L102" s="230"/>
      <c r="M102" s="225"/>
      <c r="N102" s="225"/>
    </row>
    <row r="103" spans="1:14" x14ac:dyDescent="0.25">
      <c r="A103" s="229" t="s">
        <v>411</v>
      </c>
      <c r="B103" s="229" t="s">
        <v>412</v>
      </c>
      <c r="C103" s="229" t="s">
        <v>595</v>
      </c>
      <c r="D103" s="230">
        <v>4</v>
      </c>
      <c r="E103" s="245"/>
      <c r="F103" s="230">
        <f>D103*E103</f>
        <v>0</v>
      </c>
      <c r="G103" s="245"/>
      <c r="H103" s="230">
        <f>D103*G103</f>
        <v>0</v>
      </c>
      <c r="I103" s="230">
        <f>F103+H103</f>
        <v>0</v>
      </c>
      <c r="J103" s="246">
        <f t="shared" si="23"/>
        <v>0</v>
      </c>
      <c r="K103" s="230"/>
      <c r="L103" s="230"/>
      <c r="M103" s="225"/>
      <c r="N103" s="225"/>
    </row>
    <row r="104" spans="1:14" x14ac:dyDescent="0.25">
      <c r="A104" s="239" t="s">
        <v>213</v>
      </c>
      <c r="B104" s="239" t="s">
        <v>413</v>
      </c>
      <c r="C104" s="239" t="s">
        <v>213</v>
      </c>
      <c r="D104" s="241"/>
      <c r="E104" s="242"/>
      <c r="F104" s="241"/>
      <c r="G104" s="242"/>
      <c r="H104" s="241"/>
      <c r="I104" s="241"/>
      <c r="J104" s="241"/>
      <c r="K104" s="241"/>
      <c r="L104" s="241"/>
      <c r="M104" s="225"/>
      <c r="N104" s="225"/>
    </row>
    <row r="105" spans="1:14" x14ac:dyDescent="0.25">
      <c r="A105" s="229" t="s">
        <v>414</v>
      </c>
      <c r="B105" s="229" t="s">
        <v>415</v>
      </c>
      <c r="C105" s="229" t="s">
        <v>595</v>
      </c>
      <c r="D105" s="230">
        <v>4</v>
      </c>
      <c r="E105" s="245"/>
      <c r="F105" s="230">
        <f>D105*E105</f>
        <v>0</v>
      </c>
      <c r="G105" s="245"/>
      <c r="H105" s="230">
        <f>D105*G105</f>
        <v>0</v>
      </c>
      <c r="I105" s="230">
        <f>F105+H105</f>
        <v>0</v>
      </c>
      <c r="J105" s="246">
        <f t="shared" ref="J105:J107" si="24">I105</f>
        <v>0</v>
      </c>
      <c r="K105" s="230"/>
      <c r="L105" s="230"/>
      <c r="M105" s="225"/>
      <c r="N105" s="225"/>
    </row>
    <row r="106" spans="1:14" x14ac:dyDescent="0.25">
      <c r="A106" s="229" t="s">
        <v>416</v>
      </c>
      <c r="B106" s="229" t="s">
        <v>417</v>
      </c>
      <c r="C106" s="229" t="s">
        <v>595</v>
      </c>
      <c r="D106" s="230">
        <v>2</v>
      </c>
      <c r="E106" s="245"/>
      <c r="F106" s="230">
        <f>D106*E106</f>
        <v>0</v>
      </c>
      <c r="G106" s="245"/>
      <c r="H106" s="230">
        <f>D106*G106</f>
        <v>0</v>
      </c>
      <c r="I106" s="230">
        <f>F106+H106</f>
        <v>0</v>
      </c>
      <c r="J106" s="246">
        <f t="shared" si="24"/>
        <v>0</v>
      </c>
      <c r="K106" s="230"/>
      <c r="L106" s="230"/>
      <c r="M106" s="225"/>
      <c r="N106" s="225"/>
    </row>
    <row r="107" spans="1:14" x14ac:dyDescent="0.25">
      <c r="A107" s="229" t="s">
        <v>418</v>
      </c>
      <c r="B107" s="229" t="s">
        <v>419</v>
      </c>
      <c r="C107" s="229" t="s">
        <v>595</v>
      </c>
      <c r="D107" s="230">
        <v>2</v>
      </c>
      <c r="E107" s="245"/>
      <c r="F107" s="230">
        <f>D107*E107</f>
        <v>0</v>
      </c>
      <c r="G107" s="245"/>
      <c r="H107" s="230">
        <f>D107*G107</f>
        <v>0</v>
      </c>
      <c r="I107" s="230">
        <f>F107+H107</f>
        <v>0</v>
      </c>
      <c r="J107" s="246">
        <f t="shared" si="24"/>
        <v>0</v>
      </c>
      <c r="K107" s="230"/>
      <c r="L107" s="230"/>
      <c r="M107" s="225"/>
      <c r="N107" s="225"/>
    </row>
    <row r="108" spans="1:14" x14ac:dyDescent="0.25">
      <c r="A108" s="239" t="s">
        <v>213</v>
      </c>
      <c r="B108" s="239" t="s">
        <v>420</v>
      </c>
      <c r="C108" s="239" t="s">
        <v>213</v>
      </c>
      <c r="D108" s="241"/>
      <c r="E108" s="242"/>
      <c r="F108" s="241"/>
      <c r="G108" s="242"/>
      <c r="H108" s="241"/>
      <c r="I108" s="241"/>
      <c r="J108" s="241"/>
      <c r="K108" s="241"/>
      <c r="L108" s="241"/>
      <c r="M108" s="225"/>
      <c r="N108" s="225"/>
    </row>
    <row r="109" spans="1:14" x14ac:dyDescent="0.25">
      <c r="A109" s="229" t="s">
        <v>421</v>
      </c>
      <c r="B109" s="229" t="s">
        <v>422</v>
      </c>
      <c r="C109" s="229" t="s">
        <v>595</v>
      </c>
      <c r="D109" s="230">
        <v>2</v>
      </c>
      <c r="E109" s="245"/>
      <c r="F109" s="230">
        <f t="shared" ref="F109:F114" si="25">D109*E109</f>
        <v>0</v>
      </c>
      <c r="G109" s="245"/>
      <c r="H109" s="230">
        <f t="shared" ref="H109:H114" si="26">D109*G109</f>
        <v>0</v>
      </c>
      <c r="I109" s="230">
        <f t="shared" ref="I109:I114" si="27">F109+H109</f>
        <v>0</v>
      </c>
      <c r="J109" s="246">
        <f t="shared" ref="J109:J114" si="28">I109</f>
        <v>0</v>
      </c>
      <c r="K109" s="230"/>
      <c r="L109" s="230"/>
      <c r="M109" s="225"/>
      <c r="N109" s="225"/>
    </row>
    <row r="110" spans="1:14" x14ac:dyDescent="0.25">
      <c r="A110" s="229" t="s">
        <v>423</v>
      </c>
      <c r="B110" s="229" t="s">
        <v>424</v>
      </c>
      <c r="C110" s="229" t="s">
        <v>595</v>
      </c>
      <c r="D110" s="230">
        <v>2</v>
      </c>
      <c r="E110" s="245"/>
      <c r="F110" s="230">
        <f t="shared" si="25"/>
        <v>0</v>
      </c>
      <c r="G110" s="245"/>
      <c r="H110" s="230">
        <f t="shared" si="26"/>
        <v>0</v>
      </c>
      <c r="I110" s="230">
        <f t="shared" si="27"/>
        <v>0</v>
      </c>
      <c r="J110" s="246">
        <f t="shared" si="28"/>
        <v>0</v>
      </c>
      <c r="K110" s="230"/>
      <c r="L110" s="230"/>
      <c r="M110" s="225"/>
      <c r="N110" s="225"/>
    </row>
    <row r="111" spans="1:14" x14ac:dyDescent="0.25">
      <c r="A111" s="229" t="s">
        <v>425</v>
      </c>
      <c r="B111" s="229" t="s">
        <v>426</v>
      </c>
      <c r="C111" s="229" t="s">
        <v>595</v>
      </c>
      <c r="D111" s="230">
        <v>4</v>
      </c>
      <c r="E111" s="245"/>
      <c r="F111" s="230">
        <f t="shared" si="25"/>
        <v>0</v>
      </c>
      <c r="G111" s="245"/>
      <c r="H111" s="230">
        <f t="shared" si="26"/>
        <v>0</v>
      </c>
      <c r="I111" s="230">
        <f t="shared" si="27"/>
        <v>0</v>
      </c>
      <c r="J111" s="246">
        <f t="shared" si="28"/>
        <v>0</v>
      </c>
      <c r="K111" s="230"/>
      <c r="L111" s="230"/>
      <c r="M111" s="225"/>
      <c r="N111" s="225"/>
    </row>
    <row r="112" spans="1:14" x14ac:dyDescent="0.25">
      <c r="A112" s="229" t="s">
        <v>427</v>
      </c>
      <c r="B112" s="229" t="s">
        <v>428</v>
      </c>
      <c r="C112" s="229" t="s">
        <v>595</v>
      </c>
      <c r="D112" s="230">
        <v>2</v>
      </c>
      <c r="E112" s="245"/>
      <c r="F112" s="230">
        <f t="shared" si="25"/>
        <v>0</v>
      </c>
      <c r="G112" s="245"/>
      <c r="H112" s="230">
        <f t="shared" si="26"/>
        <v>0</v>
      </c>
      <c r="I112" s="230">
        <f t="shared" si="27"/>
        <v>0</v>
      </c>
      <c r="J112" s="246">
        <f t="shared" si="28"/>
        <v>0</v>
      </c>
      <c r="K112" s="230"/>
      <c r="L112" s="230"/>
      <c r="M112" s="225"/>
      <c r="N112" s="225"/>
    </row>
    <row r="113" spans="1:14" x14ac:dyDescent="0.25">
      <c r="A113" s="229" t="s">
        <v>429</v>
      </c>
      <c r="B113" s="229" t="s">
        <v>430</v>
      </c>
      <c r="C113" s="229" t="s">
        <v>595</v>
      </c>
      <c r="D113" s="230">
        <v>1</v>
      </c>
      <c r="E113" s="245"/>
      <c r="F113" s="230">
        <f t="shared" si="25"/>
        <v>0</v>
      </c>
      <c r="G113" s="245"/>
      <c r="H113" s="230">
        <f t="shared" si="26"/>
        <v>0</v>
      </c>
      <c r="I113" s="230">
        <f t="shared" si="27"/>
        <v>0</v>
      </c>
      <c r="J113" s="246">
        <f t="shared" si="28"/>
        <v>0</v>
      </c>
      <c r="K113" s="230"/>
      <c r="L113" s="230"/>
      <c r="M113" s="225"/>
      <c r="N113" s="225"/>
    </row>
    <row r="114" spans="1:14" x14ac:dyDescent="0.25">
      <c r="A114" s="229" t="s">
        <v>431</v>
      </c>
      <c r="B114" s="229" t="s">
        <v>432</v>
      </c>
      <c r="C114" s="229" t="s">
        <v>595</v>
      </c>
      <c r="D114" s="230">
        <v>8</v>
      </c>
      <c r="E114" s="245"/>
      <c r="F114" s="230">
        <f t="shared" si="25"/>
        <v>0</v>
      </c>
      <c r="G114" s="245"/>
      <c r="H114" s="230">
        <f t="shared" si="26"/>
        <v>0</v>
      </c>
      <c r="I114" s="230">
        <f t="shared" si="27"/>
        <v>0</v>
      </c>
      <c r="J114" s="246">
        <f t="shared" si="28"/>
        <v>0</v>
      </c>
      <c r="K114" s="230"/>
      <c r="L114" s="230"/>
      <c r="M114" s="225"/>
      <c r="N114" s="225"/>
    </row>
    <row r="115" spans="1:14" x14ac:dyDescent="0.25">
      <c r="A115" s="239" t="s">
        <v>213</v>
      </c>
      <c r="B115" s="239" t="s">
        <v>433</v>
      </c>
      <c r="C115" s="239" t="s">
        <v>213</v>
      </c>
      <c r="D115" s="241"/>
      <c r="E115" s="242"/>
      <c r="F115" s="241"/>
      <c r="G115" s="242"/>
      <c r="H115" s="241"/>
      <c r="I115" s="241"/>
      <c r="J115" s="241"/>
      <c r="K115" s="241"/>
      <c r="L115" s="241"/>
      <c r="M115" s="225"/>
      <c r="N115" s="225"/>
    </row>
    <row r="116" spans="1:14" x14ac:dyDescent="0.25">
      <c r="A116" s="239" t="s">
        <v>213</v>
      </c>
      <c r="B116" s="239" t="s">
        <v>434</v>
      </c>
      <c r="C116" s="239" t="s">
        <v>213</v>
      </c>
      <c r="D116" s="241"/>
      <c r="E116" s="242"/>
      <c r="F116" s="241"/>
      <c r="G116" s="242"/>
      <c r="H116" s="241"/>
      <c r="I116" s="241"/>
      <c r="J116" s="241"/>
      <c r="K116" s="241"/>
      <c r="L116" s="241"/>
      <c r="M116" s="225"/>
      <c r="N116" s="225"/>
    </row>
    <row r="117" spans="1:14" x14ac:dyDescent="0.25">
      <c r="A117" s="229" t="s">
        <v>435</v>
      </c>
      <c r="B117" s="229" t="s">
        <v>436</v>
      </c>
      <c r="C117" s="229" t="s">
        <v>105</v>
      </c>
      <c r="D117" s="230">
        <v>35</v>
      </c>
      <c r="E117" s="245"/>
      <c r="F117" s="230">
        <f>D117*E117</f>
        <v>0</v>
      </c>
      <c r="G117" s="245"/>
      <c r="H117" s="230">
        <f>D117*G117</f>
        <v>0</v>
      </c>
      <c r="I117" s="230">
        <f>F117+H117</f>
        <v>0</v>
      </c>
      <c r="J117" s="246">
        <f t="shared" ref="J117:J137" si="29">I117</f>
        <v>0</v>
      </c>
      <c r="K117" s="230"/>
      <c r="L117" s="230"/>
      <c r="M117" s="225"/>
      <c r="N117" s="225"/>
    </row>
    <row r="118" spans="1:14" x14ac:dyDescent="0.25">
      <c r="A118" s="229" t="s">
        <v>437</v>
      </c>
      <c r="B118" s="229" t="s">
        <v>438</v>
      </c>
      <c r="C118" s="229" t="s">
        <v>105</v>
      </c>
      <c r="D118" s="230">
        <v>25</v>
      </c>
      <c r="E118" s="245"/>
      <c r="F118" s="230">
        <f>D118*E118</f>
        <v>0</v>
      </c>
      <c r="G118" s="245"/>
      <c r="H118" s="230">
        <f>D118*G118</f>
        <v>0</v>
      </c>
      <c r="I118" s="230">
        <f>F118+H118</f>
        <v>0</v>
      </c>
      <c r="J118" s="246">
        <f t="shared" si="29"/>
        <v>0</v>
      </c>
      <c r="K118" s="230"/>
      <c r="L118" s="230"/>
      <c r="M118" s="225"/>
      <c r="N118" s="225"/>
    </row>
    <row r="119" spans="1:14" x14ac:dyDescent="0.25">
      <c r="A119" s="229" t="s">
        <v>439</v>
      </c>
      <c r="B119" s="229" t="s">
        <v>440</v>
      </c>
      <c r="C119" s="229" t="s">
        <v>105</v>
      </c>
      <c r="D119" s="230">
        <v>48</v>
      </c>
      <c r="E119" s="245"/>
      <c r="F119" s="230">
        <f>D119*E119</f>
        <v>0</v>
      </c>
      <c r="G119" s="245"/>
      <c r="H119" s="230">
        <f>D119*G119</f>
        <v>0</v>
      </c>
      <c r="I119" s="230">
        <f>F119+H119</f>
        <v>0</v>
      </c>
      <c r="J119" s="246">
        <f t="shared" si="29"/>
        <v>0</v>
      </c>
      <c r="K119" s="230"/>
      <c r="L119" s="230"/>
      <c r="M119" s="225"/>
      <c r="N119" s="225"/>
    </row>
    <row r="120" spans="1:14" x14ac:dyDescent="0.25">
      <c r="A120" s="229" t="s">
        <v>441</v>
      </c>
      <c r="B120" s="229" t="s">
        <v>442</v>
      </c>
      <c r="C120" s="229" t="s">
        <v>105</v>
      </c>
      <c r="D120" s="230">
        <v>25</v>
      </c>
      <c r="E120" s="245"/>
      <c r="F120" s="230">
        <f>D120*E120</f>
        <v>0</v>
      </c>
      <c r="G120" s="245"/>
      <c r="H120" s="230">
        <f>D120*G120</f>
        <v>0</v>
      </c>
      <c r="I120" s="230">
        <f>F120+H120</f>
        <v>0</v>
      </c>
      <c r="J120" s="246">
        <f t="shared" si="29"/>
        <v>0</v>
      </c>
      <c r="K120" s="230"/>
      <c r="L120" s="230"/>
      <c r="M120" s="225"/>
      <c r="N120" s="225"/>
    </row>
    <row r="121" spans="1:14" x14ac:dyDescent="0.25">
      <c r="A121" s="239" t="s">
        <v>213</v>
      </c>
      <c r="B121" s="239" t="s">
        <v>443</v>
      </c>
      <c r="C121" s="239" t="s">
        <v>213</v>
      </c>
      <c r="D121" s="241"/>
      <c r="E121" s="242"/>
      <c r="F121" s="241"/>
      <c r="G121" s="242"/>
      <c r="H121" s="241"/>
      <c r="I121" s="241"/>
      <c r="J121" s="241"/>
      <c r="K121" s="241"/>
      <c r="L121" s="241"/>
      <c r="M121" s="225"/>
      <c r="N121" s="225"/>
    </row>
    <row r="122" spans="1:14" x14ac:dyDescent="0.25">
      <c r="A122" s="229" t="s">
        <v>444</v>
      </c>
      <c r="B122" s="229" t="s">
        <v>445</v>
      </c>
      <c r="C122" s="229" t="s">
        <v>105</v>
      </c>
      <c r="D122" s="230">
        <v>10</v>
      </c>
      <c r="E122" s="245"/>
      <c r="F122" s="230">
        <f>D122*E122</f>
        <v>0</v>
      </c>
      <c r="G122" s="245"/>
      <c r="H122" s="230">
        <f>D122*G122</f>
        <v>0</v>
      </c>
      <c r="I122" s="230">
        <f>F122+H122</f>
        <v>0</v>
      </c>
      <c r="J122" s="246">
        <f t="shared" si="29"/>
        <v>0</v>
      </c>
      <c r="K122" s="230"/>
      <c r="L122" s="230"/>
      <c r="M122" s="225"/>
      <c r="N122" s="225"/>
    </row>
    <row r="123" spans="1:14" x14ac:dyDescent="0.25">
      <c r="A123" s="229" t="s">
        <v>446</v>
      </c>
      <c r="B123" s="229" t="s">
        <v>447</v>
      </c>
      <c r="C123" s="229" t="s">
        <v>105</v>
      </c>
      <c r="D123" s="230">
        <v>24</v>
      </c>
      <c r="E123" s="245"/>
      <c r="F123" s="230">
        <f>D123*E123</f>
        <v>0</v>
      </c>
      <c r="G123" s="245"/>
      <c r="H123" s="230">
        <f>D123*G123</f>
        <v>0</v>
      </c>
      <c r="I123" s="230">
        <f>F123+H123</f>
        <v>0</v>
      </c>
      <c r="J123" s="246">
        <f t="shared" si="29"/>
        <v>0</v>
      </c>
      <c r="K123" s="230"/>
      <c r="L123" s="230"/>
      <c r="M123" s="225"/>
      <c r="N123" s="225"/>
    </row>
    <row r="124" spans="1:14" x14ac:dyDescent="0.25">
      <c r="A124" s="239" t="s">
        <v>213</v>
      </c>
      <c r="B124" s="239" t="s">
        <v>448</v>
      </c>
      <c r="C124" s="239" t="s">
        <v>213</v>
      </c>
      <c r="D124" s="241"/>
      <c r="E124" s="242"/>
      <c r="F124" s="241"/>
      <c r="G124" s="242"/>
      <c r="H124" s="241"/>
      <c r="I124" s="241"/>
      <c r="J124" s="241"/>
      <c r="K124" s="241"/>
      <c r="L124" s="241"/>
      <c r="M124" s="225"/>
      <c r="N124" s="225"/>
    </row>
    <row r="125" spans="1:14" x14ac:dyDescent="0.25">
      <c r="A125" s="229" t="s">
        <v>449</v>
      </c>
      <c r="B125" s="229" t="s">
        <v>450</v>
      </c>
      <c r="C125" s="229" t="s">
        <v>105</v>
      </c>
      <c r="D125" s="230">
        <v>40</v>
      </c>
      <c r="E125" s="245"/>
      <c r="F125" s="230">
        <f>D125*E125</f>
        <v>0</v>
      </c>
      <c r="G125" s="245"/>
      <c r="H125" s="230">
        <f>D125*G125</f>
        <v>0</v>
      </c>
      <c r="I125" s="230">
        <f>F125+H125</f>
        <v>0</v>
      </c>
      <c r="J125" s="246">
        <f t="shared" si="29"/>
        <v>0</v>
      </c>
      <c r="K125" s="230"/>
      <c r="L125" s="230"/>
      <c r="M125" s="225"/>
      <c r="N125" s="225"/>
    </row>
    <row r="126" spans="1:14" x14ac:dyDescent="0.25">
      <c r="A126" s="229" t="s">
        <v>451</v>
      </c>
      <c r="B126" s="229" t="s">
        <v>452</v>
      </c>
      <c r="C126" s="229" t="s">
        <v>105</v>
      </c>
      <c r="D126" s="230">
        <v>9</v>
      </c>
      <c r="E126" s="245"/>
      <c r="F126" s="230">
        <f>D126*E126</f>
        <v>0</v>
      </c>
      <c r="G126" s="245"/>
      <c r="H126" s="230">
        <f>D126*G126</f>
        <v>0</v>
      </c>
      <c r="I126" s="230">
        <f>F126+H126</f>
        <v>0</v>
      </c>
      <c r="J126" s="246">
        <f t="shared" si="29"/>
        <v>0</v>
      </c>
      <c r="K126" s="230"/>
      <c r="L126" s="230"/>
      <c r="M126" s="225"/>
      <c r="N126" s="225"/>
    </row>
    <row r="127" spans="1:14" x14ac:dyDescent="0.25">
      <c r="A127" s="239" t="s">
        <v>213</v>
      </c>
      <c r="B127" s="239" t="s">
        <v>453</v>
      </c>
      <c r="C127" s="239" t="s">
        <v>213</v>
      </c>
      <c r="D127" s="241"/>
      <c r="E127" s="242"/>
      <c r="F127" s="241"/>
      <c r="G127" s="242"/>
      <c r="H127" s="241"/>
      <c r="I127" s="241"/>
      <c r="J127" s="241"/>
      <c r="K127" s="241"/>
      <c r="L127" s="241"/>
      <c r="M127" s="225"/>
      <c r="N127" s="225"/>
    </row>
    <row r="128" spans="1:14" x14ac:dyDescent="0.25">
      <c r="A128" s="229" t="s">
        <v>454</v>
      </c>
      <c r="B128" s="229" t="s">
        <v>455</v>
      </c>
      <c r="C128" s="229" t="s">
        <v>105</v>
      </c>
      <c r="D128" s="230">
        <v>220</v>
      </c>
      <c r="E128" s="245"/>
      <c r="F128" s="230">
        <f>D128*E128</f>
        <v>0</v>
      </c>
      <c r="G128" s="245"/>
      <c r="H128" s="230">
        <f>D128*G128</f>
        <v>0</v>
      </c>
      <c r="I128" s="230">
        <f>F128+H128</f>
        <v>0</v>
      </c>
      <c r="J128" s="246">
        <f t="shared" si="29"/>
        <v>0</v>
      </c>
      <c r="K128" s="230"/>
      <c r="L128" s="230"/>
      <c r="M128" s="225"/>
      <c r="N128" s="225"/>
    </row>
    <row r="129" spans="1:14" x14ac:dyDescent="0.25">
      <c r="A129" s="239" t="s">
        <v>213</v>
      </c>
      <c r="B129" s="239" t="s">
        <v>456</v>
      </c>
      <c r="C129" s="239" t="s">
        <v>213</v>
      </c>
      <c r="D129" s="241"/>
      <c r="E129" s="242"/>
      <c r="F129" s="241"/>
      <c r="G129" s="242"/>
      <c r="H129" s="241"/>
      <c r="I129" s="241"/>
      <c r="J129" s="241"/>
      <c r="K129" s="241"/>
      <c r="L129" s="241"/>
      <c r="M129" s="225"/>
      <c r="N129" s="225"/>
    </row>
    <row r="130" spans="1:14" x14ac:dyDescent="0.25">
      <c r="A130" s="229" t="s">
        <v>457</v>
      </c>
      <c r="B130" s="229" t="s">
        <v>458</v>
      </c>
      <c r="C130" s="229" t="s">
        <v>105</v>
      </c>
      <c r="D130" s="230">
        <v>30</v>
      </c>
      <c r="E130" s="245"/>
      <c r="F130" s="230">
        <f>D130*E130</f>
        <v>0</v>
      </c>
      <c r="G130" s="245"/>
      <c r="H130" s="230">
        <f>D130*G130</f>
        <v>0</v>
      </c>
      <c r="I130" s="230">
        <f>F130+H130</f>
        <v>0</v>
      </c>
      <c r="J130" s="246">
        <f t="shared" si="29"/>
        <v>0</v>
      </c>
      <c r="K130" s="230"/>
      <c r="L130" s="230"/>
      <c r="M130" s="225"/>
      <c r="N130" s="225"/>
    </row>
    <row r="131" spans="1:14" x14ac:dyDescent="0.25">
      <c r="A131" s="239" t="s">
        <v>213</v>
      </c>
      <c r="B131" s="239" t="s">
        <v>459</v>
      </c>
      <c r="C131" s="239" t="s">
        <v>213</v>
      </c>
      <c r="D131" s="241"/>
      <c r="E131" s="242"/>
      <c r="F131" s="241"/>
      <c r="G131" s="242"/>
      <c r="H131" s="241"/>
      <c r="I131" s="241"/>
      <c r="J131" s="241"/>
      <c r="K131" s="241"/>
      <c r="L131" s="241"/>
      <c r="M131" s="225"/>
      <c r="N131" s="225"/>
    </row>
    <row r="132" spans="1:14" x14ac:dyDescent="0.25">
      <c r="A132" s="229" t="s">
        <v>460</v>
      </c>
      <c r="B132" s="229" t="s">
        <v>461</v>
      </c>
      <c r="C132" s="229" t="s">
        <v>595</v>
      </c>
      <c r="D132" s="230">
        <v>8</v>
      </c>
      <c r="E132" s="245"/>
      <c r="F132" s="230">
        <f>D132*E132</f>
        <v>0</v>
      </c>
      <c r="G132" s="245"/>
      <c r="H132" s="230">
        <f>D132*G132</f>
        <v>0</v>
      </c>
      <c r="I132" s="230">
        <f>F132+H132</f>
        <v>0</v>
      </c>
      <c r="J132" s="246">
        <f t="shared" si="29"/>
        <v>0</v>
      </c>
      <c r="K132" s="230"/>
      <c r="L132" s="230"/>
      <c r="M132" s="225"/>
      <c r="N132" s="225"/>
    </row>
    <row r="133" spans="1:14" x14ac:dyDescent="0.25">
      <c r="A133" s="239" t="s">
        <v>213</v>
      </c>
      <c r="B133" s="239" t="s">
        <v>462</v>
      </c>
      <c r="C133" s="239" t="s">
        <v>213</v>
      </c>
      <c r="D133" s="241"/>
      <c r="E133" s="242"/>
      <c r="F133" s="241"/>
      <c r="G133" s="242"/>
      <c r="H133" s="241"/>
      <c r="I133" s="241"/>
      <c r="J133" s="241"/>
      <c r="K133" s="241"/>
      <c r="L133" s="241"/>
      <c r="M133" s="225"/>
      <c r="N133" s="225"/>
    </row>
    <row r="134" spans="1:14" x14ac:dyDescent="0.25">
      <c r="A134" s="229" t="s">
        <v>463</v>
      </c>
      <c r="B134" s="229" t="s">
        <v>464</v>
      </c>
      <c r="C134" s="229" t="s">
        <v>595</v>
      </c>
      <c r="D134" s="230">
        <v>1</v>
      </c>
      <c r="E134" s="245"/>
      <c r="F134" s="230">
        <f>D134*E134</f>
        <v>0</v>
      </c>
      <c r="G134" s="245"/>
      <c r="H134" s="230">
        <f>D134*G134</f>
        <v>0</v>
      </c>
      <c r="I134" s="230">
        <f>F134+H134</f>
        <v>0</v>
      </c>
      <c r="J134" s="246">
        <f t="shared" si="29"/>
        <v>0</v>
      </c>
      <c r="K134" s="230"/>
      <c r="L134" s="230"/>
      <c r="M134" s="225"/>
      <c r="N134" s="225"/>
    </row>
    <row r="135" spans="1:14" x14ac:dyDescent="0.25">
      <c r="A135" s="229" t="s">
        <v>53</v>
      </c>
      <c r="B135" s="229" t="s">
        <v>465</v>
      </c>
      <c r="C135" s="229" t="s">
        <v>466</v>
      </c>
      <c r="D135" s="230">
        <v>20</v>
      </c>
      <c r="E135" s="245"/>
      <c r="F135" s="230">
        <f>D135*E135</f>
        <v>0</v>
      </c>
      <c r="G135" s="245"/>
      <c r="H135" s="230">
        <f>D135*G135</f>
        <v>0</v>
      </c>
      <c r="I135" s="230">
        <f>F135+H135</f>
        <v>0</v>
      </c>
      <c r="J135" s="246">
        <f t="shared" si="29"/>
        <v>0</v>
      </c>
      <c r="K135" s="230"/>
      <c r="L135" s="230"/>
      <c r="M135" s="225"/>
      <c r="N135" s="225"/>
    </row>
    <row r="136" spans="1:14" x14ac:dyDescent="0.25">
      <c r="A136" s="229" t="s">
        <v>55</v>
      </c>
      <c r="B136" s="229" t="s">
        <v>467</v>
      </c>
      <c r="C136" s="229" t="s">
        <v>105</v>
      </c>
      <c r="D136" s="230">
        <v>4</v>
      </c>
      <c r="E136" s="245"/>
      <c r="F136" s="230">
        <f>D136*E136</f>
        <v>0</v>
      </c>
      <c r="G136" s="245"/>
      <c r="H136" s="230">
        <f>D136*G136</f>
        <v>0</v>
      </c>
      <c r="I136" s="230">
        <f>F136+H136</f>
        <v>0</v>
      </c>
      <c r="J136" s="246">
        <f t="shared" si="29"/>
        <v>0</v>
      </c>
      <c r="K136" s="230"/>
      <c r="L136" s="230"/>
      <c r="M136" s="225"/>
      <c r="N136" s="225"/>
    </row>
    <row r="137" spans="1:14" x14ac:dyDescent="0.25">
      <c r="A137" s="229" t="s">
        <v>468</v>
      </c>
      <c r="B137" s="229" t="s">
        <v>469</v>
      </c>
      <c r="C137" s="229" t="s">
        <v>595</v>
      </c>
      <c r="D137" s="230">
        <v>6</v>
      </c>
      <c r="E137" s="245"/>
      <c r="F137" s="230">
        <f>D137*E137</f>
        <v>0</v>
      </c>
      <c r="G137" s="245"/>
      <c r="H137" s="230">
        <f>D137*G137</f>
        <v>0</v>
      </c>
      <c r="I137" s="230">
        <f>F137+H137</f>
        <v>0</v>
      </c>
      <c r="J137" s="246">
        <f t="shared" si="29"/>
        <v>0</v>
      </c>
      <c r="K137" s="230"/>
      <c r="L137" s="230"/>
      <c r="M137" s="225"/>
      <c r="N137" s="225"/>
    </row>
    <row r="138" spans="1:14" x14ac:dyDescent="0.25">
      <c r="A138" s="239" t="s">
        <v>213</v>
      </c>
      <c r="B138" s="239" t="s">
        <v>470</v>
      </c>
      <c r="C138" s="239" t="s">
        <v>213</v>
      </c>
      <c r="D138" s="241"/>
      <c r="E138" s="242"/>
      <c r="F138" s="241"/>
      <c r="G138" s="242"/>
      <c r="H138" s="241"/>
      <c r="I138" s="241"/>
      <c r="J138" s="241"/>
      <c r="K138" s="241"/>
      <c r="L138" s="241"/>
      <c r="M138" s="225"/>
      <c r="N138" s="225"/>
    </row>
    <row r="139" spans="1:14" x14ac:dyDescent="0.25">
      <c r="A139" s="229" t="s">
        <v>471</v>
      </c>
      <c r="B139" s="229" t="s">
        <v>472</v>
      </c>
      <c r="C139" s="229" t="s">
        <v>595</v>
      </c>
      <c r="D139" s="230">
        <v>1</v>
      </c>
      <c r="E139" s="245"/>
      <c r="F139" s="230">
        <f>D139*E139</f>
        <v>0</v>
      </c>
      <c r="G139" s="245"/>
      <c r="H139" s="230">
        <f>D139*G139</f>
        <v>0</v>
      </c>
      <c r="I139" s="230">
        <f>F139+H139</f>
        <v>0</v>
      </c>
      <c r="J139" s="246">
        <f t="shared" ref="J139:J140" si="30">I139</f>
        <v>0</v>
      </c>
      <c r="K139" s="230"/>
      <c r="L139" s="230"/>
      <c r="M139" s="225"/>
      <c r="N139" s="225"/>
    </row>
    <row r="140" spans="1:14" x14ac:dyDescent="0.25">
      <c r="A140" s="229" t="s">
        <v>57</v>
      </c>
      <c r="B140" s="229" t="s">
        <v>473</v>
      </c>
      <c r="C140" s="229" t="s">
        <v>595</v>
      </c>
      <c r="D140" s="230">
        <v>1</v>
      </c>
      <c r="E140" s="245"/>
      <c r="F140" s="230">
        <f>D140*E140</f>
        <v>0</v>
      </c>
      <c r="G140" s="245"/>
      <c r="H140" s="230">
        <f>D140*G140</f>
        <v>0</v>
      </c>
      <c r="I140" s="230">
        <f>F140+H140</f>
        <v>0</v>
      </c>
      <c r="J140" s="246">
        <f t="shared" si="30"/>
        <v>0</v>
      </c>
      <c r="K140" s="230"/>
      <c r="L140" s="230"/>
      <c r="M140" s="225"/>
      <c r="N140" s="225"/>
    </row>
    <row r="141" spans="1:14" x14ac:dyDescent="0.25">
      <c r="A141" s="239" t="s">
        <v>213</v>
      </c>
      <c r="B141" s="239" t="s">
        <v>474</v>
      </c>
      <c r="C141" s="239" t="s">
        <v>213</v>
      </c>
      <c r="D141" s="241"/>
      <c r="E141" s="242"/>
      <c r="F141" s="241"/>
      <c r="G141" s="242"/>
      <c r="H141" s="241"/>
      <c r="I141" s="241"/>
      <c r="J141" s="241"/>
      <c r="K141" s="241"/>
      <c r="L141" s="241"/>
      <c r="M141" s="225"/>
      <c r="N141" s="225"/>
    </row>
    <row r="142" spans="1:14" x14ac:dyDescent="0.25">
      <c r="A142" s="229" t="s">
        <v>475</v>
      </c>
      <c r="B142" s="229" t="s">
        <v>476</v>
      </c>
      <c r="C142" s="229" t="s">
        <v>98</v>
      </c>
      <c r="D142" s="230">
        <v>30</v>
      </c>
      <c r="E142" s="245"/>
      <c r="F142" s="230">
        <f>D142*E142</f>
        <v>0</v>
      </c>
      <c r="G142" s="245"/>
      <c r="H142" s="230">
        <f>D142*G142</f>
        <v>0</v>
      </c>
      <c r="I142" s="230">
        <f>F142+H142</f>
        <v>0</v>
      </c>
      <c r="J142" s="246">
        <f t="shared" ref="J142:J144" si="31">I142</f>
        <v>0</v>
      </c>
      <c r="K142" s="230"/>
      <c r="L142" s="230"/>
      <c r="M142" s="225"/>
      <c r="N142" s="225"/>
    </row>
    <row r="143" spans="1:14" x14ac:dyDescent="0.25">
      <c r="A143" s="229" t="s">
        <v>477</v>
      </c>
      <c r="B143" s="229" t="s">
        <v>478</v>
      </c>
      <c r="C143" s="229" t="s">
        <v>98</v>
      </c>
      <c r="D143" s="230">
        <v>8</v>
      </c>
      <c r="E143" s="245"/>
      <c r="F143" s="230">
        <f>D143*E143</f>
        <v>0</v>
      </c>
      <c r="G143" s="245"/>
      <c r="H143" s="230">
        <f>D143*G143</f>
        <v>0</v>
      </c>
      <c r="I143" s="230">
        <f>F143+H143</f>
        <v>0</v>
      </c>
      <c r="J143" s="246">
        <f t="shared" si="31"/>
        <v>0</v>
      </c>
      <c r="K143" s="230"/>
      <c r="L143" s="230"/>
      <c r="M143" s="225"/>
      <c r="N143" s="225"/>
    </row>
    <row r="144" spans="1:14" x14ac:dyDescent="0.25">
      <c r="A144" s="229" t="s">
        <v>479</v>
      </c>
      <c r="B144" s="229" t="s">
        <v>480</v>
      </c>
      <c r="C144" s="229" t="s">
        <v>98</v>
      </c>
      <c r="D144" s="230">
        <v>8</v>
      </c>
      <c r="E144" s="245"/>
      <c r="F144" s="230">
        <f>D144*E144</f>
        <v>0</v>
      </c>
      <c r="G144" s="245"/>
      <c r="H144" s="230">
        <f>D144*G144</f>
        <v>0</v>
      </c>
      <c r="I144" s="230">
        <f>F144+H144</f>
        <v>0</v>
      </c>
      <c r="J144" s="246">
        <f t="shared" si="31"/>
        <v>0</v>
      </c>
      <c r="K144" s="230"/>
      <c r="L144" s="230"/>
      <c r="M144" s="225"/>
      <c r="N144" s="225"/>
    </row>
    <row r="145" spans="1:14" x14ac:dyDescent="0.25">
      <c r="A145" s="247" t="s">
        <v>213</v>
      </c>
      <c r="B145" s="247" t="s">
        <v>481</v>
      </c>
      <c r="C145" s="247" t="s">
        <v>213</v>
      </c>
      <c r="D145" s="248"/>
      <c r="E145" s="249"/>
      <c r="F145" s="248"/>
      <c r="G145" s="249"/>
      <c r="H145" s="248"/>
      <c r="I145" s="248"/>
      <c r="J145" s="248"/>
      <c r="K145" s="248"/>
      <c r="L145" s="248"/>
      <c r="M145" s="225"/>
      <c r="N145" s="225"/>
    </row>
    <row r="146" spans="1:14" x14ac:dyDescent="0.25">
      <c r="A146" s="229" t="s">
        <v>482</v>
      </c>
      <c r="B146" s="229" t="s">
        <v>483</v>
      </c>
      <c r="C146" s="229" t="s">
        <v>89</v>
      </c>
      <c r="D146" s="230">
        <v>10</v>
      </c>
      <c r="E146" s="245"/>
      <c r="F146" s="230">
        <f>D146*E146</f>
        <v>0</v>
      </c>
      <c r="G146" s="245"/>
      <c r="H146" s="230">
        <f>D146*G146</f>
        <v>0</v>
      </c>
      <c r="I146" s="230">
        <f>F146+H146</f>
        <v>0</v>
      </c>
      <c r="J146" s="246">
        <f t="shared" ref="J146:J150" si="32">I146</f>
        <v>0</v>
      </c>
      <c r="K146" s="230"/>
      <c r="L146" s="230"/>
      <c r="M146" s="225"/>
      <c r="N146" s="225"/>
    </row>
    <row r="147" spans="1:14" x14ac:dyDescent="0.25">
      <c r="A147" s="229" t="s">
        <v>484</v>
      </c>
      <c r="B147" s="229" t="s">
        <v>485</v>
      </c>
      <c r="C147" s="229" t="s">
        <v>89</v>
      </c>
      <c r="D147" s="230">
        <v>4</v>
      </c>
      <c r="E147" s="245"/>
      <c r="F147" s="230">
        <f>D147*E147</f>
        <v>0</v>
      </c>
      <c r="G147" s="245"/>
      <c r="H147" s="230">
        <f>D147*G147</f>
        <v>0</v>
      </c>
      <c r="I147" s="230">
        <f>F147+H147</f>
        <v>0</v>
      </c>
      <c r="J147" s="246">
        <f t="shared" si="32"/>
        <v>0</v>
      </c>
      <c r="K147" s="230"/>
      <c r="L147" s="230"/>
      <c r="M147" s="225"/>
      <c r="N147" s="225"/>
    </row>
    <row r="148" spans="1:14" x14ac:dyDescent="0.25">
      <c r="A148" s="229" t="s">
        <v>486</v>
      </c>
      <c r="B148" s="229" t="s">
        <v>487</v>
      </c>
      <c r="C148" s="229" t="s">
        <v>89</v>
      </c>
      <c r="D148" s="230">
        <v>2</v>
      </c>
      <c r="E148" s="245"/>
      <c r="F148" s="230">
        <f>D148*E148</f>
        <v>0</v>
      </c>
      <c r="G148" s="245"/>
      <c r="H148" s="230">
        <f>D148*G148</f>
        <v>0</v>
      </c>
      <c r="I148" s="230">
        <f>F148+H148</f>
        <v>0</v>
      </c>
      <c r="J148" s="246">
        <f t="shared" si="32"/>
        <v>0</v>
      </c>
      <c r="K148" s="230"/>
      <c r="L148" s="230"/>
      <c r="M148" s="225"/>
      <c r="N148" s="225"/>
    </row>
    <row r="149" spans="1:14" x14ac:dyDescent="0.25">
      <c r="A149" s="229" t="s">
        <v>488</v>
      </c>
      <c r="B149" s="229" t="s">
        <v>489</v>
      </c>
      <c r="C149" s="229" t="s">
        <v>89</v>
      </c>
      <c r="D149" s="230">
        <v>12</v>
      </c>
      <c r="E149" s="245"/>
      <c r="F149" s="230">
        <f>D149*E149</f>
        <v>0</v>
      </c>
      <c r="G149" s="245"/>
      <c r="H149" s="230">
        <f>D149*G149</f>
        <v>0</v>
      </c>
      <c r="I149" s="230">
        <f>F149+H149</f>
        <v>0</v>
      </c>
      <c r="J149" s="246">
        <f t="shared" si="32"/>
        <v>0</v>
      </c>
      <c r="K149" s="230"/>
      <c r="L149" s="230"/>
      <c r="M149" s="225"/>
      <c r="N149" s="225"/>
    </row>
    <row r="150" spans="1:14" x14ac:dyDescent="0.25">
      <c r="A150" s="229" t="s">
        <v>490</v>
      </c>
      <c r="B150" s="229" t="s">
        <v>491</v>
      </c>
      <c r="C150" s="229" t="s">
        <v>89</v>
      </c>
      <c r="D150" s="230">
        <v>14</v>
      </c>
      <c r="E150" s="245"/>
      <c r="F150" s="230">
        <f>D150*E150</f>
        <v>0</v>
      </c>
      <c r="G150" s="245"/>
      <c r="H150" s="230">
        <f>D150*G150</f>
        <v>0</v>
      </c>
      <c r="I150" s="230">
        <f>F150+H150</f>
        <v>0</v>
      </c>
      <c r="J150" s="246">
        <f t="shared" si="32"/>
        <v>0</v>
      </c>
      <c r="K150" s="230"/>
      <c r="L150" s="230"/>
      <c r="M150" s="225"/>
      <c r="N150" s="225"/>
    </row>
    <row r="151" spans="1:14" x14ac:dyDescent="0.25">
      <c r="A151" s="239" t="s">
        <v>213</v>
      </c>
      <c r="B151" s="239" t="s">
        <v>492</v>
      </c>
      <c r="C151" s="239" t="s">
        <v>213</v>
      </c>
      <c r="D151" s="241"/>
      <c r="E151" s="242"/>
      <c r="F151" s="241"/>
      <c r="G151" s="242"/>
      <c r="H151" s="241"/>
      <c r="I151" s="241"/>
      <c r="J151" s="241"/>
      <c r="K151" s="241"/>
      <c r="L151" s="241"/>
      <c r="M151" s="225"/>
      <c r="N151" s="225"/>
    </row>
    <row r="152" spans="1:14" x14ac:dyDescent="0.25">
      <c r="A152" s="229" t="s">
        <v>493</v>
      </c>
      <c r="B152" s="229" t="s">
        <v>494</v>
      </c>
      <c r="C152" s="229" t="s">
        <v>89</v>
      </c>
      <c r="D152" s="230">
        <v>2</v>
      </c>
      <c r="E152" s="245"/>
      <c r="F152" s="230">
        <f>D152*E152</f>
        <v>0</v>
      </c>
      <c r="G152" s="245"/>
      <c r="H152" s="230">
        <f>D152*G152</f>
        <v>0</v>
      </c>
      <c r="I152" s="230">
        <f>F152+H152</f>
        <v>0</v>
      </c>
      <c r="J152" s="246">
        <f t="shared" ref="J152:J157" si="33">I152</f>
        <v>0</v>
      </c>
      <c r="K152" s="230"/>
      <c r="L152" s="230"/>
      <c r="M152" s="225"/>
      <c r="N152" s="225"/>
    </row>
    <row r="153" spans="1:14" x14ac:dyDescent="0.25">
      <c r="A153" s="229" t="s">
        <v>495</v>
      </c>
      <c r="B153" s="229" t="s">
        <v>496</v>
      </c>
      <c r="C153" s="229" t="s">
        <v>89</v>
      </c>
      <c r="D153" s="230">
        <v>4</v>
      </c>
      <c r="E153" s="245"/>
      <c r="F153" s="230">
        <f>D153*E153</f>
        <v>0</v>
      </c>
      <c r="G153" s="245"/>
      <c r="H153" s="230">
        <f>D153*G153</f>
        <v>0</v>
      </c>
      <c r="I153" s="230">
        <f>F153+H153</f>
        <v>0</v>
      </c>
      <c r="J153" s="246">
        <f t="shared" si="33"/>
        <v>0</v>
      </c>
      <c r="K153" s="230"/>
      <c r="L153" s="230"/>
      <c r="M153" s="225"/>
      <c r="N153" s="225"/>
    </row>
    <row r="154" spans="1:14" x14ac:dyDescent="0.25">
      <c r="A154" s="239" t="s">
        <v>213</v>
      </c>
      <c r="B154" s="239" t="s">
        <v>497</v>
      </c>
      <c r="C154" s="239" t="s">
        <v>213</v>
      </c>
      <c r="D154" s="241"/>
      <c r="E154" s="242"/>
      <c r="F154" s="241"/>
      <c r="G154" s="242"/>
      <c r="H154" s="241"/>
      <c r="I154" s="241"/>
      <c r="J154" s="241"/>
      <c r="K154" s="241"/>
      <c r="L154" s="241"/>
      <c r="M154" s="225"/>
      <c r="N154" s="225"/>
    </row>
    <row r="155" spans="1:14" x14ac:dyDescent="0.25">
      <c r="A155" s="229" t="s">
        <v>498</v>
      </c>
      <c r="B155" s="229" t="s">
        <v>499</v>
      </c>
      <c r="C155" s="229" t="s">
        <v>89</v>
      </c>
      <c r="D155" s="230">
        <v>6</v>
      </c>
      <c r="E155" s="245"/>
      <c r="F155" s="230">
        <f>D155*E155</f>
        <v>0</v>
      </c>
      <c r="G155" s="245"/>
      <c r="H155" s="230">
        <f>D155*G155</f>
        <v>0</v>
      </c>
      <c r="I155" s="230">
        <f>F155+H155</f>
        <v>0</v>
      </c>
      <c r="J155" s="246">
        <f t="shared" si="33"/>
        <v>0</v>
      </c>
      <c r="K155" s="230"/>
      <c r="L155" s="230"/>
      <c r="M155" s="225"/>
      <c r="N155" s="225"/>
    </row>
    <row r="156" spans="1:14" x14ac:dyDescent="0.25">
      <c r="A156" s="229" t="s">
        <v>500</v>
      </c>
      <c r="B156" s="229" t="s">
        <v>501</v>
      </c>
      <c r="C156" s="229" t="s">
        <v>89</v>
      </c>
      <c r="D156" s="230">
        <v>8</v>
      </c>
      <c r="E156" s="245"/>
      <c r="F156" s="230">
        <f>D156*E156</f>
        <v>0</v>
      </c>
      <c r="G156" s="245"/>
      <c r="H156" s="230">
        <f>D156*G156</f>
        <v>0</v>
      </c>
      <c r="I156" s="230">
        <f>F156+H156</f>
        <v>0</v>
      </c>
      <c r="J156" s="246">
        <f t="shared" si="33"/>
        <v>0</v>
      </c>
      <c r="K156" s="230"/>
      <c r="L156" s="230"/>
      <c r="M156" s="225"/>
      <c r="N156" s="225"/>
    </row>
    <row r="157" spans="1:14" x14ac:dyDescent="0.25">
      <c r="A157" s="229" t="s">
        <v>502</v>
      </c>
      <c r="B157" s="229" t="s">
        <v>503</v>
      </c>
      <c r="C157" s="229" t="s">
        <v>89</v>
      </c>
      <c r="D157" s="230">
        <v>2</v>
      </c>
      <c r="E157" s="245"/>
      <c r="F157" s="230">
        <f>D157*E157</f>
        <v>0</v>
      </c>
      <c r="G157" s="245"/>
      <c r="H157" s="230">
        <f>D157*G157</f>
        <v>0</v>
      </c>
      <c r="I157" s="230">
        <f>F157+H157</f>
        <v>0</v>
      </c>
      <c r="J157" s="246">
        <f t="shared" si="33"/>
        <v>0</v>
      </c>
      <c r="K157" s="230"/>
      <c r="L157" s="230"/>
      <c r="M157" s="225"/>
      <c r="N157" s="225"/>
    </row>
    <row r="158" spans="1:14" x14ac:dyDescent="0.25">
      <c r="A158" s="239" t="s">
        <v>213</v>
      </c>
      <c r="B158" s="239" t="s">
        <v>504</v>
      </c>
      <c r="C158" s="239" t="s">
        <v>213</v>
      </c>
      <c r="D158" s="241"/>
      <c r="E158" s="242"/>
      <c r="F158" s="241"/>
      <c r="G158" s="242"/>
      <c r="H158" s="241"/>
      <c r="I158" s="241"/>
      <c r="J158" s="241"/>
      <c r="K158" s="241"/>
      <c r="L158" s="241"/>
      <c r="M158" s="225"/>
      <c r="N158" s="225"/>
    </row>
    <row r="159" spans="1:14" x14ac:dyDescent="0.25">
      <c r="A159" s="239" t="s">
        <v>213</v>
      </c>
      <c r="B159" s="239" t="s">
        <v>505</v>
      </c>
      <c r="C159" s="239" t="s">
        <v>213</v>
      </c>
      <c r="D159" s="241"/>
      <c r="E159" s="242"/>
      <c r="F159" s="241"/>
      <c r="G159" s="242"/>
      <c r="H159" s="241"/>
      <c r="I159" s="241"/>
      <c r="J159" s="241"/>
      <c r="K159" s="241"/>
      <c r="L159" s="241"/>
      <c r="M159" s="225"/>
      <c r="N159" s="225"/>
    </row>
    <row r="160" spans="1:14" x14ac:dyDescent="0.25">
      <c r="A160" s="239" t="s">
        <v>213</v>
      </c>
      <c r="B160" s="239" t="s">
        <v>506</v>
      </c>
      <c r="C160" s="239" t="s">
        <v>213</v>
      </c>
      <c r="D160" s="241"/>
      <c r="E160" s="242"/>
      <c r="F160" s="241"/>
      <c r="G160" s="242"/>
      <c r="H160" s="241"/>
      <c r="I160" s="241"/>
      <c r="J160" s="241"/>
      <c r="K160" s="241"/>
      <c r="L160" s="241"/>
      <c r="M160" s="225"/>
      <c r="N160" s="225"/>
    </row>
    <row r="161" spans="1:14" x14ac:dyDescent="0.25">
      <c r="A161" s="227" t="s">
        <v>213</v>
      </c>
      <c r="B161" s="227" t="s">
        <v>597</v>
      </c>
      <c r="C161" s="227" t="s">
        <v>213</v>
      </c>
      <c r="D161" s="228"/>
      <c r="E161" s="244"/>
      <c r="F161" s="228">
        <f>SUM(F57:F160)</f>
        <v>0</v>
      </c>
      <c r="G161" s="244"/>
      <c r="H161" s="228">
        <f>SUM(H57:H160)</f>
        <v>0</v>
      </c>
      <c r="I161" s="228">
        <f>SUM(I57:I160)</f>
        <v>0</v>
      </c>
      <c r="J161" s="228">
        <f>SUM(J57:J160)</f>
        <v>0</v>
      </c>
      <c r="K161" s="228"/>
      <c r="L161" s="228"/>
      <c r="M161" s="225"/>
      <c r="N161" s="225"/>
    </row>
    <row r="162" spans="1:14" x14ac:dyDescent="0.25">
      <c r="A162" s="229" t="s">
        <v>213</v>
      </c>
      <c r="B162" s="229" t="s">
        <v>213</v>
      </c>
      <c r="C162" s="229" t="s">
        <v>213</v>
      </c>
      <c r="D162" s="230"/>
      <c r="E162" s="245"/>
      <c r="F162" s="230"/>
      <c r="G162" s="245"/>
      <c r="H162" s="230"/>
      <c r="I162" s="230"/>
      <c r="J162" s="230"/>
      <c r="K162" s="230"/>
      <c r="L162" s="230"/>
      <c r="M162" s="225"/>
      <c r="N162" s="225"/>
    </row>
    <row r="163" spans="1:14" x14ac:dyDescent="0.25">
      <c r="A163" s="229" t="s">
        <v>598</v>
      </c>
      <c r="B163" s="229" t="s">
        <v>599</v>
      </c>
      <c r="C163" s="229"/>
      <c r="D163" s="230"/>
      <c r="E163" s="245"/>
      <c r="F163" s="230">
        <f>O4+'EL-Parametry'!B33/100*F130+'EL-Parametry'!B33/100*F132+'EL-Parametry'!B33/100*F134+'EL-Parametry'!B34/100*F135+'EL-Parametry'!B34/100*F136+'EL-Parametry'!B34/100*F137+'EL-Parametry'!B33/100*F139+'EL-Parametry'!B33/100*F140+'EL-Parametry'!B33/100*F142+'EL-Parametry'!B33/100*F143+'EL-Parametry'!B33/100*F144+'EL-Parametry'!B33/100*F146+'EL-Parametry'!B33/100*F147+'EL-Parametry'!B33/100*F148+'EL-Parametry'!B33/100*F149+'EL-Parametry'!B33/100*F150+'EL-Parametry'!B33/100*F152+'EL-Parametry'!B33/100*F153+'EL-Parametry'!B33/100*F155+'EL-Parametry'!B33/100*F156+'EL-Parametry'!B33/100*F157</f>
        <v>0</v>
      </c>
      <c r="G163" s="245"/>
      <c r="H163" s="230"/>
      <c r="I163" s="230">
        <f>F163+H163</f>
        <v>0</v>
      </c>
      <c r="J163" s="246">
        <f t="shared" ref="J163" si="34">I163</f>
        <v>0</v>
      </c>
      <c r="K163" s="230"/>
      <c r="L163" s="230"/>
      <c r="M163" s="225"/>
      <c r="N163" s="225"/>
    </row>
    <row r="164" spans="1:14" x14ac:dyDescent="0.25">
      <c r="A164" s="233" t="s">
        <v>213</v>
      </c>
      <c r="B164" s="233" t="s">
        <v>600</v>
      </c>
      <c r="C164" s="233" t="s">
        <v>213</v>
      </c>
      <c r="D164" s="234"/>
      <c r="E164" s="243"/>
      <c r="F164" s="234">
        <f>SUM(F8:F53,F55,F57:F160,F162:F163)</f>
        <v>0</v>
      </c>
      <c r="G164" s="243"/>
      <c r="H164" s="234">
        <f>SUM(H8:H53,H55,H57:H160,H162:H163)</f>
        <v>0</v>
      </c>
      <c r="I164" s="234">
        <f>SUM(I8:I53,I55,I57:I160,I162:I163)</f>
        <v>0</v>
      </c>
      <c r="J164" s="234">
        <f>SUM(J8:J53,J55,J57:J160,J162:J163)</f>
        <v>0</v>
      </c>
      <c r="K164" s="234"/>
      <c r="L164" s="234"/>
      <c r="M164" s="225"/>
      <c r="N164" s="225"/>
    </row>
    <row r="165" spans="1:14" x14ac:dyDescent="0.25">
      <c r="A165" s="229" t="s">
        <v>213</v>
      </c>
      <c r="B165" s="229" t="s">
        <v>213</v>
      </c>
      <c r="C165" s="229" t="s">
        <v>213</v>
      </c>
      <c r="D165" s="230"/>
      <c r="E165" s="245"/>
      <c r="F165" s="230"/>
      <c r="G165" s="245"/>
      <c r="H165" s="230"/>
      <c r="I165" s="230"/>
      <c r="J165" s="230"/>
      <c r="K165" s="230"/>
      <c r="L165" s="230"/>
      <c r="M165" s="225"/>
      <c r="N165" s="225"/>
    </row>
    <row r="166" spans="1:14" x14ac:dyDescent="0.25">
      <c r="A166" s="233" t="s">
        <v>213</v>
      </c>
      <c r="B166" s="233" t="s">
        <v>507</v>
      </c>
      <c r="C166" s="233" t="s">
        <v>213</v>
      </c>
      <c r="D166" s="234"/>
      <c r="E166" s="243"/>
      <c r="F166" s="234"/>
      <c r="G166" s="243"/>
      <c r="H166" s="234"/>
      <c r="I166" s="234"/>
      <c r="J166" s="234"/>
      <c r="K166" s="234"/>
      <c r="L166" s="234"/>
      <c r="M166" s="225"/>
      <c r="N166" s="225"/>
    </row>
    <row r="167" spans="1:14" x14ac:dyDescent="0.25">
      <c r="A167" s="239" t="s">
        <v>213</v>
      </c>
      <c r="B167" s="239" t="s">
        <v>508</v>
      </c>
      <c r="C167" s="239" t="s">
        <v>213</v>
      </c>
      <c r="D167" s="241"/>
      <c r="E167" s="242"/>
      <c r="F167" s="241"/>
      <c r="G167" s="242"/>
      <c r="H167" s="241"/>
      <c r="I167" s="241"/>
      <c r="J167" s="241"/>
      <c r="K167" s="241"/>
      <c r="L167" s="241"/>
      <c r="M167" s="225"/>
      <c r="N167" s="225"/>
    </row>
    <row r="168" spans="1:14" x14ac:dyDescent="0.25">
      <c r="A168" s="229" t="s">
        <v>509</v>
      </c>
      <c r="B168" s="229" t="s">
        <v>510</v>
      </c>
      <c r="C168" s="229" t="s">
        <v>595</v>
      </c>
      <c r="D168" s="230">
        <v>2</v>
      </c>
      <c r="E168" s="245"/>
      <c r="F168" s="230">
        <f>D168*E168</f>
        <v>0</v>
      </c>
      <c r="G168" s="245"/>
      <c r="H168" s="230">
        <f>D168*G168</f>
        <v>0</v>
      </c>
      <c r="I168" s="230">
        <f>F168+H168</f>
        <v>0</v>
      </c>
      <c r="J168" s="246">
        <f t="shared" ref="J168" si="35">I168</f>
        <v>0</v>
      </c>
      <c r="K168" s="230"/>
      <c r="L168" s="230"/>
      <c r="M168" s="225"/>
      <c r="N168" s="225"/>
    </row>
    <row r="169" spans="1:14" x14ac:dyDescent="0.25">
      <c r="A169" s="247" t="s">
        <v>213</v>
      </c>
      <c r="B169" s="247" t="s">
        <v>511</v>
      </c>
      <c r="C169" s="247" t="s">
        <v>213</v>
      </c>
      <c r="D169" s="248"/>
      <c r="E169" s="249"/>
      <c r="F169" s="248"/>
      <c r="G169" s="249"/>
      <c r="H169" s="248"/>
      <c r="I169" s="248"/>
      <c r="J169" s="248"/>
      <c r="K169" s="248"/>
      <c r="L169" s="248"/>
      <c r="M169" s="225"/>
      <c r="N169" s="225"/>
    </row>
    <row r="170" spans="1:14" x14ac:dyDescent="0.25">
      <c r="A170" s="229" t="s">
        <v>512</v>
      </c>
      <c r="B170" s="229" t="s">
        <v>513</v>
      </c>
      <c r="C170" s="229" t="s">
        <v>595</v>
      </c>
      <c r="D170" s="230">
        <v>2</v>
      </c>
      <c r="E170" s="245"/>
      <c r="F170" s="230">
        <f>D170*E170</f>
        <v>0</v>
      </c>
      <c r="G170" s="245"/>
      <c r="H170" s="230">
        <f>D170*G170</f>
        <v>0</v>
      </c>
      <c r="I170" s="230">
        <f>F170+H170</f>
        <v>0</v>
      </c>
      <c r="J170" s="246">
        <f t="shared" ref="J170" si="36">I170</f>
        <v>0</v>
      </c>
      <c r="K170" s="230"/>
      <c r="L170" s="230"/>
      <c r="M170" s="225"/>
      <c r="N170" s="225"/>
    </row>
    <row r="171" spans="1:14" x14ac:dyDescent="0.25">
      <c r="A171" s="239" t="s">
        <v>213</v>
      </c>
      <c r="B171" s="239" t="s">
        <v>514</v>
      </c>
      <c r="C171" s="239" t="s">
        <v>213</v>
      </c>
      <c r="D171" s="241"/>
      <c r="E171" s="242"/>
      <c r="F171" s="241"/>
      <c r="G171" s="242"/>
      <c r="H171" s="241"/>
      <c r="I171" s="241"/>
      <c r="J171" s="241"/>
      <c r="K171" s="241"/>
      <c r="L171" s="241"/>
      <c r="M171" s="225"/>
      <c r="N171" s="225"/>
    </row>
    <row r="172" spans="1:14" x14ac:dyDescent="0.25">
      <c r="A172" s="229" t="s">
        <v>515</v>
      </c>
      <c r="B172" s="229" t="s">
        <v>516</v>
      </c>
      <c r="C172" s="229" t="s">
        <v>595</v>
      </c>
      <c r="D172" s="230">
        <v>4</v>
      </c>
      <c r="E172" s="245"/>
      <c r="F172" s="230">
        <f>D172*E172</f>
        <v>0</v>
      </c>
      <c r="G172" s="245"/>
      <c r="H172" s="230">
        <f>D172*G172</f>
        <v>0</v>
      </c>
      <c r="I172" s="230">
        <f>F172+H172</f>
        <v>0</v>
      </c>
      <c r="J172" s="246">
        <f t="shared" ref="J172" si="37">I172</f>
        <v>0</v>
      </c>
      <c r="K172" s="230"/>
      <c r="L172" s="230"/>
      <c r="M172" s="225"/>
      <c r="N172" s="225"/>
    </row>
    <row r="173" spans="1:14" x14ac:dyDescent="0.25">
      <c r="A173" s="239" t="s">
        <v>213</v>
      </c>
      <c r="B173" s="239" t="s">
        <v>517</v>
      </c>
      <c r="C173" s="239" t="s">
        <v>213</v>
      </c>
      <c r="D173" s="241"/>
      <c r="E173" s="242"/>
      <c r="F173" s="241"/>
      <c r="G173" s="242"/>
      <c r="H173" s="241"/>
      <c r="I173" s="241"/>
      <c r="J173" s="241"/>
      <c r="K173" s="241"/>
      <c r="L173" s="241"/>
      <c r="M173" s="225"/>
      <c r="N173" s="225"/>
    </row>
    <row r="174" spans="1:14" x14ac:dyDescent="0.25">
      <c r="A174" s="229" t="s">
        <v>518</v>
      </c>
      <c r="B174" s="229" t="s">
        <v>519</v>
      </c>
      <c r="C174" s="229" t="s">
        <v>595</v>
      </c>
      <c r="D174" s="230">
        <v>2</v>
      </c>
      <c r="E174" s="245"/>
      <c r="F174" s="230">
        <f>D174*E174</f>
        <v>0</v>
      </c>
      <c r="G174" s="245"/>
      <c r="H174" s="230">
        <f>D174*G174</f>
        <v>0</v>
      </c>
      <c r="I174" s="230">
        <f>F174+H174</f>
        <v>0</v>
      </c>
      <c r="J174" s="246">
        <f t="shared" ref="J174" si="38">I174</f>
        <v>0</v>
      </c>
      <c r="K174" s="230"/>
      <c r="L174" s="230"/>
      <c r="M174" s="225"/>
      <c r="N174" s="225"/>
    </row>
    <row r="175" spans="1:14" x14ac:dyDescent="0.25">
      <c r="A175" s="239" t="s">
        <v>213</v>
      </c>
      <c r="B175" s="239" t="s">
        <v>520</v>
      </c>
      <c r="C175" s="239" t="s">
        <v>213</v>
      </c>
      <c r="D175" s="241"/>
      <c r="E175" s="242"/>
      <c r="F175" s="241"/>
      <c r="G175" s="242"/>
      <c r="H175" s="241"/>
      <c r="I175" s="241"/>
      <c r="J175" s="241"/>
      <c r="K175" s="241"/>
      <c r="L175" s="241"/>
      <c r="M175" s="225"/>
      <c r="N175" s="225"/>
    </row>
    <row r="176" spans="1:14" x14ac:dyDescent="0.25">
      <c r="A176" s="229" t="s">
        <v>521</v>
      </c>
      <c r="B176" s="229" t="s">
        <v>522</v>
      </c>
      <c r="C176" s="229" t="s">
        <v>105</v>
      </c>
      <c r="D176" s="230">
        <v>2</v>
      </c>
      <c r="E176" s="245"/>
      <c r="F176" s="230">
        <f t="shared" ref="F176:F186" si="39">D176*E176</f>
        <v>0</v>
      </c>
      <c r="G176" s="245"/>
      <c r="H176" s="230">
        <f t="shared" ref="H176:H186" si="40">D176*G176</f>
        <v>0</v>
      </c>
      <c r="I176" s="230">
        <f t="shared" ref="I176:I186" si="41">F176+H176</f>
        <v>0</v>
      </c>
      <c r="J176" s="246">
        <f t="shared" ref="J176:J193" si="42">I176</f>
        <v>0</v>
      </c>
      <c r="K176" s="230"/>
      <c r="L176" s="230"/>
      <c r="M176" s="225"/>
      <c r="N176" s="225"/>
    </row>
    <row r="177" spans="1:14" x14ac:dyDescent="0.25">
      <c r="A177" s="229" t="s">
        <v>523</v>
      </c>
      <c r="B177" s="229" t="s">
        <v>524</v>
      </c>
      <c r="C177" s="229" t="s">
        <v>105</v>
      </c>
      <c r="D177" s="230">
        <v>6</v>
      </c>
      <c r="E177" s="245"/>
      <c r="F177" s="230">
        <f t="shared" si="39"/>
        <v>0</v>
      </c>
      <c r="G177" s="245"/>
      <c r="H177" s="230">
        <f t="shared" si="40"/>
        <v>0</v>
      </c>
      <c r="I177" s="230">
        <f t="shared" si="41"/>
        <v>0</v>
      </c>
      <c r="J177" s="246">
        <f t="shared" si="42"/>
        <v>0</v>
      </c>
      <c r="K177" s="230"/>
      <c r="L177" s="230"/>
      <c r="M177" s="225"/>
      <c r="N177" s="225"/>
    </row>
    <row r="178" spans="1:14" x14ac:dyDescent="0.25">
      <c r="A178" s="229" t="s">
        <v>525</v>
      </c>
      <c r="B178" s="229" t="s">
        <v>526</v>
      </c>
      <c r="C178" s="229" t="s">
        <v>105</v>
      </c>
      <c r="D178" s="230">
        <v>15</v>
      </c>
      <c r="E178" s="245"/>
      <c r="F178" s="230">
        <f t="shared" si="39"/>
        <v>0</v>
      </c>
      <c r="G178" s="245"/>
      <c r="H178" s="230">
        <f t="shared" si="40"/>
        <v>0</v>
      </c>
      <c r="I178" s="230">
        <f t="shared" si="41"/>
        <v>0</v>
      </c>
      <c r="J178" s="246">
        <f t="shared" si="42"/>
        <v>0</v>
      </c>
      <c r="K178" s="230"/>
      <c r="L178" s="230"/>
      <c r="M178" s="225"/>
      <c r="N178" s="225"/>
    </row>
    <row r="179" spans="1:14" x14ac:dyDescent="0.25">
      <c r="A179" s="229" t="s">
        <v>527</v>
      </c>
      <c r="B179" s="229" t="s">
        <v>528</v>
      </c>
      <c r="C179" s="229" t="s">
        <v>105</v>
      </c>
      <c r="D179" s="230">
        <v>10</v>
      </c>
      <c r="E179" s="245"/>
      <c r="F179" s="230">
        <f t="shared" si="39"/>
        <v>0</v>
      </c>
      <c r="G179" s="245"/>
      <c r="H179" s="230">
        <f t="shared" si="40"/>
        <v>0</v>
      </c>
      <c r="I179" s="230">
        <f t="shared" si="41"/>
        <v>0</v>
      </c>
      <c r="J179" s="246">
        <f t="shared" si="42"/>
        <v>0</v>
      </c>
      <c r="K179" s="230"/>
      <c r="L179" s="230"/>
      <c r="M179" s="225"/>
      <c r="N179" s="225"/>
    </row>
    <row r="180" spans="1:14" x14ac:dyDescent="0.25">
      <c r="A180" s="229" t="s">
        <v>529</v>
      </c>
      <c r="B180" s="229" t="s">
        <v>530</v>
      </c>
      <c r="C180" s="229" t="s">
        <v>105</v>
      </c>
      <c r="D180" s="230">
        <v>7</v>
      </c>
      <c r="E180" s="245"/>
      <c r="F180" s="230">
        <f t="shared" si="39"/>
        <v>0</v>
      </c>
      <c r="G180" s="245"/>
      <c r="H180" s="230">
        <f t="shared" si="40"/>
        <v>0</v>
      </c>
      <c r="I180" s="230">
        <f t="shared" si="41"/>
        <v>0</v>
      </c>
      <c r="J180" s="246">
        <f t="shared" si="42"/>
        <v>0</v>
      </c>
      <c r="K180" s="230"/>
      <c r="L180" s="230"/>
      <c r="M180" s="225"/>
      <c r="N180" s="225"/>
    </row>
    <row r="181" spans="1:14" x14ac:dyDescent="0.25">
      <c r="A181" s="229" t="s">
        <v>531</v>
      </c>
      <c r="B181" s="229" t="s">
        <v>532</v>
      </c>
      <c r="C181" s="229" t="s">
        <v>105</v>
      </c>
      <c r="D181" s="230">
        <v>2</v>
      </c>
      <c r="E181" s="245"/>
      <c r="F181" s="230">
        <f t="shared" si="39"/>
        <v>0</v>
      </c>
      <c r="G181" s="245"/>
      <c r="H181" s="230">
        <f t="shared" si="40"/>
        <v>0</v>
      </c>
      <c r="I181" s="230">
        <f t="shared" si="41"/>
        <v>0</v>
      </c>
      <c r="J181" s="246">
        <f t="shared" si="42"/>
        <v>0</v>
      </c>
      <c r="K181" s="230"/>
      <c r="L181" s="230"/>
      <c r="M181" s="225"/>
      <c r="N181" s="225"/>
    </row>
    <row r="182" spans="1:14" x14ac:dyDescent="0.25">
      <c r="A182" s="229" t="s">
        <v>533</v>
      </c>
      <c r="B182" s="229" t="s">
        <v>534</v>
      </c>
      <c r="C182" s="229" t="s">
        <v>105</v>
      </c>
      <c r="D182" s="230">
        <v>2</v>
      </c>
      <c r="E182" s="245"/>
      <c r="F182" s="230">
        <f t="shared" si="39"/>
        <v>0</v>
      </c>
      <c r="G182" s="245"/>
      <c r="H182" s="230">
        <f t="shared" si="40"/>
        <v>0</v>
      </c>
      <c r="I182" s="230">
        <f t="shared" si="41"/>
        <v>0</v>
      </c>
      <c r="J182" s="246">
        <f t="shared" si="42"/>
        <v>0</v>
      </c>
      <c r="K182" s="230"/>
      <c r="L182" s="230"/>
      <c r="M182" s="225"/>
      <c r="N182" s="225"/>
    </row>
    <row r="183" spans="1:14" x14ac:dyDescent="0.25">
      <c r="A183" s="229" t="s">
        <v>535</v>
      </c>
      <c r="B183" s="229" t="s">
        <v>536</v>
      </c>
      <c r="C183" s="229" t="s">
        <v>105</v>
      </c>
      <c r="D183" s="230">
        <v>6</v>
      </c>
      <c r="E183" s="245"/>
      <c r="F183" s="230">
        <f t="shared" si="39"/>
        <v>0</v>
      </c>
      <c r="G183" s="245"/>
      <c r="H183" s="230">
        <f t="shared" si="40"/>
        <v>0</v>
      </c>
      <c r="I183" s="230">
        <f t="shared" si="41"/>
        <v>0</v>
      </c>
      <c r="J183" s="246">
        <f t="shared" si="42"/>
        <v>0</v>
      </c>
      <c r="K183" s="230"/>
      <c r="L183" s="230"/>
      <c r="M183" s="225"/>
      <c r="N183" s="225"/>
    </row>
    <row r="184" spans="1:14" x14ac:dyDescent="0.25">
      <c r="A184" s="229" t="s">
        <v>537</v>
      </c>
      <c r="B184" s="229" t="s">
        <v>538</v>
      </c>
      <c r="C184" s="229" t="s">
        <v>595</v>
      </c>
      <c r="D184" s="230">
        <v>9</v>
      </c>
      <c r="E184" s="245"/>
      <c r="F184" s="230">
        <f t="shared" si="39"/>
        <v>0</v>
      </c>
      <c r="G184" s="245"/>
      <c r="H184" s="230">
        <f t="shared" si="40"/>
        <v>0</v>
      </c>
      <c r="I184" s="230">
        <f t="shared" si="41"/>
        <v>0</v>
      </c>
      <c r="J184" s="246">
        <f t="shared" si="42"/>
        <v>0</v>
      </c>
      <c r="K184" s="230"/>
      <c r="L184" s="230"/>
      <c r="M184" s="225"/>
      <c r="N184" s="225"/>
    </row>
    <row r="185" spans="1:14" x14ac:dyDescent="0.25">
      <c r="A185" s="229" t="s">
        <v>539</v>
      </c>
      <c r="B185" s="229" t="s">
        <v>540</v>
      </c>
      <c r="C185" s="229" t="s">
        <v>595</v>
      </c>
      <c r="D185" s="230">
        <v>3</v>
      </c>
      <c r="E185" s="245"/>
      <c r="F185" s="230">
        <f t="shared" si="39"/>
        <v>0</v>
      </c>
      <c r="G185" s="245"/>
      <c r="H185" s="230">
        <f t="shared" si="40"/>
        <v>0</v>
      </c>
      <c r="I185" s="230">
        <f t="shared" si="41"/>
        <v>0</v>
      </c>
      <c r="J185" s="246">
        <f t="shared" si="42"/>
        <v>0</v>
      </c>
      <c r="K185" s="230"/>
      <c r="L185" s="230"/>
      <c r="M185" s="225"/>
      <c r="N185" s="225"/>
    </row>
    <row r="186" spans="1:14" x14ac:dyDescent="0.25">
      <c r="A186" s="229" t="s">
        <v>541</v>
      </c>
      <c r="B186" s="229" t="s">
        <v>542</v>
      </c>
      <c r="C186" s="229" t="s">
        <v>595</v>
      </c>
      <c r="D186" s="230">
        <v>1</v>
      </c>
      <c r="E186" s="245"/>
      <c r="F186" s="230">
        <f t="shared" si="39"/>
        <v>0</v>
      </c>
      <c r="G186" s="245"/>
      <c r="H186" s="230">
        <f t="shared" si="40"/>
        <v>0</v>
      </c>
      <c r="I186" s="230">
        <f t="shared" si="41"/>
        <v>0</v>
      </c>
      <c r="J186" s="246">
        <f t="shared" si="42"/>
        <v>0</v>
      </c>
      <c r="K186" s="230"/>
      <c r="L186" s="230"/>
      <c r="M186" s="225"/>
      <c r="N186" s="225"/>
    </row>
    <row r="187" spans="1:14" x14ac:dyDescent="0.25">
      <c r="A187" s="239" t="s">
        <v>213</v>
      </c>
      <c r="B187" s="239" t="s">
        <v>655</v>
      </c>
      <c r="C187" s="239" t="s">
        <v>213</v>
      </c>
      <c r="D187" s="241"/>
      <c r="E187" s="242"/>
      <c r="F187" s="241"/>
      <c r="G187" s="242"/>
      <c r="H187" s="241"/>
      <c r="I187" s="241"/>
      <c r="J187" s="241"/>
      <c r="K187" s="241"/>
      <c r="L187" s="241"/>
      <c r="M187" s="225"/>
      <c r="N187" s="225"/>
    </row>
    <row r="188" spans="1:14" x14ac:dyDescent="0.25">
      <c r="A188" s="229" t="s">
        <v>543</v>
      </c>
      <c r="B188" s="229" t="s">
        <v>656</v>
      </c>
      <c r="C188" s="229" t="s">
        <v>98</v>
      </c>
      <c r="D188" s="230">
        <v>3</v>
      </c>
      <c r="E188" s="245"/>
      <c r="F188" s="230">
        <f>D188*E188</f>
        <v>0</v>
      </c>
      <c r="G188" s="245"/>
      <c r="H188" s="230">
        <f>D188*G188</f>
        <v>0</v>
      </c>
      <c r="I188" s="230">
        <f>F188+H188</f>
        <v>0</v>
      </c>
      <c r="J188" s="246">
        <f t="shared" si="42"/>
        <v>0</v>
      </c>
      <c r="K188" s="230"/>
      <c r="L188" s="230"/>
      <c r="M188" s="225"/>
      <c r="N188" s="225"/>
    </row>
    <row r="189" spans="1:14" x14ac:dyDescent="0.25">
      <c r="A189" s="229" t="s">
        <v>544</v>
      </c>
      <c r="B189" s="229" t="s">
        <v>657</v>
      </c>
      <c r="C189" s="229" t="s">
        <v>98</v>
      </c>
      <c r="D189" s="230">
        <v>3</v>
      </c>
      <c r="E189" s="245"/>
      <c r="F189" s="230">
        <f>D189*E189</f>
        <v>0</v>
      </c>
      <c r="G189" s="245"/>
      <c r="H189" s="230">
        <f>D189*G189</f>
        <v>0</v>
      </c>
      <c r="I189" s="230">
        <f>F189+H189</f>
        <v>0</v>
      </c>
      <c r="J189" s="246">
        <f t="shared" si="42"/>
        <v>0</v>
      </c>
      <c r="K189" s="230"/>
      <c r="L189" s="230"/>
      <c r="M189" s="225"/>
      <c r="N189" s="225"/>
    </row>
    <row r="190" spans="1:14" x14ac:dyDescent="0.25">
      <c r="A190" s="239" t="s">
        <v>213</v>
      </c>
      <c r="B190" s="239" t="s">
        <v>545</v>
      </c>
      <c r="C190" s="239" t="s">
        <v>213</v>
      </c>
      <c r="D190" s="241"/>
      <c r="E190" s="242"/>
      <c r="F190" s="241"/>
      <c r="G190" s="242"/>
      <c r="H190" s="241"/>
      <c r="I190" s="241"/>
      <c r="J190" s="241"/>
      <c r="K190" s="241"/>
      <c r="L190" s="241"/>
      <c r="M190" s="225"/>
      <c r="N190" s="225"/>
    </row>
    <row r="191" spans="1:14" x14ac:dyDescent="0.25">
      <c r="A191" s="229" t="s">
        <v>546</v>
      </c>
      <c r="B191" s="229" t="s">
        <v>547</v>
      </c>
      <c r="C191" s="229" t="s">
        <v>98</v>
      </c>
      <c r="D191" s="230">
        <v>120</v>
      </c>
      <c r="E191" s="245"/>
      <c r="F191" s="230">
        <f>D191*E191</f>
        <v>0</v>
      </c>
      <c r="G191" s="245"/>
      <c r="H191" s="230">
        <f>D191*G191</f>
        <v>0</v>
      </c>
      <c r="I191" s="230">
        <f>F191+H191</f>
        <v>0</v>
      </c>
      <c r="J191" s="246">
        <f t="shared" si="42"/>
        <v>0</v>
      </c>
      <c r="K191" s="230"/>
      <c r="L191" s="230"/>
      <c r="M191" s="225"/>
      <c r="N191" s="225"/>
    </row>
    <row r="192" spans="1:14" x14ac:dyDescent="0.25">
      <c r="A192" s="239" t="s">
        <v>213</v>
      </c>
      <c r="B192" s="239" t="s">
        <v>548</v>
      </c>
      <c r="C192" s="239" t="s">
        <v>213</v>
      </c>
      <c r="D192" s="241"/>
      <c r="E192" s="242"/>
      <c r="F192" s="241"/>
      <c r="G192" s="242"/>
      <c r="H192" s="241"/>
      <c r="I192" s="241"/>
      <c r="J192" s="241"/>
      <c r="K192" s="241"/>
      <c r="L192" s="241"/>
      <c r="M192" s="225"/>
      <c r="N192" s="225"/>
    </row>
    <row r="193" spans="1:14" x14ac:dyDescent="0.25">
      <c r="A193" s="229" t="s">
        <v>549</v>
      </c>
      <c r="B193" s="229" t="s">
        <v>550</v>
      </c>
      <c r="C193" s="229" t="s">
        <v>601</v>
      </c>
      <c r="D193" s="230">
        <v>0.4</v>
      </c>
      <c r="E193" s="245"/>
      <c r="F193" s="230">
        <f>D193*E193</f>
        <v>0</v>
      </c>
      <c r="G193" s="245"/>
      <c r="H193" s="230">
        <f>D193*G193</f>
        <v>0</v>
      </c>
      <c r="I193" s="230">
        <f>F193+H193</f>
        <v>0</v>
      </c>
      <c r="J193" s="246">
        <f t="shared" si="42"/>
        <v>0</v>
      </c>
      <c r="K193" s="230"/>
      <c r="L193" s="230"/>
      <c r="M193" s="225"/>
      <c r="N193" s="225"/>
    </row>
    <row r="194" spans="1:14" x14ac:dyDescent="0.25">
      <c r="A194" s="233" t="s">
        <v>213</v>
      </c>
      <c r="B194" s="233" t="s">
        <v>602</v>
      </c>
      <c r="C194" s="233" t="s">
        <v>213</v>
      </c>
      <c r="D194" s="234"/>
      <c r="E194" s="243"/>
      <c r="F194" s="234">
        <f>SUM(F167:F193)</f>
        <v>0</v>
      </c>
      <c r="G194" s="243"/>
      <c r="H194" s="234">
        <f>SUM(H167:H193)</f>
        <v>0</v>
      </c>
      <c r="I194" s="234">
        <f>SUM(I167:I193)</f>
        <v>0</v>
      </c>
      <c r="J194" s="234">
        <f>SUM(J167:J193)</f>
        <v>0</v>
      </c>
      <c r="K194" s="234"/>
      <c r="L194" s="234"/>
      <c r="M194" s="225"/>
      <c r="N194" s="225"/>
    </row>
  </sheetData>
  <sheetProtection password="BAAB" sheet="1" formatColumns="0" formatRows="0"/>
  <pageMargins left="0.31496062992125984" right="0.31496062992125984" top="0.52" bottom="0.55118110236220474" header="0.31496062992125984" footer="0.31496062992125984"/>
  <pageSetup paperSize="9" scale="85" orientation="landscape" r:id="rId1"/>
  <headerFooter>
    <oddHeader>&amp;C&amp;"Arial CE,Tučné"ELEKTROINSTALACE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selection activeCell="A35" sqref="A35"/>
    </sheetView>
  </sheetViews>
  <sheetFormatPr defaultRowHeight="15" x14ac:dyDescent="0.25"/>
  <cols>
    <col min="1" max="1" width="40.42578125" style="260" bestFit="1" customWidth="1"/>
    <col min="2" max="2" width="63.42578125" style="260" bestFit="1" customWidth="1"/>
    <col min="3" max="3" width="9.140625" style="253"/>
    <col min="4" max="4" width="0" style="253" hidden="1" customWidth="1"/>
    <col min="5" max="16384" width="9.140625" style="253"/>
  </cols>
  <sheetData>
    <row r="1" spans="1:3" x14ac:dyDescent="0.25">
      <c r="A1" s="251" t="s">
        <v>5</v>
      </c>
      <c r="B1" s="251" t="s">
        <v>603</v>
      </c>
      <c r="C1" s="252"/>
    </row>
    <row r="2" spans="1:3" x14ac:dyDescent="0.25">
      <c r="A2" s="251" t="s">
        <v>604</v>
      </c>
      <c r="B2" s="254" t="s">
        <v>605</v>
      </c>
      <c r="C2" s="252"/>
    </row>
    <row r="3" spans="1:3" ht="26.25" x14ac:dyDescent="0.25">
      <c r="A3" s="251" t="s">
        <v>606</v>
      </c>
      <c r="B3" s="255" t="s">
        <v>607</v>
      </c>
      <c r="C3" s="252"/>
    </row>
    <row r="4" spans="1:3" ht="26.25" x14ac:dyDescent="0.25">
      <c r="A4" s="251" t="s">
        <v>608</v>
      </c>
      <c r="B4" s="255" t="s">
        <v>609</v>
      </c>
      <c r="C4" s="252"/>
    </row>
    <row r="5" spans="1:3" x14ac:dyDescent="0.25">
      <c r="A5" s="251" t="s">
        <v>610</v>
      </c>
      <c r="B5" s="256" t="s">
        <v>611</v>
      </c>
      <c r="C5" s="252"/>
    </row>
    <row r="6" spans="1:3" x14ac:dyDescent="0.25">
      <c r="A6" s="251" t="s">
        <v>612</v>
      </c>
      <c r="B6" s="256" t="s">
        <v>613</v>
      </c>
      <c r="C6" s="252"/>
    </row>
    <row r="7" spans="1:3" x14ac:dyDescent="0.25">
      <c r="A7" s="251" t="s">
        <v>614</v>
      </c>
      <c r="B7" s="256" t="s">
        <v>615</v>
      </c>
      <c r="C7" s="252"/>
    </row>
    <row r="8" spans="1:3" x14ac:dyDescent="0.25">
      <c r="A8" s="251" t="s">
        <v>616</v>
      </c>
      <c r="B8" s="256" t="s">
        <v>213</v>
      </c>
      <c r="C8" s="252"/>
    </row>
    <row r="9" spans="1:3" x14ac:dyDescent="0.25">
      <c r="A9" s="251" t="s">
        <v>617</v>
      </c>
      <c r="B9" s="256" t="s">
        <v>618</v>
      </c>
      <c r="C9" s="252"/>
    </row>
    <row r="10" spans="1:3" x14ac:dyDescent="0.25">
      <c r="A10" s="251" t="s">
        <v>619</v>
      </c>
      <c r="B10" s="256" t="s">
        <v>618</v>
      </c>
      <c r="C10" s="252"/>
    </row>
    <row r="11" spans="1:3" x14ac:dyDescent="0.25">
      <c r="A11" s="251" t="s">
        <v>620</v>
      </c>
      <c r="B11" s="256" t="s">
        <v>213</v>
      </c>
      <c r="C11" s="252"/>
    </row>
    <row r="12" spans="1:3" x14ac:dyDescent="0.25">
      <c r="A12" s="251" t="s">
        <v>621</v>
      </c>
      <c r="B12" s="256" t="s">
        <v>648</v>
      </c>
      <c r="C12" s="252"/>
    </row>
    <row r="13" spans="1:3" x14ac:dyDescent="0.25">
      <c r="A13" s="251" t="s">
        <v>622</v>
      </c>
      <c r="B13" s="256" t="s">
        <v>649</v>
      </c>
      <c r="C13" s="252"/>
    </row>
    <row r="14" spans="1:3" x14ac:dyDescent="0.25">
      <c r="A14" s="251" t="s">
        <v>623</v>
      </c>
      <c r="B14" s="256" t="s">
        <v>624</v>
      </c>
      <c r="C14" s="252"/>
    </row>
    <row r="15" spans="1:3" x14ac:dyDescent="0.25">
      <c r="A15" s="251" t="s">
        <v>213</v>
      </c>
      <c r="B15" s="257" t="s">
        <v>213</v>
      </c>
      <c r="C15" s="252"/>
    </row>
    <row r="16" spans="1:3" x14ac:dyDescent="0.25">
      <c r="A16" s="251" t="s">
        <v>625</v>
      </c>
      <c r="B16" s="258" t="s">
        <v>626</v>
      </c>
      <c r="C16" s="252"/>
    </row>
    <row r="17" spans="1:3" x14ac:dyDescent="0.25">
      <c r="A17" s="251" t="s">
        <v>627</v>
      </c>
      <c r="B17" s="258" t="s">
        <v>628</v>
      </c>
      <c r="C17" s="252"/>
    </row>
    <row r="18" spans="1:3" x14ac:dyDescent="0.25">
      <c r="A18" s="251" t="s">
        <v>629</v>
      </c>
      <c r="B18" s="258" t="s">
        <v>252</v>
      </c>
      <c r="C18" s="252"/>
    </row>
    <row r="19" spans="1:3" x14ac:dyDescent="0.25">
      <c r="A19" s="251" t="s">
        <v>630</v>
      </c>
      <c r="B19" s="258" t="s">
        <v>628</v>
      </c>
      <c r="C19" s="252"/>
    </row>
    <row r="20" spans="1:3" x14ac:dyDescent="0.25">
      <c r="A20" s="251" t="s">
        <v>631</v>
      </c>
      <c r="B20" s="258" t="s">
        <v>632</v>
      </c>
      <c r="C20" s="252"/>
    </row>
    <row r="21" spans="1:3" x14ac:dyDescent="0.25">
      <c r="A21" s="251" t="s">
        <v>633</v>
      </c>
      <c r="B21" s="258" t="s">
        <v>632</v>
      </c>
      <c r="C21" s="252"/>
    </row>
    <row r="22" spans="1:3" x14ac:dyDescent="0.25">
      <c r="A22" s="251" t="s">
        <v>634</v>
      </c>
      <c r="B22" s="258" t="s">
        <v>632</v>
      </c>
      <c r="C22" s="252"/>
    </row>
    <row r="23" spans="1:3" x14ac:dyDescent="0.25">
      <c r="A23" s="251" t="s">
        <v>635</v>
      </c>
      <c r="B23" s="258" t="s">
        <v>632</v>
      </c>
      <c r="C23" s="252"/>
    </row>
    <row r="24" spans="1:3" x14ac:dyDescent="0.25">
      <c r="A24" s="251" t="s">
        <v>636</v>
      </c>
      <c r="B24" s="258" t="s">
        <v>632</v>
      </c>
      <c r="C24" s="252"/>
    </row>
    <row r="25" spans="1:3" x14ac:dyDescent="0.25">
      <c r="A25" s="251" t="s">
        <v>637</v>
      </c>
      <c r="B25" s="258" t="s">
        <v>632</v>
      </c>
      <c r="C25" s="252"/>
    </row>
    <row r="26" spans="1:3" x14ac:dyDescent="0.25">
      <c r="A26" s="251" t="s">
        <v>638</v>
      </c>
      <c r="B26" s="258" t="s">
        <v>639</v>
      </c>
      <c r="C26" s="252"/>
    </row>
    <row r="27" spans="1:3" x14ac:dyDescent="0.25">
      <c r="A27" s="251" t="s">
        <v>640</v>
      </c>
      <c r="B27" s="258" t="s">
        <v>632</v>
      </c>
      <c r="C27" s="252"/>
    </row>
    <row r="28" spans="1:3" x14ac:dyDescent="0.25">
      <c r="A28" s="251" t="s">
        <v>641</v>
      </c>
      <c r="B28" s="258" t="s">
        <v>632</v>
      </c>
      <c r="C28" s="252"/>
    </row>
    <row r="29" spans="1:3" x14ac:dyDescent="0.25">
      <c r="A29" s="251" t="s">
        <v>642</v>
      </c>
      <c r="B29" s="258" t="s">
        <v>632</v>
      </c>
      <c r="C29" s="252"/>
    </row>
    <row r="30" spans="1:3" x14ac:dyDescent="0.25">
      <c r="A30" s="251" t="s">
        <v>643</v>
      </c>
      <c r="B30" s="258" t="s">
        <v>632</v>
      </c>
      <c r="C30" s="252"/>
    </row>
    <row r="31" spans="1:3" ht="24.75" x14ac:dyDescent="0.25">
      <c r="A31" s="259" t="s">
        <v>644</v>
      </c>
      <c r="B31" s="258" t="s">
        <v>295</v>
      </c>
      <c r="C31" s="252"/>
    </row>
    <row r="32" spans="1:3" x14ac:dyDescent="0.25">
      <c r="A32" s="251" t="s">
        <v>645</v>
      </c>
      <c r="B32" s="258" t="s">
        <v>280</v>
      </c>
      <c r="C32" s="252"/>
    </row>
    <row r="33" spans="1:2" x14ac:dyDescent="0.25">
      <c r="A33" s="260" t="s">
        <v>646</v>
      </c>
      <c r="B33" s="260" t="s">
        <v>260</v>
      </c>
    </row>
    <row r="34" spans="1:2" x14ac:dyDescent="0.25">
      <c r="A34" s="260" t="s">
        <v>647</v>
      </c>
      <c r="B34" s="260" t="s">
        <v>47</v>
      </c>
    </row>
  </sheetData>
  <sheetProtection formatColumns="0" formatRows="0"/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50</vt:i4>
      </vt:variant>
    </vt:vector>
  </HeadingPairs>
  <TitlesOfParts>
    <vt:vector size="57" baseType="lpstr">
      <vt:lpstr>Stavba</vt:lpstr>
      <vt:lpstr>VzorPolozky</vt:lpstr>
      <vt:lpstr>VN+ON</vt:lpstr>
      <vt:lpstr>Pol</vt:lpstr>
      <vt:lpstr>EL-Rekapitulace</vt:lpstr>
      <vt:lpstr>EL-Rozpočet</vt:lpstr>
      <vt:lpstr>EL-Parametry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'EL-Rozpočet'!Názvy_tisku</vt:lpstr>
      <vt:lpstr>Pol!Názvy_tisku</vt:lpstr>
      <vt:lpstr>oadresa</vt:lpstr>
      <vt:lpstr>Stavba!Objednatel</vt:lpstr>
      <vt:lpstr>Stavba!Objekt</vt:lpstr>
      <vt:lpstr>'EL-Parametry'!Oblast_tisku</vt:lpstr>
      <vt:lpstr>'EL-Rekapitulace'!Oblast_tisku</vt:lpstr>
      <vt:lpstr>'EL-Rozpočet'!Oblast_tisku</vt:lpstr>
      <vt:lpstr>Pol!Oblast_tisku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Tomáš Dosoudil</cp:lastModifiedBy>
  <cp:lastPrinted>2018-05-15T10:14:21Z</cp:lastPrinted>
  <dcterms:created xsi:type="dcterms:W3CDTF">2009-04-08T07:15:50Z</dcterms:created>
  <dcterms:modified xsi:type="dcterms:W3CDTF">2018-05-18T12:50:08Z</dcterms:modified>
</cp:coreProperties>
</file>