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3"/>
  </bookViews>
  <sheets>
    <sheet name="Pokyny pro vyplnění" sheetId="1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 Pol'!$A$1:$U$90</definedName>
    <definedName name="_xlnm.Print_Area" localSheetId="1">'Stavba'!$A$1:$J$59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<sst xmlns="http://schemas.openxmlformats.org/spreadsheetml/2006/main" count="438" uniqueCount="241">
  <si>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</si>
  <si>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</si>
  <si>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</si>
  <si>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</si>
  <si>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</si>
  <si>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</si>
  <si>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</si>
  <si>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</si>
  <si>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</si>
  <si>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</si>
  <si>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</si>
  <si>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</si>
  <si>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</si>
  <si>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</si>
  <si>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</si>
  <si>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</si>
  <si>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</si>
  <si>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</si>
  <si>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</si>
  <si>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</si>
  <si>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</si>
  <si>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</si>
  <si>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</si>
  <si>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</si>
  <si>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</si>
  <si>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</si>
  <si>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</si>
  <si>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</si>
  <si>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</si>
  <si>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</si>
  <si>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</si>
  <si>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</si>
  <si>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</si>
  <si>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</si>
  <si>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</si>
  <si>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</si>
  <si>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</si>
  <si>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</si>
  <si>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</si>
  <si>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</si>
  <si>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</si>
  <si>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</si>
  <si>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</si>
  <si>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Brno Husovice</t>
  </si>
  <si>
    <t>Rozpočet:</t>
  </si>
  <si>
    <t>Misto</t>
  </si>
  <si>
    <t>Z14-068-01 Rekonstrukce plynové kotelny K2 - PL</t>
  </si>
  <si>
    <t>Správa kolejí a menz, Mendelova univerzita v Brně</t>
  </si>
  <si>
    <t>Kohoutova 11</t>
  </si>
  <si>
    <t>Brno</t>
  </si>
  <si>
    <t>613 00</t>
  </si>
  <si>
    <t>FaBa engineering, s.r.o., Břeclav</t>
  </si>
  <si>
    <t>Lidická 75</t>
  </si>
  <si>
    <t>Břeclav</t>
  </si>
  <si>
    <t>69003</t>
  </si>
  <si>
    <t>26885905</t>
  </si>
  <si>
    <t>CZ26885905</t>
  </si>
  <si>
    <t>Celkem za stavbu</t>
  </si>
  <si>
    <t>CZK</t>
  </si>
  <si>
    <t xml:space="preserve">Popis rozpočtu:  - </t>
  </si>
  <si>
    <t>svazek D.1.4.2 Plynoinstalace</t>
  </si>
  <si>
    <t>Rekapitulace dílů</t>
  </si>
  <si>
    <t>Typ dílu</t>
  </si>
  <si>
    <t>3</t>
  </si>
  <si>
    <t>Svislé a kompletní konstrukce</t>
  </si>
  <si>
    <t>61</t>
  </si>
  <si>
    <t>Upravy povrchů vnitřní</t>
  </si>
  <si>
    <t>62</t>
  </si>
  <si>
    <t>Upravy povrchů vnější</t>
  </si>
  <si>
    <t>723</t>
  </si>
  <si>
    <t>Vnitřní plynovod</t>
  </si>
  <si>
    <t>767</t>
  </si>
  <si>
    <t>Konstrukce zámečnické</t>
  </si>
  <si>
    <t>783</t>
  </si>
  <si>
    <t>Nátěry</t>
  </si>
  <si>
    <t>86</t>
  </si>
  <si>
    <t>Potrubí z trub ocelových</t>
  </si>
  <si>
    <t>900</t>
  </si>
  <si>
    <t>Vzduchotechnika</t>
  </si>
  <si>
    <t>901</t>
  </si>
  <si>
    <t>Spalinová cesta</t>
  </si>
  <si>
    <t>99</t>
  </si>
  <si>
    <t>Staveništní přesun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</si>
  <si>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</si>
  <si>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</si>
  <si>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</si>
  <si>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</si>
  <si>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</si>
  <si>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</si>
  <si>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</si>
  <si>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</si>
  <si>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</si>
  <si>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</si>
  <si>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</si>
  <si>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</si>
  <si>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</si>
  <si>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</si>
  <si>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</si>
  <si>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</si>
  <si>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</si>
  <si>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</si>
  <si>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</si>
  <si>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</si>
  <si>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</si>
  <si>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</si>
  <si>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</si>
  <si>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</si>
  <si>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</si>
  <si>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</si>
  <si>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</si>
  <si>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</si>
  <si>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</si>
  <si>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460680023RT2</t>
  </si>
  <si>
    <t>Průraz zdivem v cihlové zdi tloušťky 45 cm, plochy do 0,025 m2</t>
  </si>
  <si>
    <t>kus</t>
  </si>
  <si>
    <t>POL1_0</t>
  </si>
  <si>
    <t>310236241R00</t>
  </si>
  <si>
    <t>Zazdívka otvorů pl. 0,09 m2 cihlami, tl. zdi 30 cm</t>
  </si>
  <si>
    <t>310237251R00</t>
  </si>
  <si>
    <t>Zazdívka otvorů pl. 0,25 m2 cihlami, tl. zdi 45 cm</t>
  </si>
  <si>
    <t>612420010RAA</t>
  </si>
  <si>
    <t>Omítka stěn vnitřní vápenocementová hrubá zatřená, montáž a demontáž pomocného lešení</t>
  </si>
  <si>
    <t>m2</t>
  </si>
  <si>
    <t>POL2_0</t>
  </si>
  <si>
    <t>622420010RAA</t>
  </si>
  <si>
    <t>Omítka stěn vnější vápenocementová štuková, stupeň složitosti 2, lešení</t>
  </si>
  <si>
    <t>6</t>
  </si>
  <si>
    <t>kotle jsou předmětem dodávky svazku, D.1.4.1 Vytápění</t>
  </si>
  <si>
    <t>pozn.</t>
  </si>
  <si>
    <t>1</t>
  </si>
  <si>
    <t>plynový filtr DN 40, PN 16, 5 mikronů</t>
  </si>
  <si>
    <t>ks</t>
  </si>
  <si>
    <t>POL3_0</t>
  </si>
  <si>
    <t>723219101R00</t>
  </si>
  <si>
    <t>Montáž armatury přírubové plynovodní, DN 40</t>
  </si>
  <si>
    <t>regulátor tlaku plynu DN 25, PN 16/DN 32, PN 6 , 100/2 kPa (2,15 kPa při 50 m3/h)</t>
  </si>
  <si>
    <t>4</t>
  </si>
  <si>
    <t>bezpečnostní membránový uzávěr DN 65 s odfukem</t>
  </si>
  <si>
    <t>723219103R00</t>
  </si>
  <si>
    <t>Montáž armatury přírubové plynovodní, DN 65</t>
  </si>
  <si>
    <t>2</t>
  </si>
  <si>
    <t>plynoměr membránový podružný G40</t>
  </si>
  <si>
    <t>- s impulzním magnetem, možnost montáže snímače impulzů</t>
  </si>
  <si>
    <t>POP</t>
  </si>
  <si>
    <t>723261915R00</t>
  </si>
  <si>
    <t>montáž plynoměru</t>
  </si>
  <si>
    <t>723215418R00</t>
  </si>
  <si>
    <t>Klapka uzav. mezipřirub. DN 80</t>
  </si>
  <si>
    <t>723235113R00</t>
  </si>
  <si>
    <t>Kohout kulový,vnitřní-vnitřní z. DN 25</t>
  </si>
  <si>
    <t>723236112R00</t>
  </si>
  <si>
    <t>Kohout kulový, vnitřní-vnitřní závit DN 10</t>
  </si>
  <si>
    <t>551310170R</t>
  </si>
  <si>
    <t>Ventil vzorkovací přímý 3/8"</t>
  </si>
  <si>
    <t>723235112R00</t>
  </si>
  <si>
    <t>Kohout kulový,vnitřní-vnitřní z. DN 20</t>
  </si>
  <si>
    <t>734421130R00</t>
  </si>
  <si>
    <t>Tlakoměr deformační</t>
  </si>
  <si>
    <t>42272600R</t>
  </si>
  <si>
    <t>Smyčka kondenzační zahnutá M20x1,5 mm</t>
  </si>
  <si>
    <t>42233580R</t>
  </si>
  <si>
    <t>Kohout tlakoměrový M20 x 1,5 mm obyčejný</t>
  </si>
  <si>
    <t>9</t>
  </si>
  <si>
    <t>bezpečnostní tabulky - dodávka a montáž</t>
  </si>
  <si>
    <t>8</t>
  </si>
  <si>
    <t>revize</t>
  </si>
  <si>
    <t>kpl</t>
  </si>
  <si>
    <t>767995105R00</t>
  </si>
  <si>
    <t>Výroba a montáž kov. atypických konstr. do 100 kg, pozinkovaná plošina nad atikou</t>
  </si>
  <si>
    <t>kg</t>
  </si>
  <si>
    <t>včetně kotvení</t>
  </si>
  <si>
    <t>998767103R00</t>
  </si>
  <si>
    <t>Přesun hmot pro zámečnické konstr., výšky do 24 m</t>
  </si>
  <si>
    <t>t</t>
  </si>
  <si>
    <t>783424140R00</t>
  </si>
  <si>
    <t>Nátěr syntetický potrubí do DN 50 mm  Z + 2x</t>
  </si>
  <si>
    <t>m</t>
  </si>
  <si>
    <t>783425150R00</t>
  </si>
  <si>
    <t>Nátěr syntetický potrubí do DN 100 mm  Z + 2x</t>
  </si>
  <si>
    <t>723120203R00</t>
  </si>
  <si>
    <t>Potrubí ocelové závitové černé svařované DN 20</t>
  </si>
  <si>
    <t>723120204R00</t>
  </si>
  <si>
    <t>Potrubí ocelové závitové černé svařované DN 25</t>
  </si>
  <si>
    <t>723120206R00</t>
  </si>
  <si>
    <t>Potrubí ocelové závitové černé svařované DN 40</t>
  </si>
  <si>
    <t>723110208R00</t>
  </si>
  <si>
    <t>Potrubí ocel. závitové černé šroubované DN 65</t>
  </si>
  <si>
    <t>723110209R00</t>
  </si>
  <si>
    <t>Potrubí ocel. závitové černé šroubované DN 80</t>
  </si>
  <si>
    <t>7</t>
  </si>
  <si>
    <t>tlaková zkouška</t>
  </si>
  <si>
    <t>14</t>
  </si>
  <si>
    <t>mřížka 200x200 plast</t>
  </si>
  <si>
    <t>15</t>
  </si>
  <si>
    <t>montáž mřížky do 0,04 m2</t>
  </si>
  <si>
    <t>10</t>
  </si>
  <si>
    <t>potrubí spiro d 250 mm, včetně tvarovek a mřížek, materiál a montáž</t>
  </si>
  <si>
    <t>16</t>
  </si>
  <si>
    <t>úprava napojení VZT do stávajícího komína</t>
  </si>
  <si>
    <t>h</t>
  </si>
  <si>
    <t>11</t>
  </si>
  <si>
    <t>protidešťová stříška d300 pozink</t>
  </si>
  <si>
    <t>12</t>
  </si>
  <si>
    <t>montáž stříšky</t>
  </si>
  <si>
    <t>13</t>
  </si>
  <si>
    <t>ventilátor pro přetlakové větrání d350 mm, pracovní bod 2000 m3/h / 90 Pa</t>
  </si>
  <si>
    <t>728614214R00</t>
  </si>
  <si>
    <t>Mtž ventilátoru axiál. nízkotl. do d 400mm</t>
  </si>
  <si>
    <t>5</t>
  </si>
  <si>
    <t>CAS Kaskádový paket pro 2 kotle se ZK, DN160/110</t>
  </si>
  <si>
    <t>17</t>
  </si>
  <si>
    <t>Trubka s hrdlem 0,5m; DN160</t>
  </si>
  <si>
    <t>18</t>
  </si>
  <si>
    <t>Trubka s hrdlem 1m; DN160</t>
  </si>
  <si>
    <t>19</t>
  </si>
  <si>
    <t>20</t>
  </si>
  <si>
    <t>21</t>
  </si>
  <si>
    <t>22</t>
  </si>
  <si>
    <t>Trubka s hrdlem 2m; DN160</t>
  </si>
  <si>
    <t>23</t>
  </si>
  <si>
    <t>Revizní T-kus; DN160</t>
  </si>
  <si>
    <t>24</t>
  </si>
  <si>
    <t>Kotlová redukce - excentrická; DN160* / 200</t>
  </si>
  <si>
    <t>25</t>
  </si>
  <si>
    <t>Pateční koleno starr 87° s kotvením; DN200</t>
  </si>
  <si>
    <t>26</t>
  </si>
  <si>
    <t>Trubka s hrdlem 2m; DN200</t>
  </si>
  <si>
    <t>27</t>
  </si>
  <si>
    <t>Komínová plast. hlavice (komplet), černá;, DN 200</t>
  </si>
  <si>
    <t>28</t>
  </si>
  <si>
    <t>Distanční objímka universální 1 bal-6 ks</t>
  </si>
  <si>
    <t>29</t>
  </si>
  <si>
    <t>montáž</t>
  </si>
  <si>
    <t>998723101R00</t>
  </si>
  <si>
    <t>Přesun hmot pro vnitřní plynovod, výšky do 6 m</t>
  </si>
  <si>
    <t>998723192R00</t>
  </si>
  <si>
    <t>Příplatek zvětš. přesun, vnitřní plynovod do 100 m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</si>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</sst>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0"/>
      <color indexed="9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4" borderId="15" xfId="0" applyNumberFormat="1" applyFont="1" applyFill="1" applyBorder="1" applyAlignment="1" applyProtection="1">
      <alignment horizontal="right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22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1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0" borderId="33" xfId="0" applyNumberFormat="1" applyFont="1" applyBorder="1" applyAlignment="1">
      <alignment horizontal="right" wrapText="1" shrinkToFit="1"/>
    </xf>
    <xf numFmtId="3" fontId="3" fillId="0" borderId="33" xfId="0" applyNumberFormat="1" applyFont="1" applyBorder="1" applyAlignment="1">
      <alignment horizontal="right" shrinkToFit="1"/>
    </xf>
    <xf numFmtId="3" fontId="0" fillId="0" borderId="33" xfId="0" applyNumberFormat="1" applyBorder="1" applyAlignment="1">
      <alignment shrinkToFit="1"/>
    </xf>
    <xf numFmtId="3" fontId="0" fillId="22" borderId="29" xfId="0" applyNumberFormat="1" applyFill="1" applyBorder="1" applyAlignment="1">
      <alignment wrapText="1" shrinkToFit="1"/>
    </xf>
    <xf numFmtId="3" fontId="0" fillId="22" borderId="29" xfId="0" applyNumberFormat="1" applyFill="1" applyBorder="1" applyAlignment="1">
      <alignment shrinkToFit="1"/>
    </xf>
    <xf numFmtId="0" fontId="4" fillId="33" borderId="34" xfId="0" applyFont="1" applyFill="1" applyBorder="1" applyAlignment="1">
      <alignment horizontal="left" vertical="center" indent="1"/>
    </xf>
    <xf numFmtId="0" fontId="5" fillId="33" borderId="35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4" fontId="4" fillId="33" borderId="35" xfId="0" applyNumberFormat="1" applyFont="1" applyFill="1" applyBorder="1" applyAlignment="1">
      <alignment horizontal="left" vertical="center"/>
    </xf>
    <xf numFmtId="49" fontId="0" fillId="33" borderId="36" xfId="0" applyNumberFormat="1" applyFill="1" applyBorder="1" applyAlignment="1">
      <alignment horizontal="left" vertical="center"/>
    </xf>
    <xf numFmtId="0" fontId="0" fillId="33" borderId="35" xfId="0" applyFill="1" applyBorder="1" applyAlignment="1">
      <alignment/>
    </xf>
    <xf numFmtId="49" fontId="5" fillId="33" borderId="36" xfId="0" applyNumberFormat="1" applyFont="1" applyFill="1" applyBorder="1" applyAlignment="1">
      <alignment horizontal="left" vertical="center"/>
    </xf>
    <xf numFmtId="0" fontId="12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1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3" fillId="33" borderId="37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3" fillId="22" borderId="17" xfId="0" applyFont="1" applyFill="1" applyBorder="1" applyAlignment="1">
      <alignment/>
    </xf>
    <xf numFmtId="0" fontId="3" fillId="22" borderId="15" xfId="0" applyFont="1" applyFill="1" applyBorder="1" applyAlignment="1">
      <alignment/>
    </xf>
    <xf numFmtId="0" fontId="13" fillId="33" borderId="38" xfId="0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3" fillId="22" borderId="40" xfId="0" applyNumberFormat="1" applyFont="1" applyFill="1" applyBorder="1" applyAlignment="1">
      <alignment horizontal="center"/>
    </xf>
    <xf numFmtId="4" fontId="3" fillId="22" borderId="4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49" fontId="0" fillId="0" borderId="41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3" borderId="45" xfId="0" applyFill="1" applyBorder="1" applyAlignment="1">
      <alignment/>
    </xf>
    <xf numFmtId="49" fontId="0" fillId="33" borderId="46" xfId="0" applyNumberFormat="1" applyFill="1" applyBorder="1" applyAlignment="1">
      <alignment/>
    </xf>
    <xf numFmtId="49" fontId="0" fillId="33" borderId="46" xfId="0" applyNumberFormat="1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37" xfId="0" applyFill="1" applyBorder="1" applyAlignment="1">
      <alignment/>
    </xf>
    <xf numFmtId="0" fontId="14" fillId="0" borderId="0" xfId="0" applyFont="1" applyAlignment="1">
      <alignment/>
    </xf>
    <xf numFmtId="0" fontId="14" fillId="0" borderId="28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49" fontId="16" fillId="0" borderId="0" xfId="0" applyNumberFormat="1" applyFont="1" applyAlignment="1">
      <alignment wrapText="1"/>
    </xf>
    <xf numFmtId="0" fontId="0" fillId="33" borderId="38" xfId="0" applyFill="1" applyBorder="1" applyAlignment="1">
      <alignment/>
    </xf>
    <xf numFmtId="49" fontId="0" fillId="33" borderId="38" xfId="0" applyNumberFormat="1" applyFill="1" applyBorder="1" applyAlignment="1">
      <alignment/>
    </xf>
    <xf numFmtId="0" fontId="0" fillId="33" borderId="48" xfId="0" applyFill="1" applyBorder="1" applyAlignment="1">
      <alignment vertical="top"/>
    </xf>
    <xf numFmtId="0" fontId="0" fillId="33" borderId="49" xfId="0" applyFill="1" applyBorder="1" applyAlignment="1">
      <alignment wrapText="1"/>
    </xf>
    <xf numFmtId="0" fontId="14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4" fillId="0" borderId="39" xfId="0" applyFont="1" applyBorder="1" applyAlignment="1">
      <alignment vertical="top" shrinkToFit="1"/>
    </xf>
    <xf numFmtId="0" fontId="14" fillId="0" borderId="28" xfId="0" applyFont="1" applyBorder="1" applyAlignment="1">
      <alignment vertical="top" shrinkToFit="1"/>
    </xf>
    <xf numFmtId="0" fontId="0" fillId="33" borderId="40" xfId="0" applyFill="1" applyBorder="1" applyAlignment="1">
      <alignment vertical="top" shrinkToFit="1"/>
    </xf>
    <xf numFmtId="0" fontId="0" fillId="33" borderId="17" xfId="0" applyFill="1" applyBorder="1" applyAlignment="1">
      <alignment vertical="top" shrinkToFit="1"/>
    </xf>
    <xf numFmtId="172" fontId="14" fillId="0" borderId="39" xfId="0" applyNumberFormat="1" applyFont="1" applyBorder="1" applyAlignment="1">
      <alignment vertical="top" shrinkToFit="1"/>
    </xf>
    <xf numFmtId="172" fontId="0" fillId="33" borderId="40" xfId="0" applyNumberFormat="1" applyFill="1" applyBorder="1" applyAlignment="1">
      <alignment vertical="top" shrinkToFit="1"/>
    </xf>
    <xf numFmtId="4" fontId="14" fillId="34" borderId="39" xfId="0" applyNumberFormat="1" applyFont="1" applyFill="1" applyBorder="1" applyAlignment="1" applyProtection="1">
      <alignment vertical="top" shrinkToFit="1"/>
      <protection locked="0"/>
    </xf>
    <xf numFmtId="4" fontId="14" fillId="0" borderId="39" xfId="0" applyNumberFormat="1" applyFont="1" applyBorder="1" applyAlignment="1">
      <alignment vertical="top" shrinkToFit="1"/>
    </xf>
    <xf numFmtId="4" fontId="0" fillId="33" borderId="40" xfId="0" applyNumberFormat="1" applyFill="1" applyBorder="1" applyAlignment="1">
      <alignment vertical="top" shrinkToFit="1"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 wrapText="1"/>
    </xf>
    <xf numFmtId="0" fontId="0" fillId="33" borderId="52" xfId="0" applyFill="1" applyBorder="1" applyAlignment="1">
      <alignment vertical="top"/>
    </xf>
    <xf numFmtId="49" fontId="0" fillId="33" borderId="52" xfId="0" applyNumberFormat="1" applyFill="1" applyBorder="1" applyAlignment="1">
      <alignment vertical="top"/>
    </xf>
    <xf numFmtId="49" fontId="0" fillId="33" borderId="48" xfId="0" applyNumberFormat="1" applyFill="1" applyBorder="1" applyAlignment="1">
      <alignment vertical="top"/>
    </xf>
    <xf numFmtId="172" fontId="0" fillId="33" borderId="48" xfId="0" applyNumberFormat="1" applyFill="1" applyBorder="1" applyAlignment="1">
      <alignment vertical="top"/>
    </xf>
    <xf numFmtId="4" fontId="0" fillId="33" borderId="48" xfId="0" applyNumberFormat="1" applyFill="1" applyBorder="1" applyAlignment="1">
      <alignment vertical="top"/>
    </xf>
    <xf numFmtId="0" fontId="14" fillId="0" borderId="17" xfId="0" applyFont="1" applyBorder="1" applyAlignment="1">
      <alignment vertical="top"/>
    </xf>
    <xf numFmtId="0" fontId="14" fillId="0" borderId="17" xfId="0" applyNumberFormat="1" applyFont="1" applyBorder="1" applyAlignment="1">
      <alignment vertical="top"/>
    </xf>
    <xf numFmtId="0" fontId="14" fillId="0" borderId="40" xfId="0" applyFont="1" applyBorder="1" applyAlignment="1">
      <alignment vertical="top" shrinkToFit="1"/>
    </xf>
    <xf numFmtId="172" fontId="14" fillId="0" borderId="40" xfId="0" applyNumberFormat="1" applyFont="1" applyBorder="1" applyAlignment="1">
      <alignment vertical="top" shrinkToFit="1"/>
    </xf>
    <xf numFmtId="4" fontId="14" fillId="34" borderId="40" xfId="0" applyNumberFormat="1" applyFont="1" applyFill="1" applyBorder="1" applyAlignment="1" applyProtection="1">
      <alignment vertical="top" shrinkToFit="1"/>
      <protection locked="0"/>
    </xf>
    <xf numFmtId="4" fontId="14" fillId="0" borderId="40" xfId="0" applyNumberFormat="1" applyFont="1" applyBorder="1" applyAlignment="1">
      <alignment vertical="top" shrinkToFit="1"/>
    </xf>
    <xf numFmtId="0" fontId="14" fillId="0" borderId="17" xfId="0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4" fontId="5" fillId="33" borderId="53" xfId="0" applyNumberFormat="1" applyFont="1" applyFill="1" applyBorder="1" applyAlignment="1">
      <alignment vertical="top"/>
    </xf>
    <xf numFmtId="0" fontId="14" fillId="0" borderId="39" xfId="0" applyNumberFormat="1" applyFont="1" applyBorder="1" applyAlignment="1">
      <alignment horizontal="left" vertical="top" wrapText="1"/>
    </xf>
    <xf numFmtId="0" fontId="0" fillId="33" borderId="40" xfId="0" applyNumberFormat="1" applyFill="1" applyBorder="1" applyAlignment="1">
      <alignment horizontal="left" vertical="top" wrapText="1"/>
    </xf>
    <xf numFmtId="0" fontId="14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5" borderId="0" xfId="0" applyFont="1" applyFill="1" applyAlignment="1">
      <alignment horizontal="left" wrapText="1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53" xfId="0" applyNumberFormat="1" applyFont="1" applyBorder="1" applyAlignment="1">
      <alignment horizontal="right" vertical="center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3" borderId="35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53" xfId="0" applyNumberFormat="1" applyFont="1" applyBorder="1" applyAlignment="1">
      <alignment horizontal="right" vertical="center" indent="1"/>
    </xf>
    <xf numFmtId="2" fontId="9" fillId="33" borderId="35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49" fontId="4" fillId="33" borderId="24" xfId="0" applyNumberFormat="1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1" fontId="0" fillId="0" borderId="15" xfId="0" applyNumberFormat="1" applyFont="1" applyBorder="1" applyAlignment="1">
      <alignment horizontal="right" indent="1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22" borderId="32" xfId="0" applyNumberFormat="1" applyFill="1" applyBorder="1" applyAlignment="1">
      <alignment/>
    </xf>
    <xf numFmtId="3" fontId="0" fillId="22" borderId="18" xfId="0" applyNumberFormat="1" applyFill="1" applyBorder="1" applyAlignment="1">
      <alignment/>
    </xf>
    <xf numFmtId="3" fontId="0" fillId="22" borderId="57" xfId="0" applyNumberFormat="1" applyFill="1" applyBorder="1" applyAlignment="1">
      <alignment/>
    </xf>
    <xf numFmtId="0" fontId="0" fillId="0" borderId="0" xfId="0" applyNumberFormat="1" applyAlignment="1">
      <alignment wrapText="1"/>
    </xf>
    <xf numFmtId="0" fontId="13" fillId="33" borderId="38" xfId="0" applyFont="1" applyFill="1" applyBorder="1" applyAlignment="1">
      <alignment horizontal="center" vertical="center" wrapText="1"/>
    </xf>
    <xf numFmtId="4" fontId="3" fillId="0" borderId="38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" fontId="3" fillId="0" borderId="39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22" borderId="40" xfId="0" applyNumberFormat="1" applyFont="1" applyFill="1" applyBorder="1" applyAlignment="1">
      <alignment/>
    </xf>
    <xf numFmtId="4" fontId="3" fillId="0" borderId="4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53" xfId="0" applyNumberForma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37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58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59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60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1" xfId="0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2" xfId="0" applyBorder="1" applyAlignment="1">
      <alignment vertical="center"/>
    </xf>
    <xf numFmtId="0" fontId="15" fillId="0" borderId="28" xfId="0" applyNumberFormat="1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vertical="top" wrapText="1" shrinkToFit="1"/>
    </xf>
    <xf numFmtId="172" fontId="15" fillId="0" borderId="0" xfId="0" applyNumberFormat="1" applyFont="1" applyBorder="1" applyAlignment="1">
      <alignment vertical="top" wrapText="1" shrinkToFit="1"/>
    </xf>
    <xf numFmtId="4" fontId="15" fillId="0" borderId="0" xfId="0" applyNumberFormat="1" applyFont="1" applyBorder="1" applyAlignment="1">
      <alignment vertical="top" wrapText="1" shrinkToFit="1"/>
    </xf>
    <xf numFmtId="4" fontId="15" fillId="0" borderId="59" xfId="0" applyNumberFormat="1" applyFont="1" applyBorder="1" applyAlignment="1">
      <alignment vertical="top" wrapText="1" shrinkToFi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197" t="s">
        <v>39</v>
      </c>
      <c r="B2" s="197"/>
      <c r="C2" s="197"/>
      <c r="D2" s="197"/>
      <c r="E2" s="197"/>
      <c r="F2" s="197"/>
      <c r="G2" s="197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AZ62"/>
  <sheetViews>
    <sheetView showGridLines="0" zoomScaleSheetLayoutView="75" workbookViewId="0" topLeftCell="B44">
      <selection activeCell="F40" sqref="F40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  <col min="16" max="51" width="9.00390625" style="0" customWidth="1"/>
    <col min="52" max="52" width="93.125" style="0" customWidth="1"/>
  </cols>
  <sheetData>
    <row r="1" spans="1:10" ht="33.75" customHeight="1">
      <c r="A1" s="73" t="s">
        <v>36</v>
      </c>
      <c r="B1" s="207" t="s">
        <v>42</v>
      </c>
      <c r="C1" s="208"/>
      <c r="D1" s="208"/>
      <c r="E1" s="208"/>
      <c r="F1" s="208"/>
      <c r="G1" s="208"/>
      <c r="H1" s="208"/>
      <c r="I1" s="208"/>
      <c r="J1" s="209"/>
    </row>
    <row r="2" spans="1:15" ht="23.25" customHeight="1">
      <c r="A2" s="4"/>
      <c r="B2" s="81" t="s">
        <v>40</v>
      </c>
      <c r="C2" s="82"/>
      <c r="D2" s="224" t="s">
        <v>46</v>
      </c>
      <c r="E2" s="225"/>
      <c r="F2" s="225"/>
      <c r="G2" s="225"/>
      <c r="H2" s="225"/>
      <c r="I2" s="225"/>
      <c r="J2" s="226"/>
      <c r="O2" s="2"/>
    </row>
    <row r="3" spans="1:10" ht="23.25" customHeight="1">
      <c r="A3" s="4"/>
      <c r="B3" s="83" t="s">
        <v>45</v>
      </c>
      <c r="C3" s="84"/>
      <c r="D3" s="204" t="s">
        <v>43</v>
      </c>
      <c r="E3" s="205"/>
      <c r="F3" s="205"/>
      <c r="G3" s="205"/>
      <c r="H3" s="205"/>
      <c r="I3" s="205"/>
      <c r="J3" s="206"/>
    </row>
    <row r="4" spans="1:10" ht="23.25" customHeight="1" hidden="1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0" ht="24" customHeight="1">
      <c r="A5" s="4"/>
      <c r="B5" s="47" t="s">
        <v>21</v>
      </c>
      <c r="C5" s="5"/>
      <c r="D5" s="91" t="s">
        <v>47</v>
      </c>
      <c r="E5" s="26"/>
      <c r="F5" s="26"/>
      <c r="G5" s="26"/>
      <c r="H5" s="28" t="s">
        <v>33</v>
      </c>
      <c r="I5" s="91"/>
      <c r="J5" s="11"/>
    </row>
    <row r="6" spans="1:10" ht="15.75" customHeight="1">
      <c r="A6" s="4"/>
      <c r="B6" s="41"/>
      <c r="C6" s="26"/>
      <c r="D6" s="91" t="s">
        <v>48</v>
      </c>
      <c r="E6" s="26"/>
      <c r="F6" s="26"/>
      <c r="G6" s="26"/>
      <c r="H6" s="28" t="s">
        <v>34</v>
      </c>
      <c r="I6" s="91"/>
      <c r="J6" s="11"/>
    </row>
    <row r="7" spans="1:10" ht="15.75" customHeight="1">
      <c r="A7" s="4"/>
      <c r="B7" s="42"/>
      <c r="C7" s="92" t="s">
        <v>50</v>
      </c>
      <c r="D7" s="80" t="s">
        <v>49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28" t="s">
        <v>51</v>
      </c>
      <c r="E11" s="228"/>
      <c r="F11" s="228"/>
      <c r="G11" s="228"/>
      <c r="H11" s="28" t="s">
        <v>33</v>
      </c>
      <c r="I11" s="94" t="s">
        <v>55</v>
      </c>
      <c r="J11" s="11"/>
    </row>
    <row r="12" spans="1:10" ht="15.75" customHeight="1">
      <c r="A12" s="4"/>
      <c r="B12" s="41"/>
      <c r="C12" s="26"/>
      <c r="D12" s="202" t="s">
        <v>52</v>
      </c>
      <c r="E12" s="202"/>
      <c r="F12" s="202"/>
      <c r="G12" s="202"/>
      <c r="H12" s="28" t="s">
        <v>34</v>
      </c>
      <c r="I12" s="94" t="s">
        <v>56</v>
      </c>
      <c r="J12" s="11"/>
    </row>
    <row r="13" spans="1:10" ht="15.75" customHeight="1">
      <c r="A13" s="4"/>
      <c r="B13" s="42"/>
      <c r="C13" s="93" t="s">
        <v>54</v>
      </c>
      <c r="D13" s="203" t="s">
        <v>53</v>
      </c>
      <c r="E13" s="203"/>
      <c r="F13" s="203"/>
      <c r="G13" s="203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227" t="s">
        <v>29</v>
      </c>
      <c r="F15" s="227"/>
      <c r="G15" s="198" t="s">
        <v>30</v>
      </c>
      <c r="H15" s="198"/>
      <c r="I15" s="198" t="s">
        <v>28</v>
      </c>
      <c r="J15" s="199"/>
    </row>
    <row r="16" spans="1:10" ht="23.25" customHeight="1">
      <c r="A16" s="142" t="s">
        <v>23</v>
      </c>
      <c r="B16" s="143" t="s">
        <v>23</v>
      </c>
      <c r="C16" s="58"/>
      <c r="D16" s="59"/>
      <c r="E16" s="200">
        <f>SUMIF(F49:F58,A16,G49:G58)+SUMIF(F49:F58,"PSU",G49:G58)</f>
        <v>0</v>
      </c>
      <c r="F16" s="201"/>
      <c r="G16" s="200">
        <f>SUMIF(F49:F58,A16,H49:H58)+SUMIF(F49:F58,"PSU",H49:H58)</f>
        <v>0</v>
      </c>
      <c r="H16" s="201"/>
      <c r="I16" s="200">
        <f>SUMIF(F49:F58,A16,I49:I58)+SUMIF(F49:F58,"PSU",I49:I58)</f>
        <v>0</v>
      </c>
      <c r="J16" s="216"/>
    </row>
    <row r="17" spans="1:10" ht="23.25" customHeight="1">
      <c r="A17" s="142" t="s">
        <v>24</v>
      </c>
      <c r="B17" s="143" t="s">
        <v>24</v>
      </c>
      <c r="C17" s="58"/>
      <c r="D17" s="59"/>
      <c r="E17" s="200">
        <f>SUMIF(F49:F58,A17,G49:G58)</f>
        <v>0</v>
      </c>
      <c r="F17" s="201"/>
      <c r="G17" s="200">
        <f>SUMIF(F49:F58,A17,H49:H58)</f>
        <v>0</v>
      </c>
      <c r="H17" s="201"/>
      <c r="I17" s="200">
        <f>SUMIF(F49:F58,A17,I49:I58)</f>
        <v>0</v>
      </c>
      <c r="J17" s="216"/>
    </row>
    <row r="18" spans="1:10" ht="23.25" customHeight="1">
      <c r="A18" s="142" t="s">
        <v>25</v>
      </c>
      <c r="B18" s="143" t="s">
        <v>25</v>
      </c>
      <c r="C18" s="58"/>
      <c r="D18" s="59"/>
      <c r="E18" s="200">
        <f>SUMIF(F49:F58,A18,G49:G58)</f>
        <v>0</v>
      </c>
      <c r="F18" s="201"/>
      <c r="G18" s="200">
        <f>SUMIF(F49:F58,A18,H49:H58)</f>
        <v>0</v>
      </c>
      <c r="H18" s="201"/>
      <c r="I18" s="200">
        <f>SUMIF(F49:F58,A18,I49:I58)</f>
        <v>0</v>
      </c>
      <c r="J18" s="216"/>
    </row>
    <row r="19" spans="1:10" ht="23.25" customHeight="1">
      <c r="A19" s="142" t="s">
        <v>83</v>
      </c>
      <c r="B19" s="143" t="s">
        <v>26</v>
      </c>
      <c r="C19" s="58"/>
      <c r="D19" s="59"/>
      <c r="E19" s="200">
        <f>SUMIF(F49:F58,A19,G49:G58)</f>
        <v>0</v>
      </c>
      <c r="F19" s="201"/>
      <c r="G19" s="200">
        <f>SUMIF(F49:F58,A19,H49:H58)</f>
        <v>0</v>
      </c>
      <c r="H19" s="201"/>
      <c r="I19" s="200">
        <f>SUMIF(F49:F58,A19,I49:I58)</f>
        <v>0</v>
      </c>
      <c r="J19" s="216"/>
    </row>
    <row r="20" spans="1:10" ht="23.25" customHeight="1">
      <c r="A20" s="142" t="s">
        <v>84</v>
      </c>
      <c r="B20" s="143" t="s">
        <v>27</v>
      </c>
      <c r="C20" s="58"/>
      <c r="D20" s="59"/>
      <c r="E20" s="200">
        <f>SUMIF(F49:F58,A20,G49:G58)</f>
        <v>0</v>
      </c>
      <c r="F20" s="201"/>
      <c r="G20" s="200">
        <f>SUMIF(F49:F58,A20,H49:H58)</f>
        <v>0</v>
      </c>
      <c r="H20" s="201"/>
      <c r="I20" s="200">
        <f>SUMIF(F49:F58,A20,I49:I58)</f>
        <v>0</v>
      </c>
      <c r="J20" s="216"/>
    </row>
    <row r="21" spans="1:10" ht="23.25" customHeight="1">
      <c r="A21" s="4"/>
      <c r="B21" s="74" t="s">
        <v>28</v>
      </c>
      <c r="C21" s="75"/>
      <c r="D21" s="76"/>
      <c r="E21" s="217">
        <f>SUM(E16:F20)</f>
        <v>0</v>
      </c>
      <c r="F21" s="218"/>
      <c r="G21" s="217">
        <f>SUM(G16:H20)</f>
        <v>0</v>
      </c>
      <c r="H21" s="218"/>
      <c r="I21" s="217">
        <f>SUM(I16:J20)</f>
        <v>0</v>
      </c>
      <c r="J21" s="223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14">
        <f>ZakladDPHSniVypocet</f>
        <v>0</v>
      </c>
      <c r="H23" s="215"/>
      <c r="I23" s="215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1">
        <f>ZakladDPHSni*SazbaDPH1/100</f>
        <v>0</v>
      </c>
      <c r="H24" s="222"/>
      <c r="I24" s="222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214">
        <f>ZakladDPHZaklVypocet</f>
        <v>0</v>
      </c>
      <c r="H25" s="215"/>
      <c r="I25" s="215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10">
        <f>ZakladDPHZakl*SazbaDPH2/100</f>
        <v>0</v>
      </c>
      <c r="H26" s="211"/>
      <c r="I26" s="211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212">
        <f>0</f>
        <v>0</v>
      </c>
      <c r="H27" s="212"/>
      <c r="I27" s="212"/>
      <c r="J27" s="63" t="str">
        <f t="shared" si="0"/>
        <v>CZK</v>
      </c>
    </row>
    <row r="28" spans="1:10" ht="27.75" customHeight="1" hidden="1" thickBot="1">
      <c r="A28" s="4"/>
      <c r="B28" s="113" t="s">
        <v>22</v>
      </c>
      <c r="C28" s="114"/>
      <c r="D28" s="114"/>
      <c r="E28" s="115"/>
      <c r="F28" s="116"/>
      <c r="G28" s="219">
        <f>ZakladDPHSniVypocet+ZakladDPHZaklVypocet</f>
        <v>0</v>
      </c>
      <c r="H28" s="219"/>
      <c r="I28" s="219"/>
      <c r="J28" s="117" t="str">
        <f t="shared" si="0"/>
        <v>CZK</v>
      </c>
    </row>
    <row r="29" spans="1:10" ht="27.75" customHeight="1" thickBot="1">
      <c r="A29" s="4"/>
      <c r="B29" s="113" t="s">
        <v>35</v>
      </c>
      <c r="C29" s="118"/>
      <c r="D29" s="118"/>
      <c r="E29" s="118"/>
      <c r="F29" s="118"/>
      <c r="G29" s="213">
        <f>ZakladDPHSni+DPHSni+ZakladDPHZakl+DPHZakl+Zaokrouhleni</f>
        <v>0</v>
      </c>
      <c r="H29" s="213"/>
      <c r="I29" s="213"/>
      <c r="J29" s="119" t="s">
        <v>58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43209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20" t="s">
        <v>2</v>
      </c>
      <c r="E35" s="220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customHeight="1" hidden="1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customHeight="1" hidden="1">
      <c r="A39" s="97">
        <v>1</v>
      </c>
      <c r="B39" s="103"/>
      <c r="C39" s="229"/>
      <c r="D39" s="230"/>
      <c r="E39" s="230"/>
      <c r="F39" s="108">
        <f>' Pol'!AC80</f>
        <v>0</v>
      </c>
      <c r="G39" s="109">
        <f>' Pol'!AD80</f>
        <v>0</v>
      </c>
      <c r="H39" s="110">
        <f>(F39*SazbaDPH1/100)+(G39*SazbaDPH2/100)</f>
        <v>0</v>
      </c>
      <c r="I39" s="110">
        <f>F39+G39+H39</f>
        <v>0</v>
      </c>
      <c r="J39" s="104">
        <f>IF(CenaCelkemVypocet=0,"",I39/CenaCelkemVypocet*100)</f>
      </c>
    </row>
    <row r="40" spans="1:10" ht="25.5" customHeight="1" hidden="1">
      <c r="A40" s="97"/>
      <c r="B40" s="231" t="s">
        <v>57</v>
      </c>
      <c r="C40" s="232"/>
      <c r="D40" s="232"/>
      <c r="E40" s="233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2" ht="12.75">
      <c r="B42" t="s">
        <v>59</v>
      </c>
    </row>
    <row r="43" spans="2:52" ht="12.75">
      <c r="B43" s="234" t="s">
        <v>60</v>
      </c>
      <c r="C43" s="234"/>
      <c r="D43" s="234"/>
      <c r="E43" s="234"/>
      <c r="F43" s="234"/>
      <c r="G43" s="234"/>
      <c r="H43" s="234"/>
      <c r="I43" s="234"/>
      <c r="J43" s="234"/>
      <c r="AZ43" s="120" t="str">
        <f>B43</f>
        <v>svazek D.1.4.2 Plynoinstalace</v>
      </c>
    </row>
    <row r="46" ht="15.75">
      <c r="B46" s="121" t="s">
        <v>61</v>
      </c>
    </row>
    <row r="48" spans="1:10" ht="25.5" customHeight="1">
      <c r="A48" s="122"/>
      <c r="B48" s="126" t="s">
        <v>16</v>
      </c>
      <c r="C48" s="126" t="s">
        <v>5</v>
      </c>
      <c r="D48" s="127"/>
      <c r="E48" s="127"/>
      <c r="F48" s="130" t="s">
        <v>62</v>
      </c>
      <c r="G48" s="130" t="s">
        <v>29</v>
      </c>
      <c r="H48" s="130" t="s">
        <v>30</v>
      </c>
      <c r="I48" s="235" t="s">
        <v>28</v>
      </c>
      <c r="J48" s="235"/>
    </row>
    <row r="49" spans="1:10" ht="25.5" customHeight="1">
      <c r="A49" s="123"/>
      <c r="B49" s="131" t="s">
        <v>63</v>
      </c>
      <c r="C49" s="237" t="s">
        <v>64</v>
      </c>
      <c r="D49" s="238"/>
      <c r="E49" s="238"/>
      <c r="F49" s="133" t="s">
        <v>23</v>
      </c>
      <c r="G49" s="134">
        <f>' Pol'!I8</f>
        <v>0</v>
      </c>
      <c r="H49" s="134">
        <f>' Pol'!K8</f>
        <v>0</v>
      </c>
      <c r="I49" s="236"/>
      <c r="J49" s="236"/>
    </row>
    <row r="50" spans="1:10" ht="25.5" customHeight="1">
      <c r="A50" s="123"/>
      <c r="B50" s="125" t="s">
        <v>65</v>
      </c>
      <c r="C50" s="240" t="s">
        <v>66</v>
      </c>
      <c r="D50" s="241"/>
      <c r="E50" s="241"/>
      <c r="F50" s="135" t="s">
        <v>23</v>
      </c>
      <c r="G50" s="136">
        <f>' Pol'!I12</f>
        <v>0</v>
      </c>
      <c r="H50" s="136">
        <f>' Pol'!K12</f>
        <v>0</v>
      </c>
      <c r="I50" s="239"/>
      <c r="J50" s="239"/>
    </row>
    <row r="51" spans="1:10" ht="25.5" customHeight="1">
      <c r="A51" s="123"/>
      <c r="B51" s="125" t="s">
        <v>67</v>
      </c>
      <c r="C51" s="240" t="s">
        <v>68</v>
      </c>
      <c r="D51" s="241"/>
      <c r="E51" s="241"/>
      <c r="F51" s="135" t="s">
        <v>23</v>
      </c>
      <c r="G51" s="136">
        <f>' Pol'!I14</f>
        <v>0</v>
      </c>
      <c r="H51" s="136">
        <f>' Pol'!K14</f>
        <v>0</v>
      </c>
      <c r="I51" s="239"/>
      <c r="J51" s="239"/>
    </row>
    <row r="52" spans="1:10" ht="25.5" customHeight="1">
      <c r="A52" s="123"/>
      <c r="B52" s="125" t="s">
        <v>69</v>
      </c>
      <c r="C52" s="240" t="s">
        <v>70</v>
      </c>
      <c r="D52" s="241"/>
      <c r="E52" s="241"/>
      <c r="F52" s="135" t="s">
        <v>24</v>
      </c>
      <c r="G52" s="136">
        <f>' Pol'!I16</f>
        <v>0</v>
      </c>
      <c r="H52" s="136">
        <f>' Pol'!K16</f>
        <v>0</v>
      </c>
      <c r="I52" s="239"/>
      <c r="J52" s="239"/>
    </row>
    <row r="53" spans="1:10" ht="25.5" customHeight="1">
      <c r="A53" s="123"/>
      <c r="B53" s="125" t="s">
        <v>71</v>
      </c>
      <c r="C53" s="240" t="s">
        <v>72</v>
      </c>
      <c r="D53" s="241"/>
      <c r="E53" s="241"/>
      <c r="F53" s="135" t="s">
        <v>24</v>
      </c>
      <c r="G53" s="136">
        <f>' Pol'!I38</f>
        <v>0</v>
      </c>
      <c r="H53" s="136">
        <f>' Pol'!K38</f>
        <v>0</v>
      </c>
      <c r="I53" s="239"/>
      <c r="J53" s="239"/>
    </row>
    <row r="54" spans="1:10" ht="25.5" customHeight="1">
      <c r="A54" s="123"/>
      <c r="B54" s="125" t="s">
        <v>73</v>
      </c>
      <c r="C54" s="240" t="s">
        <v>74</v>
      </c>
      <c r="D54" s="241"/>
      <c r="E54" s="241"/>
      <c r="F54" s="135" t="s">
        <v>24</v>
      </c>
      <c r="G54" s="136">
        <f>' Pol'!I42</f>
        <v>0</v>
      </c>
      <c r="H54" s="136">
        <f>' Pol'!K42</f>
        <v>0</v>
      </c>
      <c r="I54" s="239"/>
      <c r="J54" s="239"/>
    </row>
    <row r="55" spans="1:10" ht="25.5" customHeight="1">
      <c r="A55" s="123"/>
      <c r="B55" s="125" t="s">
        <v>75</v>
      </c>
      <c r="C55" s="240" t="s">
        <v>76</v>
      </c>
      <c r="D55" s="241"/>
      <c r="E55" s="241"/>
      <c r="F55" s="135" t="s">
        <v>23</v>
      </c>
      <c r="G55" s="136">
        <f>' Pol'!I45</f>
        <v>0</v>
      </c>
      <c r="H55" s="136">
        <f>' Pol'!K45</f>
        <v>0</v>
      </c>
      <c r="I55" s="239"/>
      <c r="J55" s="239"/>
    </row>
    <row r="56" spans="1:10" ht="25.5" customHeight="1">
      <c r="A56" s="123"/>
      <c r="B56" s="125" t="s">
        <v>77</v>
      </c>
      <c r="C56" s="240" t="s">
        <v>78</v>
      </c>
      <c r="D56" s="241"/>
      <c r="E56" s="241"/>
      <c r="F56" s="135" t="s">
        <v>23</v>
      </c>
      <c r="G56" s="136">
        <f>' Pol'!I52</f>
        <v>0</v>
      </c>
      <c r="H56" s="136">
        <f>' Pol'!K52</f>
        <v>0</v>
      </c>
      <c r="I56" s="239"/>
      <c r="J56" s="239"/>
    </row>
    <row r="57" spans="1:10" ht="25.5" customHeight="1">
      <c r="A57" s="123"/>
      <c r="B57" s="125" t="s">
        <v>79</v>
      </c>
      <c r="C57" s="240" t="s">
        <v>80</v>
      </c>
      <c r="D57" s="241"/>
      <c r="E57" s="241"/>
      <c r="F57" s="135" t="s">
        <v>23</v>
      </c>
      <c r="G57" s="136">
        <f>' Pol'!I61</f>
        <v>0</v>
      </c>
      <c r="H57" s="136">
        <f>' Pol'!K61</f>
        <v>0</v>
      </c>
      <c r="I57" s="239"/>
      <c r="J57" s="239"/>
    </row>
    <row r="58" spans="1:10" ht="25.5" customHeight="1">
      <c r="A58" s="123"/>
      <c r="B58" s="132" t="s">
        <v>81</v>
      </c>
      <c r="C58" s="244" t="s">
        <v>82</v>
      </c>
      <c r="D58" s="245"/>
      <c r="E58" s="245"/>
      <c r="F58" s="137" t="s">
        <v>23</v>
      </c>
      <c r="G58" s="138">
        <f>' Pol'!I76</f>
        <v>0</v>
      </c>
      <c r="H58" s="138">
        <f>' Pol'!K76</f>
        <v>0</v>
      </c>
      <c r="I58" s="243"/>
      <c r="J58" s="243"/>
    </row>
    <row r="59" spans="1:10" ht="25.5" customHeight="1">
      <c r="A59" s="124"/>
      <c r="B59" s="128" t="s">
        <v>1</v>
      </c>
      <c r="C59" s="128"/>
      <c r="D59" s="129"/>
      <c r="E59" s="129"/>
      <c r="F59" s="139"/>
      <c r="G59" s="140">
        <f>SUM(G49:G58)</f>
        <v>0</v>
      </c>
      <c r="H59" s="140">
        <f>SUM(H49:H58)</f>
        <v>0</v>
      </c>
      <c r="I59" s="242">
        <f>SUM(I49:I58)</f>
        <v>0</v>
      </c>
      <c r="J59" s="242"/>
    </row>
    <row r="60" spans="6:10" ht="12.75">
      <c r="F60" s="141"/>
      <c r="G60" s="96"/>
      <c r="H60" s="141"/>
      <c r="I60" s="96"/>
      <c r="J60" s="96"/>
    </row>
    <row r="61" spans="6:10" ht="12.75">
      <c r="F61" s="141"/>
      <c r="G61" s="96"/>
      <c r="H61" s="141"/>
      <c r="I61" s="96"/>
      <c r="J61" s="96"/>
    </row>
    <row r="62" spans="6:10" ht="12.75">
      <c r="F62" s="141"/>
      <c r="G62" s="96"/>
      <c r="H62" s="141"/>
      <c r="I62" s="96"/>
      <c r="J62" s="96"/>
    </row>
  </sheetData>
  <sheetProtection password="E0CB" sheet="1"/>
  <mergeCells count="60">
    <mergeCell ref="I59:J59"/>
    <mergeCell ref="I56:J56"/>
    <mergeCell ref="C56:E56"/>
    <mergeCell ref="I57:J57"/>
    <mergeCell ref="C57:E57"/>
    <mergeCell ref="I58:J58"/>
    <mergeCell ref="C58:E58"/>
    <mergeCell ref="I53:J53"/>
    <mergeCell ref="C53:E53"/>
    <mergeCell ref="I54:J54"/>
    <mergeCell ref="C54:E54"/>
    <mergeCell ref="I55:J55"/>
    <mergeCell ref="C55:E55"/>
    <mergeCell ref="I50:J50"/>
    <mergeCell ref="C50:E50"/>
    <mergeCell ref="I51:J51"/>
    <mergeCell ref="C51:E51"/>
    <mergeCell ref="I52:J52"/>
    <mergeCell ref="C52:E52"/>
    <mergeCell ref="C39:E39"/>
    <mergeCell ref="B40:E40"/>
    <mergeCell ref="B43:J43"/>
    <mergeCell ref="I48:J48"/>
    <mergeCell ref="I49:J49"/>
    <mergeCell ref="C49:E49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46" t="s">
        <v>6</v>
      </c>
      <c r="B1" s="246"/>
      <c r="C1" s="247"/>
      <c r="D1" s="246"/>
      <c r="E1" s="246"/>
      <c r="F1" s="246"/>
      <c r="G1" s="246"/>
    </row>
    <row r="2" spans="1:7" ht="24.75" customHeight="1">
      <c r="A2" s="79" t="s">
        <v>41</v>
      </c>
      <c r="B2" s="78"/>
      <c r="C2" s="248"/>
      <c r="D2" s="248"/>
      <c r="E2" s="248"/>
      <c r="F2" s="248"/>
      <c r="G2" s="249"/>
    </row>
    <row r="3" spans="1:7" ht="24.75" customHeight="1" hidden="1">
      <c r="A3" s="79" t="s">
        <v>7</v>
      </c>
      <c r="B3" s="78"/>
      <c r="C3" s="248"/>
      <c r="D3" s="248"/>
      <c r="E3" s="248"/>
      <c r="F3" s="248"/>
      <c r="G3" s="249"/>
    </row>
    <row r="4" spans="1:7" ht="24.75" customHeight="1" hidden="1">
      <c r="A4" s="79" t="s">
        <v>8</v>
      </c>
      <c r="B4" s="78"/>
      <c r="C4" s="248"/>
      <c r="D4" s="248"/>
      <c r="E4" s="248"/>
      <c r="F4" s="248"/>
      <c r="G4" s="249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90"/>
  <sheetViews>
    <sheetView tabSelected="1" zoomScalePageLayoutView="0" workbookViewId="0" topLeftCell="A1">
      <selection activeCell="C93" sqref="C93"/>
    </sheetView>
  </sheetViews>
  <sheetFormatPr defaultColWidth="9.00390625" defaultRowHeight="12.75" outlineLevelRow="1"/>
  <cols>
    <col min="1" max="1" width="4.25390625" style="0" customWidth="1"/>
    <col min="2" max="2" width="14.375" style="95" customWidth="1"/>
    <col min="3" max="3" width="38.25390625" style="95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2" max="13" width="0" style="0" hidden="1" customWidth="1"/>
    <col min="18" max="21" width="0" style="0" hidden="1" customWidth="1"/>
    <col min="29" max="39" width="0" style="0" hidden="1" customWidth="1"/>
    <col min="53" max="53" width="73.375" style="0" customWidth="1"/>
  </cols>
  <sheetData>
    <row r="1" spans="1:31" ht="15.75" customHeight="1">
      <c r="A1" s="264" t="s">
        <v>6</v>
      </c>
      <c r="B1" s="264"/>
      <c r="C1" s="264"/>
      <c r="D1" s="264"/>
      <c r="E1" s="264"/>
      <c r="F1" s="264"/>
      <c r="G1" s="264"/>
      <c r="AE1" t="s">
        <v>86</v>
      </c>
    </row>
    <row r="2" spans="1:31" ht="24.75" customHeight="1">
      <c r="A2" s="146" t="s">
        <v>85</v>
      </c>
      <c r="B2" s="144"/>
      <c r="C2" s="265" t="s">
        <v>46</v>
      </c>
      <c r="D2" s="266"/>
      <c r="E2" s="266"/>
      <c r="F2" s="266"/>
      <c r="G2" s="267"/>
      <c r="AE2" t="s">
        <v>87</v>
      </c>
    </row>
    <row r="3" spans="1:31" ht="24.75" customHeight="1">
      <c r="A3" s="147" t="s">
        <v>7</v>
      </c>
      <c r="B3" s="145"/>
      <c r="C3" s="268" t="s">
        <v>43</v>
      </c>
      <c r="D3" s="269"/>
      <c r="E3" s="269"/>
      <c r="F3" s="269"/>
      <c r="G3" s="270"/>
      <c r="AE3" t="s">
        <v>88</v>
      </c>
    </row>
    <row r="4" spans="1:31" ht="24.75" customHeight="1" hidden="1">
      <c r="A4" s="147" t="s">
        <v>8</v>
      </c>
      <c r="B4" s="145"/>
      <c r="C4" s="268"/>
      <c r="D4" s="269"/>
      <c r="E4" s="269"/>
      <c r="F4" s="269"/>
      <c r="G4" s="270"/>
      <c r="AE4" t="s">
        <v>89</v>
      </c>
    </row>
    <row r="5" spans="1:31" ht="12.75" hidden="1">
      <c r="A5" s="148" t="s">
        <v>90</v>
      </c>
      <c r="B5" s="149"/>
      <c r="C5" s="150"/>
      <c r="D5" s="151"/>
      <c r="E5" s="151"/>
      <c r="F5" s="151"/>
      <c r="G5" s="152"/>
      <c r="AE5" t="s">
        <v>91</v>
      </c>
    </row>
    <row r="7" spans="1:21" ht="38.25">
      <c r="A7" s="158" t="s">
        <v>92</v>
      </c>
      <c r="B7" s="159" t="s">
        <v>93</v>
      </c>
      <c r="C7" s="159" t="s">
        <v>94</v>
      </c>
      <c r="D7" s="158" t="s">
        <v>95</v>
      </c>
      <c r="E7" s="158" t="s">
        <v>96</v>
      </c>
      <c r="F7" s="153" t="s">
        <v>97</v>
      </c>
      <c r="G7" s="173" t="s">
        <v>28</v>
      </c>
      <c r="H7" s="174" t="s">
        <v>29</v>
      </c>
      <c r="I7" s="174" t="s">
        <v>98</v>
      </c>
      <c r="J7" s="174" t="s">
        <v>30</v>
      </c>
      <c r="K7" s="174" t="s">
        <v>99</v>
      </c>
      <c r="L7" s="174" t="s">
        <v>100</v>
      </c>
      <c r="M7" s="174" t="s">
        <v>101</v>
      </c>
      <c r="N7" s="174" t="s">
        <v>102</v>
      </c>
      <c r="O7" s="174" t="s">
        <v>103</v>
      </c>
      <c r="P7" s="174" t="s">
        <v>104</v>
      </c>
      <c r="Q7" s="174" t="s">
        <v>105</v>
      </c>
      <c r="R7" s="174" t="s">
        <v>106</v>
      </c>
      <c r="S7" s="174" t="s">
        <v>107</v>
      </c>
      <c r="T7" s="174" t="s">
        <v>108</v>
      </c>
      <c r="U7" s="161" t="s">
        <v>109</v>
      </c>
    </row>
    <row r="8" spans="1:31" ht="12.75">
      <c r="A8" s="175" t="s">
        <v>110</v>
      </c>
      <c r="B8" s="176" t="s">
        <v>63</v>
      </c>
      <c r="C8" s="177" t="s">
        <v>64</v>
      </c>
      <c r="D8" s="160"/>
      <c r="E8" s="178"/>
      <c r="F8" s="179"/>
      <c r="G8" s="179">
        <f>SUMIF(AE9:AE11,"&lt;&gt;NOR",G9:G11)</f>
        <v>0</v>
      </c>
      <c r="H8" s="179"/>
      <c r="I8" s="179">
        <f>SUM(I9:I11)</f>
        <v>0</v>
      </c>
      <c r="J8" s="179"/>
      <c r="K8" s="179">
        <f>SUM(K9:K11)</f>
        <v>0</v>
      </c>
      <c r="L8" s="179"/>
      <c r="M8" s="179">
        <f>SUM(M9:M11)</f>
        <v>0</v>
      </c>
      <c r="N8" s="160"/>
      <c r="O8" s="160">
        <f>SUM(O9:O11)</f>
        <v>0.83468</v>
      </c>
      <c r="P8" s="160"/>
      <c r="Q8" s="160">
        <f>SUM(Q9:Q11)</f>
        <v>0</v>
      </c>
      <c r="R8" s="160"/>
      <c r="S8" s="160"/>
      <c r="T8" s="175"/>
      <c r="U8" s="160">
        <f>SUM(U9:U11)</f>
        <v>4.5600000000000005</v>
      </c>
      <c r="AE8" t="s">
        <v>111</v>
      </c>
    </row>
    <row r="9" spans="1:60" ht="22.5" outlineLevel="1">
      <c r="A9" s="155">
        <v>1</v>
      </c>
      <c r="B9" s="162" t="s">
        <v>112</v>
      </c>
      <c r="C9" s="191" t="s">
        <v>113</v>
      </c>
      <c r="D9" s="164" t="s">
        <v>114</v>
      </c>
      <c r="E9" s="168">
        <v>1</v>
      </c>
      <c r="F9" s="170"/>
      <c r="G9" s="171">
        <f>ROUND(E9*F9,2)</f>
        <v>0</v>
      </c>
      <c r="H9" s="170"/>
      <c r="I9" s="171">
        <f>ROUND(E9*H9,2)</f>
        <v>0</v>
      </c>
      <c r="J9" s="170"/>
      <c r="K9" s="171">
        <f>ROUND(E9*J9,2)</f>
        <v>0</v>
      </c>
      <c r="L9" s="171">
        <v>21</v>
      </c>
      <c r="M9" s="171">
        <f>G9*(1+L9/100)</f>
        <v>0</v>
      </c>
      <c r="N9" s="164">
        <v>0.00714</v>
      </c>
      <c r="O9" s="164">
        <f>ROUND(E9*N9,5)</f>
        <v>0.00714</v>
      </c>
      <c r="P9" s="164">
        <v>0</v>
      </c>
      <c r="Q9" s="164">
        <f>ROUND(E9*P9,5)</f>
        <v>0</v>
      </c>
      <c r="R9" s="164"/>
      <c r="S9" s="164"/>
      <c r="T9" s="165">
        <v>1.303</v>
      </c>
      <c r="U9" s="164">
        <f>ROUND(E9*T9,2)</f>
        <v>1.3</v>
      </c>
      <c r="V9" s="154"/>
      <c r="W9" s="154"/>
      <c r="X9" s="154"/>
      <c r="Y9" s="154"/>
      <c r="Z9" s="154"/>
      <c r="AA9" s="154"/>
      <c r="AB9" s="154"/>
      <c r="AC9" s="154"/>
      <c r="AD9" s="154"/>
      <c r="AE9" s="154" t="s">
        <v>115</v>
      </c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</row>
    <row r="10" spans="1:60" ht="12.75" outlineLevel="1">
      <c r="A10" s="155">
        <v>2</v>
      </c>
      <c r="B10" s="162" t="s">
        <v>116</v>
      </c>
      <c r="C10" s="191" t="s">
        <v>117</v>
      </c>
      <c r="D10" s="164" t="s">
        <v>114</v>
      </c>
      <c r="E10" s="168">
        <v>4</v>
      </c>
      <c r="F10" s="170"/>
      <c r="G10" s="171">
        <f>ROUND(E10*F10,2)</f>
        <v>0</v>
      </c>
      <c r="H10" s="170"/>
      <c r="I10" s="171">
        <f>ROUND(E10*H10,2)</f>
        <v>0</v>
      </c>
      <c r="J10" s="170"/>
      <c r="K10" s="171">
        <f>ROUND(E10*J10,2)</f>
        <v>0</v>
      </c>
      <c r="L10" s="171">
        <v>21</v>
      </c>
      <c r="M10" s="171">
        <f>G10*(1+L10/100)</f>
        <v>0</v>
      </c>
      <c r="N10" s="164">
        <v>0.0545</v>
      </c>
      <c r="O10" s="164">
        <f>ROUND(E10*N10,5)</f>
        <v>0.218</v>
      </c>
      <c r="P10" s="164">
        <v>0</v>
      </c>
      <c r="Q10" s="164">
        <f>ROUND(E10*P10,5)</f>
        <v>0</v>
      </c>
      <c r="R10" s="164"/>
      <c r="S10" s="164"/>
      <c r="T10" s="165">
        <v>0.231</v>
      </c>
      <c r="U10" s="164">
        <f>ROUND(E10*T10,2)</f>
        <v>0.92</v>
      </c>
      <c r="V10" s="154"/>
      <c r="W10" s="154"/>
      <c r="X10" s="154"/>
      <c r="Y10" s="154"/>
      <c r="Z10" s="154"/>
      <c r="AA10" s="154"/>
      <c r="AB10" s="154"/>
      <c r="AC10" s="154"/>
      <c r="AD10" s="154"/>
      <c r="AE10" s="154" t="s">
        <v>115</v>
      </c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</row>
    <row r="11" spans="1:60" ht="12.75" outlineLevel="1">
      <c r="A11" s="155">
        <v>3</v>
      </c>
      <c r="B11" s="162" t="s">
        <v>118</v>
      </c>
      <c r="C11" s="191" t="s">
        <v>119</v>
      </c>
      <c r="D11" s="164" t="s">
        <v>114</v>
      </c>
      <c r="E11" s="168">
        <v>3</v>
      </c>
      <c r="F11" s="170"/>
      <c r="G11" s="171">
        <f>ROUND(E11*F11,2)</f>
        <v>0</v>
      </c>
      <c r="H11" s="170"/>
      <c r="I11" s="171">
        <f>ROUND(E11*H11,2)</f>
        <v>0</v>
      </c>
      <c r="J11" s="170"/>
      <c r="K11" s="171">
        <f>ROUND(E11*J11,2)</f>
        <v>0</v>
      </c>
      <c r="L11" s="171">
        <v>21</v>
      </c>
      <c r="M11" s="171">
        <f>G11*(1+L11/100)</f>
        <v>0</v>
      </c>
      <c r="N11" s="164">
        <v>0.20318</v>
      </c>
      <c r="O11" s="164">
        <f>ROUND(E11*N11,5)</f>
        <v>0.60954</v>
      </c>
      <c r="P11" s="164">
        <v>0</v>
      </c>
      <c r="Q11" s="164">
        <f>ROUND(E11*P11,5)</f>
        <v>0</v>
      </c>
      <c r="R11" s="164"/>
      <c r="S11" s="164"/>
      <c r="T11" s="165">
        <v>0.781</v>
      </c>
      <c r="U11" s="164">
        <f>ROUND(E11*T11,2)</f>
        <v>2.34</v>
      </c>
      <c r="V11" s="154"/>
      <c r="W11" s="154"/>
      <c r="X11" s="154"/>
      <c r="Y11" s="154"/>
      <c r="Z11" s="154"/>
      <c r="AA11" s="154"/>
      <c r="AB11" s="154"/>
      <c r="AC11" s="154"/>
      <c r="AD11" s="154"/>
      <c r="AE11" s="154" t="s">
        <v>115</v>
      </c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</row>
    <row r="12" spans="1:31" ht="12.75">
      <c r="A12" s="156" t="s">
        <v>110</v>
      </c>
      <c r="B12" s="163" t="s">
        <v>65</v>
      </c>
      <c r="C12" s="192" t="s">
        <v>66</v>
      </c>
      <c r="D12" s="166"/>
      <c r="E12" s="169"/>
      <c r="F12" s="172"/>
      <c r="G12" s="172">
        <f>SUMIF(AE13:AE13,"&lt;&gt;NOR",G13:G13)</f>
        <v>0</v>
      </c>
      <c r="H12" s="172"/>
      <c r="I12" s="172">
        <f>SUM(I13:I13)</f>
        <v>0</v>
      </c>
      <c r="J12" s="172"/>
      <c r="K12" s="172">
        <f>SUM(K13:K13)</f>
        <v>0</v>
      </c>
      <c r="L12" s="172"/>
      <c r="M12" s="172">
        <f>SUM(M13:M13)</f>
        <v>0</v>
      </c>
      <c r="N12" s="166"/>
      <c r="O12" s="166">
        <f>SUM(O13:O13)</f>
        <v>0.01981</v>
      </c>
      <c r="P12" s="166"/>
      <c r="Q12" s="166">
        <f>SUM(Q13:Q13)</f>
        <v>0</v>
      </c>
      <c r="R12" s="166"/>
      <c r="S12" s="166"/>
      <c r="T12" s="167"/>
      <c r="U12" s="166">
        <f>SUM(U13:U13)</f>
        <v>0.23</v>
      </c>
      <c r="AE12" t="s">
        <v>111</v>
      </c>
    </row>
    <row r="13" spans="1:60" ht="22.5" outlineLevel="1">
      <c r="A13" s="155">
        <v>4</v>
      </c>
      <c r="B13" s="162" t="s">
        <v>120</v>
      </c>
      <c r="C13" s="191" t="s">
        <v>121</v>
      </c>
      <c r="D13" s="164" t="s">
        <v>122</v>
      </c>
      <c r="E13" s="168">
        <v>0.5</v>
      </c>
      <c r="F13" s="170"/>
      <c r="G13" s="171">
        <f>ROUND(E13*F13,2)</f>
        <v>0</v>
      </c>
      <c r="H13" s="170"/>
      <c r="I13" s="171">
        <f>ROUND(E13*H13,2)</f>
        <v>0</v>
      </c>
      <c r="J13" s="170"/>
      <c r="K13" s="171">
        <f>ROUND(E13*J13,2)</f>
        <v>0</v>
      </c>
      <c r="L13" s="171">
        <v>21</v>
      </c>
      <c r="M13" s="171">
        <f>G13*(1+L13/100)</f>
        <v>0</v>
      </c>
      <c r="N13" s="164">
        <v>0.03961</v>
      </c>
      <c r="O13" s="164">
        <f>ROUND(E13*N13,5)</f>
        <v>0.01981</v>
      </c>
      <c r="P13" s="164">
        <v>0</v>
      </c>
      <c r="Q13" s="164">
        <f>ROUND(E13*P13,5)</f>
        <v>0</v>
      </c>
      <c r="R13" s="164"/>
      <c r="S13" s="164"/>
      <c r="T13" s="165">
        <v>0.46709</v>
      </c>
      <c r="U13" s="164">
        <f>ROUND(E13*T13,2)</f>
        <v>0.23</v>
      </c>
      <c r="V13" s="154"/>
      <c r="W13" s="154"/>
      <c r="X13" s="154"/>
      <c r="Y13" s="154"/>
      <c r="Z13" s="154"/>
      <c r="AA13" s="154"/>
      <c r="AB13" s="154"/>
      <c r="AC13" s="154"/>
      <c r="AD13" s="154"/>
      <c r="AE13" s="154" t="s">
        <v>123</v>
      </c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</row>
    <row r="14" spans="1:31" ht="12.75">
      <c r="A14" s="156" t="s">
        <v>110</v>
      </c>
      <c r="B14" s="163" t="s">
        <v>67</v>
      </c>
      <c r="C14" s="192" t="s">
        <v>68</v>
      </c>
      <c r="D14" s="166"/>
      <c r="E14" s="169"/>
      <c r="F14" s="172"/>
      <c r="G14" s="172">
        <f>SUMIF(AE15:AE15,"&lt;&gt;NOR",G15:G15)</f>
        <v>0</v>
      </c>
      <c r="H14" s="172"/>
      <c r="I14" s="172">
        <f>SUM(I15:I15)</f>
        <v>0</v>
      </c>
      <c r="J14" s="172"/>
      <c r="K14" s="172">
        <f>SUM(K15:K15)</f>
        <v>0</v>
      </c>
      <c r="L14" s="172"/>
      <c r="M14" s="172">
        <f>SUM(M15:M15)</f>
        <v>0</v>
      </c>
      <c r="N14" s="166"/>
      <c r="O14" s="166">
        <f>SUM(O15:O15)</f>
        <v>0.03973</v>
      </c>
      <c r="P14" s="166"/>
      <c r="Q14" s="166">
        <f>SUM(Q15:Q15)</f>
        <v>0</v>
      </c>
      <c r="R14" s="166"/>
      <c r="S14" s="166"/>
      <c r="T14" s="167"/>
      <c r="U14" s="166">
        <f>SUM(U15:U15)</f>
        <v>0.63</v>
      </c>
      <c r="AE14" t="s">
        <v>111</v>
      </c>
    </row>
    <row r="15" spans="1:60" ht="22.5" outlineLevel="1">
      <c r="A15" s="155">
        <v>5</v>
      </c>
      <c r="B15" s="162" t="s">
        <v>124</v>
      </c>
      <c r="C15" s="191" t="s">
        <v>125</v>
      </c>
      <c r="D15" s="164" t="s">
        <v>122</v>
      </c>
      <c r="E15" s="168">
        <v>0.5</v>
      </c>
      <c r="F15" s="170"/>
      <c r="G15" s="171">
        <f>ROUND(E15*F15,2)</f>
        <v>0</v>
      </c>
      <c r="H15" s="170"/>
      <c r="I15" s="171">
        <f>ROUND(E15*H15,2)</f>
        <v>0</v>
      </c>
      <c r="J15" s="170"/>
      <c r="K15" s="171">
        <f>ROUND(E15*J15,2)</f>
        <v>0</v>
      </c>
      <c r="L15" s="171">
        <v>21</v>
      </c>
      <c r="M15" s="171">
        <f>G15*(1+L15/100)</f>
        <v>0</v>
      </c>
      <c r="N15" s="164">
        <v>0.07945</v>
      </c>
      <c r="O15" s="164">
        <f>ROUND(E15*N15,5)</f>
        <v>0.03973</v>
      </c>
      <c r="P15" s="164">
        <v>0</v>
      </c>
      <c r="Q15" s="164">
        <f>ROUND(E15*P15,5)</f>
        <v>0</v>
      </c>
      <c r="R15" s="164"/>
      <c r="S15" s="164"/>
      <c r="T15" s="165">
        <v>1.25727</v>
      </c>
      <c r="U15" s="164">
        <f>ROUND(E15*T15,2)</f>
        <v>0.63</v>
      </c>
      <c r="V15" s="154"/>
      <c r="W15" s="154"/>
      <c r="X15" s="154"/>
      <c r="Y15" s="154"/>
      <c r="Z15" s="154"/>
      <c r="AA15" s="154"/>
      <c r="AB15" s="154"/>
      <c r="AC15" s="154"/>
      <c r="AD15" s="154"/>
      <c r="AE15" s="154" t="s">
        <v>123</v>
      </c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</row>
    <row r="16" spans="1:31" ht="12.75">
      <c r="A16" s="156" t="s">
        <v>110</v>
      </c>
      <c r="B16" s="163" t="s">
        <v>69</v>
      </c>
      <c r="C16" s="192" t="s">
        <v>70</v>
      </c>
      <c r="D16" s="166"/>
      <c r="E16" s="169"/>
      <c r="F16" s="172"/>
      <c r="G16" s="172">
        <f>SUMIF(AE17:AE37,"&lt;&gt;NOR",G17:G37)</f>
        <v>0</v>
      </c>
      <c r="H16" s="172"/>
      <c r="I16" s="172">
        <f>SUM(I17:I37)</f>
        <v>0</v>
      </c>
      <c r="J16" s="172"/>
      <c r="K16" s="172">
        <f>SUM(K17:K37)</f>
        <v>0</v>
      </c>
      <c r="L16" s="172"/>
      <c r="M16" s="172">
        <f>SUM(M17:M37)</f>
        <v>0</v>
      </c>
      <c r="N16" s="166"/>
      <c r="O16" s="166">
        <f>SUM(O17:O37)</f>
        <v>0.04132000000000001</v>
      </c>
      <c r="P16" s="166"/>
      <c r="Q16" s="166">
        <f>SUM(Q17:Q37)</f>
        <v>0</v>
      </c>
      <c r="R16" s="166"/>
      <c r="S16" s="166"/>
      <c r="T16" s="167"/>
      <c r="U16" s="166">
        <f>SUM(U17:U37)</f>
        <v>7.11</v>
      </c>
      <c r="AE16" t="s">
        <v>111</v>
      </c>
    </row>
    <row r="17" spans="1:60" ht="22.5" outlineLevel="1">
      <c r="A17" s="155">
        <v>6</v>
      </c>
      <c r="B17" s="162" t="s">
        <v>126</v>
      </c>
      <c r="C17" s="191" t="s">
        <v>127</v>
      </c>
      <c r="D17" s="164" t="s">
        <v>128</v>
      </c>
      <c r="E17" s="168">
        <v>0</v>
      </c>
      <c r="F17" s="170"/>
      <c r="G17" s="171">
        <f aca="true" t="shared" si="0" ref="G17:G24">ROUND(E17*F17,2)</f>
        <v>0</v>
      </c>
      <c r="H17" s="170"/>
      <c r="I17" s="171">
        <f aca="true" t="shared" si="1" ref="I17:I24">ROUND(E17*H17,2)</f>
        <v>0</v>
      </c>
      <c r="J17" s="170"/>
      <c r="K17" s="171">
        <f aca="true" t="shared" si="2" ref="K17:K24">ROUND(E17*J17,2)</f>
        <v>0</v>
      </c>
      <c r="L17" s="171">
        <v>21</v>
      </c>
      <c r="M17" s="171">
        <f aca="true" t="shared" si="3" ref="M17:M24">G17*(1+L17/100)</f>
        <v>0</v>
      </c>
      <c r="N17" s="164">
        <v>0</v>
      </c>
      <c r="O17" s="164">
        <f aca="true" t="shared" si="4" ref="O17:O24">ROUND(E17*N17,5)</f>
        <v>0</v>
      </c>
      <c r="P17" s="164">
        <v>0</v>
      </c>
      <c r="Q17" s="164">
        <f aca="true" t="shared" si="5" ref="Q17:Q24">ROUND(E17*P17,5)</f>
        <v>0</v>
      </c>
      <c r="R17" s="164"/>
      <c r="S17" s="164"/>
      <c r="T17" s="165">
        <v>0</v>
      </c>
      <c r="U17" s="164">
        <f aca="true" t="shared" si="6" ref="U17:U24">ROUND(E17*T17,2)</f>
        <v>0</v>
      </c>
      <c r="V17" s="154"/>
      <c r="W17" s="154"/>
      <c r="X17" s="154"/>
      <c r="Y17" s="154"/>
      <c r="Z17" s="154"/>
      <c r="AA17" s="154"/>
      <c r="AB17" s="154"/>
      <c r="AC17" s="154"/>
      <c r="AD17" s="154"/>
      <c r="AE17" s="154" t="s">
        <v>115</v>
      </c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</row>
    <row r="18" spans="1:60" ht="12.75" outlineLevel="1">
      <c r="A18" s="155">
        <v>7</v>
      </c>
      <c r="B18" s="162" t="s">
        <v>129</v>
      </c>
      <c r="C18" s="191" t="s">
        <v>130</v>
      </c>
      <c r="D18" s="164" t="s">
        <v>131</v>
      </c>
      <c r="E18" s="168">
        <v>1</v>
      </c>
      <c r="F18" s="170"/>
      <c r="G18" s="171">
        <f t="shared" si="0"/>
        <v>0</v>
      </c>
      <c r="H18" s="170"/>
      <c r="I18" s="171">
        <f t="shared" si="1"/>
        <v>0</v>
      </c>
      <c r="J18" s="170"/>
      <c r="K18" s="171">
        <f t="shared" si="2"/>
        <v>0</v>
      </c>
      <c r="L18" s="171">
        <v>21</v>
      </c>
      <c r="M18" s="171">
        <f t="shared" si="3"/>
        <v>0</v>
      </c>
      <c r="N18" s="164">
        <v>0</v>
      </c>
      <c r="O18" s="164">
        <f t="shared" si="4"/>
        <v>0</v>
      </c>
      <c r="P18" s="164">
        <v>0</v>
      </c>
      <c r="Q18" s="164">
        <f t="shared" si="5"/>
        <v>0</v>
      </c>
      <c r="R18" s="164"/>
      <c r="S18" s="164"/>
      <c r="T18" s="165">
        <v>0</v>
      </c>
      <c r="U18" s="164">
        <f t="shared" si="6"/>
        <v>0</v>
      </c>
      <c r="V18" s="154"/>
      <c r="W18" s="154"/>
      <c r="X18" s="154"/>
      <c r="Y18" s="154"/>
      <c r="Z18" s="154"/>
      <c r="AA18" s="154"/>
      <c r="AB18" s="154"/>
      <c r="AC18" s="154"/>
      <c r="AD18" s="154"/>
      <c r="AE18" s="154" t="s">
        <v>132</v>
      </c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</row>
    <row r="19" spans="1:60" ht="12.75" outlineLevel="1">
      <c r="A19" s="155">
        <v>8</v>
      </c>
      <c r="B19" s="162" t="s">
        <v>133</v>
      </c>
      <c r="C19" s="191" t="s">
        <v>134</v>
      </c>
      <c r="D19" s="164" t="s">
        <v>114</v>
      </c>
      <c r="E19" s="168">
        <v>1</v>
      </c>
      <c r="F19" s="170"/>
      <c r="G19" s="171">
        <f t="shared" si="0"/>
        <v>0</v>
      </c>
      <c r="H19" s="170"/>
      <c r="I19" s="171">
        <f t="shared" si="1"/>
        <v>0</v>
      </c>
      <c r="J19" s="170"/>
      <c r="K19" s="171">
        <f t="shared" si="2"/>
        <v>0</v>
      </c>
      <c r="L19" s="171">
        <v>21</v>
      </c>
      <c r="M19" s="171">
        <f t="shared" si="3"/>
        <v>0</v>
      </c>
      <c r="N19" s="164">
        <v>0.00391</v>
      </c>
      <c r="O19" s="164">
        <f t="shared" si="4"/>
        <v>0.00391</v>
      </c>
      <c r="P19" s="164">
        <v>0</v>
      </c>
      <c r="Q19" s="164">
        <f t="shared" si="5"/>
        <v>0</v>
      </c>
      <c r="R19" s="164"/>
      <c r="S19" s="164"/>
      <c r="T19" s="165">
        <v>1.057</v>
      </c>
      <c r="U19" s="164">
        <f t="shared" si="6"/>
        <v>1.06</v>
      </c>
      <c r="V19" s="154"/>
      <c r="W19" s="154"/>
      <c r="X19" s="154"/>
      <c r="Y19" s="154"/>
      <c r="Z19" s="154"/>
      <c r="AA19" s="154"/>
      <c r="AB19" s="154"/>
      <c r="AC19" s="154"/>
      <c r="AD19" s="154"/>
      <c r="AE19" s="154" t="s">
        <v>115</v>
      </c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</row>
    <row r="20" spans="1:60" ht="22.5" outlineLevel="1">
      <c r="A20" s="155">
        <v>9</v>
      </c>
      <c r="B20" s="162" t="s">
        <v>63</v>
      </c>
      <c r="C20" s="191" t="s">
        <v>135</v>
      </c>
      <c r="D20" s="164" t="s">
        <v>131</v>
      </c>
      <c r="E20" s="168">
        <v>1</v>
      </c>
      <c r="F20" s="170"/>
      <c r="G20" s="171">
        <f t="shared" si="0"/>
        <v>0</v>
      </c>
      <c r="H20" s="170"/>
      <c r="I20" s="171">
        <f t="shared" si="1"/>
        <v>0</v>
      </c>
      <c r="J20" s="170"/>
      <c r="K20" s="171">
        <f t="shared" si="2"/>
        <v>0</v>
      </c>
      <c r="L20" s="171">
        <v>21</v>
      </c>
      <c r="M20" s="171">
        <f t="shared" si="3"/>
        <v>0</v>
      </c>
      <c r="N20" s="164">
        <v>0</v>
      </c>
      <c r="O20" s="164">
        <f t="shared" si="4"/>
        <v>0</v>
      </c>
      <c r="P20" s="164">
        <v>0</v>
      </c>
      <c r="Q20" s="164">
        <f t="shared" si="5"/>
        <v>0</v>
      </c>
      <c r="R20" s="164"/>
      <c r="S20" s="164"/>
      <c r="T20" s="165">
        <v>0</v>
      </c>
      <c r="U20" s="164">
        <f t="shared" si="6"/>
        <v>0</v>
      </c>
      <c r="V20" s="154"/>
      <c r="W20" s="154"/>
      <c r="X20" s="154"/>
      <c r="Y20" s="154"/>
      <c r="Z20" s="154"/>
      <c r="AA20" s="154"/>
      <c r="AB20" s="154"/>
      <c r="AC20" s="154"/>
      <c r="AD20" s="154"/>
      <c r="AE20" s="154" t="s">
        <v>132</v>
      </c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</row>
    <row r="21" spans="1:60" ht="12.75" outlineLevel="1">
      <c r="A21" s="155">
        <v>10</v>
      </c>
      <c r="B21" s="162" t="s">
        <v>133</v>
      </c>
      <c r="C21" s="191" t="s">
        <v>134</v>
      </c>
      <c r="D21" s="164" t="s">
        <v>114</v>
      </c>
      <c r="E21" s="168">
        <v>1</v>
      </c>
      <c r="F21" s="170"/>
      <c r="G21" s="171">
        <f t="shared" si="0"/>
        <v>0</v>
      </c>
      <c r="H21" s="170"/>
      <c r="I21" s="171">
        <f t="shared" si="1"/>
        <v>0</v>
      </c>
      <c r="J21" s="170"/>
      <c r="K21" s="171">
        <f t="shared" si="2"/>
        <v>0</v>
      </c>
      <c r="L21" s="171">
        <v>21</v>
      </c>
      <c r="M21" s="171">
        <f t="shared" si="3"/>
        <v>0</v>
      </c>
      <c r="N21" s="164">
        <v>0.00391</v>
      </c>
      <c r="O21" s="164">
        <f t="shared" si="4"/>
        <v>0.00391</v>
      </c>
      <c r="P21" s="164">
        <v>0</v>
      </c>
      <c r="Q21" s="164">
        <f t="shared" si="5"/>
        <v>0</v>
      </c>
      <c r="R21" s="164"/>
      <c r="S21" s="164"/>
      <c r="T21" s="165">
        <v>1.057</v>
      </c>
      <c r="U21" s="164">
        <f t="shared" si="6"/>
        <v>1.06</v>
      </c>
      <c r="V21" s="154"/>
      <c r="W21" s="154"/>
      <c r="X21" s="154"/>
      <c r="Y21" s="154"/>
      <c r="Z21" s="154"/>
      <c r="AA21" s="154"/>
      <c r="AB21" s="154"/>
      <c r="AC21" s="154"/>
      <c r="AD21" s="154"/>
      <c r="AE21" s="154" t="s">
        <v>115</v>
      </c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</row>
    <row r="22" spans="1:60" ht="12.75" outlineLevel="1">
      <c r="A22" s="155">
        <v>11</v>
      </c>
      <c r="B22" s="162" t="s">
        <v>136</v>
      </c>
      <c r="C22" s="191" t="s">
        <v>137</v>
      </c>
      <c r="D22" s="164" t="s">
        <v>131</v>
      </c>
      <c r="E22" s="168">
        <v>1</v>
      </c>
      <c r="F22" s="170"/>
      <c r="G22" s="171">
        <f t="shared" si="0"/>
        <v>0</v>
      </c>
      <c r="H22" s="170"/>
      <c r="I22" s="171">
        <f t="shared" si="1"/>
        <v>0</v>
      </c>
      <c r="J22" s="170"/>
      <c r="K22" s="171">
        <f t="shared" si="2"/>
        <v>0</v>
      </c>
      <c r="L22" s="171">
        <v>21</v>
      </c>
      <c r="M22" s="171">
        <f t="shared" si="3"/>
        <v>0</v>
      </c>
      <c r="N22" s="164">
        <v>0</v>
      </c>
      <c r="O22" s="164">
        <f t="shared" si="4"/>
        <v>0</v>
      </c>
      <c r="P22" s="164">
        <v>0</v>
      </c>
      <c r="Q22" s="164">
        <f t="shared" si="5"/>
        <v>0</v>
      </c>
      <c r="R22" s="164"/>
      <c r="S22" s="164"/>
      <c r="T22" s="165">
        <v>0</v>
      </c>
      <c r="U22" s="164">
        <f t="shared" si="6"/>
        <v>0</v>
      </c>
      <c r="V22" s="154"/>
      <c r="W22" s="154"/>
      <c r="X22" s="154"/>
      <c r="Y22" s="154"/>
      <c r="Z22" s="154"/>
      <c r="AA22" s="154"/>
      <c r="AB22" s="154"/>
      <c r="AC22" s="154"/>
      <c r="AD22" s="154"/>
      <c r="AE22" s="154" t="s">
        <v>132</v>
      </c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</row>
    <row r="23" spans="1:60" ht="12.75" outlineLevel="1">
      <c r="A23" s="155">
        <v>12</v>
      </c>
      <c r="B23" s="162" t="s">
        <v>138</v>
      </c>
      <c r="C23" s="191" t="s">
        <v>139</v>
      </c>
      <c r="D23" s="164" t="s">
        <v>114</v>
      </c>
      <c r="E23" s="168">
        <v>1</v>
      </c>
      <c r="F23" s="170"/>
      <c r="G23" s="171">
        <f t="shared" si="0"/>
        <v>0</v>
      </c>
      <c r="H23" s="170"/>
      <c r="I23" s="171">
        <f t="shared" si="1"/>
        <v>0</v>
      </c>
      <c r="J23" s="170"/>
      <c r="K23" s="171">
        <f t="shared" si="2"/>
        <v>0</v>
      </c>
      <c r="L23" s="171">
        <v>21</v>
      </c>
      <c r="M23" s="171">
        <f t="shared" si="3"/>
        <v>0</v>
      </c>
      <c r="N23" s="164">
        <v>0.005</v>
      </c>
      <c r="O23" s="164">
        <f t="shared" si="4"/>
        <v>0.005</v>
      </c>
      <c r="P23" s="164">
        <v>0</v>
      </c>
      <c r="Q23" s="164">
        <f t="shared" si="5"/>
        <v>0</v>
      </c>
      <c r="R23" s="164"/>
      <c r="S23" s="164"/>
      <c r="T23" s="165">
        <v>0.972</v>
      </c>
      <c r="U23" s="164">
        <f t="shared" si="6"/>
        <v>0.97</v>
      </c>
      <c r="V23" s="154"/>
      <c r="W23" s="154"/>
      <c r="X23" s="154"/>
      <c r="Y23" s="154"/>
      <c r="Z23" s="154"/>
      <c r="AA23" s="154"/>
      <c r="AB23" s="154"/>
      <c r="AC23" s="154"/>
      <c r="AD23" s="154"/>
      <c r="AE23" s="154" t="s">
        <v>115</v>
      </c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</row>
    <row r="24" spans="1:60" ht="12.75" outlineLevel="1">
      <c r="A24" s="155">
        <v>13</v>
      </c>
      <c r="B24" s="162" t="s">
        <v>140</v>
      </c>
      <c r="C24" s="191" t="s">
        <v>141</v>
      </c>
      <c r="D24" s="164" t="s">
        <v>131</v>
      </c>
      <c r="E24" s="168">
        <v>1</v>
      </c>
      <c r="F24" s="170"/>
      <c r="G24" s="171">
        <f t="shared" si="0"/>
        <v>0</v>
      </c>
      <c r="H24" s="170"/>
      <c r="I24" s="171">
        <f t="shared" si="1"/>
        <v>0</v>
      </c>
      <c r="J24" s="170"/>
      <c r="K24" s="171">
        <f t="shared" si="2"/>
        <v>0</v>
      </c>
      <c r="L24" s="171">
        <v>21</v>
      </c>
      <c r="M24" s="171">
        <f t="shared" si="3"/>
        <v>0</v>
      </c>
      <c r="N24" s="164">
        <v>0</v>
      </c>
      <c r="O24" s="164">
        <f t="shared" si="4"/>
        <v>0</v>
      </c>
      <c r="P24" s="164">
        <v>0</v>
      </c>
      <c r="Q24" s="164">
        <f t="shared" si="5"/>
        <v>0</v>
      </c>
      <c r="R24" s="164"/>
      <c r="S24" s="164"/>
      <c r="T24" s="165">
        <v>0</v>
      </c>
      <c r="U24" s="164">
        <f t="shared" si="6"/>
        <v>0</v>
      </c>
      <c r="V24" s="154"/>
      <c r="W24" s="154"/>
      <c r="X24" s="154"/>
      <c r="Y24" s="154"/>
      <c r="Z24" s="154"/>
      <c r="AA24" s="154"/>
      <c r="AB24" s="154"/>
      <c r="AC24" s="154"/>
      <c r="AD24" s="154"/>
      <c r="AE24" s="154" t="s">
        <v>132</v>
      </c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</row>
    <row r="25" spans="1:60" ht="12.75" outlineLevel="1">
      <c r="A25" s="155"/>
      <c r="B25" s="162"/>
      <c r="C25" s="271" t="s">
        <v>142</v>
      </c>
      <c r="D25" s="272"/>
      <c r="E25" s="273"/>
      <c r="F25" s="274"/>
      <c r="G25" s="275"/>
      <c r="H25" s="171"/>
      <c r="I25" s="171"/>
      <c r="J25" s="171"/>
      <c r="K25" s="171"/>
      <c r="L25" s="171"/>
      <c r="M25" s="171"/>
      <c r="N25" s="164"/>
      <c r="O25" s="164"/>
      <c r="P25" s="164"/>
      <c r="Q25" s="164"/>
      <c r="R25" s="164"/>
      <c r="S25" s="164"/>
      <c r="T25" s="165"/>
      <c r="U25" s="164"/>
      <c r="V25" s="154"/>
      <c r="W25" s="154"/>
      <c r="X25" s="154"/>
      <c r="Y25" s="154"/>
      <c r="Z25" s="154"/>
      <c r="AA25" s="154"/>
      <c r="AB25" s="154"/>
      <c r="AC25" s="154"/>
      <c r="AD25" s="154"/>
      <c r="AE25" s="154" t="s">
        <v>143</v>
      </c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7" t="str">
        <f>C25</f>
        <v>- s impulzním magnetem, možnost montáže snímače impulzů</v>
      </c>
      <c r="BB25" s="154"/>
      <c r="BC25" s="154"/>
      <c r="BD25" s="154"/>
      <c r="BE25" s="154"/>
      <c r="BF25" s="154"/>
      <c r="BG25" s="154"/>
      <c r="BH25" s="154"/>
    </row>
    <row r="26" spans="1:60" ht="12.75" outlineLevel="1">
      <c r="A26" s="155">
        <v>14</v>
      </c>
      <c r="B26" s="162" t="s">
        <v>144</v>
      </c>
      <c r="C26" s="191" t="s">
        <v>145</v>
      </c>
      <c r="D26" s="164" t="s">
        <v>114</v>
      </c>
      <c r="E26" s="168">
        <v>1</v>
      </c>
      <c r="F26" s="170"/>
      <c r="G26" s="171">
        <f aca="true" t="shared" si="7" ref="G26:G37">ROUND(E26*F26,2)</f>
        <v>0</v>
      </c>
      <c r="H26" s="170"/>
      <c r="I26" s="171">
        <f aca="true" t="shared" si="8" ref="I26:I37">ROUND(E26*H26,2)</f>
        <v>0</v>
      </c>
      <c r="J26" s="170"/>
      <c r="K26" s="171">
        <f aca="true" t="shared" si="9" ref="K26:K37">ROUND(E26*J26,2)</f>
        <v>0</v>
      </c>
      <c r="L26" s="171">
        <v>21</v>
      </c>
      <c r="M26" s="171">
        <f aca="true" t="shared" si="10" ref="M26:M37">G26*(1+L26/100)</f>
        <v>0</v>
      </c>
      <c r="N26" s="164">
        <v>0.00027</v>
      </c>
      <c r="O26" s="164">
        <f aca="true" t="shared" si="11" ref="O26:O37">ROUND(E26*N26,5)</f>
        <v>0.00027</v>
      </c>
      <c r="P26" s="164">
        <v>0</v>
      </c>
      <c r="Q26" s="164">
        <f aca="true" t="shared" si="12" ref="Q26:Q37">ROUND(E26*P26,5)</f>
        <v>0</v>
      </c>
      <c r="R26" s="164"/>
      <c r="S26" s="164"/>
      <c r="T26" s="165">
        <v>0.392</v>
      </c>
      <c r="U26" s="164">
        <f aca="true" t="shared" si="13" ref="U26:U37">ROUND(E26*T26,2)</f>
        <v>0.39</v>
      </c>
      <c r="V26" s="154"/>
      <c r="W26" s="154"/>
      <c r="X26" s="154"/>
      <c r="Y26" s="154"/>
      <c r="Z26" s="154"/>
      <c r="AA26" s="154"/>
      <c r="AB26" s="154"/>
      <c r="AC26" s="154"/>
      <c r="AD26" s="154"/>
      <c r="AE26" s="154" t="s">
        <v>115</v>
      </c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</row>
    <row r="27" spans="1:60" ht="12.75" outlineLevel="1">
      <c r="A27" s="155">
        <v>15</v>
      </c>
      <c r="B27" s="162" t="s">
        <v>138</v>
      </c>
      <c r="C27" s="191" t="s">
        <v>139</v>
      </c>
      <c r="D27" s="164" t="s">
        <v>114</v>
      </c>
      <c r="E27" s="168">
        <v>1</v>
      </c>
      <c r="F27" s="170"/>
      <c r="G27" s="171">
        <f t="shared" si="7"/>
        <v>0</v>
      </c>
      <c r="H27" s="170"/>
      <c r="I27" s="171">
        <f t="shared" si="8"/>
        <v>0</v>
      </c>
      <c r="J27" s="170"/>
      <c r="K27" s="171">
        <f t="shared" si="9"/>
        <v>0</v>
      </c>
      <c r="L27" s="171">
        <v>21</v>
      </c>
      <c r="M27" s="171">
        <f t="shared" si="10"/>
        <v>0</v>
      </c>
      <c r="N27" s="164">
        <v>0.005</v>
      </c>
      <c r="O27" s="164">
        <f t="shared" si="11"/>
        <v>0.005</v>
      </c>
      <c r="P27" s="164">
        <v>0</v>
      </c>
      <c r="Q27" s="164">
        <f t="shared" si="12"/>
        <v>0</v>
      </c>
      <c r="R27" s="164"/>
      <c r="S27" s="164"/>
      <c r="T27" s="165">
        <v>0.972</v>
      </c>
      <c r="U27" s="164">
        <f t="shared" si="13"/>
        <v>0.97</v>
      </c>
      <c r="V27" s="154"/>
      <c r="W27" s="154"/>
      <c r="X27" s="154"/>
      <c r="Y27" s="154"/>
      <c r="Z27" s="154"/>
      <c r="AA27" s="154"/>
      <c r="AB27" s="154"/>
      <c r="AC27" s="154"/>
      <c r="AD27" s="154"/>
      <c r="AE27" s="154" t="s">
        <v>115</v>
      </c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</row>
    <row r="28" spans="1:60" ht="12.75" outlineLevel="1">
      <c r="A28" s="155">
        <v>16</v>
      </c>
      <c r="B28" s="162" t="s">
        <v>146</v>
      </c>
      <c r="C28" s="191" t="s">
        <v>147</v>
      </c>
      <c r="D28" s="164" t="s">
        <v>114</v>
      </c>
      <c r="E28" s="168">
        <v>2</v>
      </c>
      <c r="F28" s="170"/>
      <c r="G28" s="171">
        <f t="shared" si="7"/>
        <v>0</v>
      </c>
      <c r="H28" s="170"/>
      <c r="I28" s="171">
        <f t="shared" si="8"/>
        <v>0</v>
      </c>
      <c r="J28" s="170"/>
      <c r="K28" s="171">
        <f t="shared" si="9"/>
        <v>0</v>
      </c>
      <c r="L28" s="171">
        <v>21</v>
      </c>
      <c r="M28" s="171">
        <f t="shared" si="10"/>
        <v>0</v>
      </c>
      <c r="N28" s="164">
        <v>0.00604</v>
      </c>
      <c r="O28" s="164">
        <f t="shared" si="11"/>
        <v>0.01208</v>
      </c>
      <c r="P28" s="164">
        <v>0</v>
      </c>
      <c r="Q28" s="164">
        <f t="shared" si="12"/>
        <v>0</v>
      </c>
      <c r="R28" s="164"/>
      <c r="S28" s="164"/>
      <c r="T28" s="165">
        <v>0.251</v>
      </c>
      <c r="U28" s="164">
        <f t="shared" si="13"/>
        <v>0.5</v>
      </c>
      <c r="V28" s="154"/>
      <c r="W28" s="154"/>
      <c r="X28" s="154"/>
      <c r="Y28" s="154"/>
      <c r="Z28" s="154"/>
      <c r="AA28" s="154"/>
      <c r="AB28" s="154"/>
      <c r="AC28" s="154"/>
      <c r="AD28" s="154"/>
      <c r="AE28" s="154" t="s">
        <v>115</v>
      </c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</row>
    <row r="29" spans="1:60" ht="12.75" outlineLevel="1">
      <c r="A29" s="155">
        <v>17</v>
      </c>
      <c r="B29" s="162" t="s">
        <v>148</v>
      </c>
      <c r="C29" s="191" t="s">
        <v>149</v>
      </c>
      <c r="D29" s="164" t="s">
        <v>114</v>
      </c>
      <c r="E29" s="168">
        <v>4</v>
      </c>
      <c r="F29" s="170"/>
      <c r="G29" s="171">
        <f t="shared" si="7"/>
        <v>0</v>
      </c>
      <c r="H29" s="170"/>
      <c r="I29" s="171">
        <f t="shared" si="8"/>
        <v>0</v>
      </c>
      <c r="J29" s="170"/>
      <c r="K29" s="171">
        <f t="shared" si="9"/>
        <v>0</v>
      </c>
      <c r="L29" s="171">
        <v>21</v>
      </c>
      <c r="M29" s="171">
        <f t="shared" si="10"/>
        <v>0</v>
      </c>
      <c r="N29" s="164">
        <v>0.00066</v>
      </c>
      <c r="O29" s="164">
        <f t="shared" si="11"/>
        <v>0.00264</v>
      </c>
      <c r="P29" s="164">
        <v>0</v>
      </c>
      <c r="Q29" s="164">
        <f t="shared" si="12"/>
        <v>0</v>
      </c>
      <c r="R29" s="164"/>
      <c r="S29" s="164"/>
      <c r="T29" s="165">
        <v>0.227</v>
      </c>
      <c r="U29" s="164">
        <f t="shared" si="13"/>
        <v>0.91</v>
      </c>
      <c r="V29" s="154"/>
      <c r="W29" s="154"/>
      <c r="X29" s="154"/>
      <c r="Y29" s="154"/>
      <c r="Z29" s="154"/>
      <c r="AA29" s="154"/>
      <c r="AB29" s="154"/>
      <c r="AC29" s="154"/>
      <c r="AD29" s="154"/>
      <c r="AE29" s="154" t="s">
        <v>115</v>
      </c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</row>
    <row r="30" spans="1:60" ht="12.75" outlineLevel="1">
      <c r="A30" s="155">
        <v>18</v>
      </c>
      <c r="B30" s="162" t="s">
        <v>150</v>
      </c>
      <c r="C30" s="191" t="s">
        <v>151</v>
      </c>
      <c r="D30" s="164" t="s">
        <v>114</v>
      </c>
      <c r="E30" s="168">
        <v>1</v>
      </c>
      <c r="F30" s="170"/>
      <c r="G30" s="171">
        <f t="shared" si="7"/>
        <v>0</v>
      </c>
      <c r="H30" s="170"/>
      <c r="I30" s="171">
        <f t="shared" si="8"/>
        <v>0</v>
      </c>
      <c r="J30" s="170"/>
      <c r="K30" s="171">
        <f t="shared" si="9"/>
        <v>0</v>
      </c>
      <c r="L30" s="171">
        <v>21</v>
      </c>
      <c r="M30" s="171">
        <f t="shared" si="10"/>
        <v>0</v>
      </c>
      <c r="N30" s="164">
        <v>0</v>
      </c>
      <c r="O30" s="164">
        <f t="shared" si="11"/>
        <v>0</v>
      </c>
      <c r="P30" s="164">
        <v>0</v>
      </c>
      <c r="Q30" s="164">
        <f t="shared" si="12"/>
        <v>0</v>
      </c>
      <c r="R30" s="164"/>
      <c r="S30" s="164"/>
      <c r="T30" s="165">
        <v>0.166</v>
      </c>
      <c r="U30" s="164">
        <f t="shared" si="13"/>
        <v>0.17</v>
      </c>
      <c r="V30" s="154"/>
      <c r="W30" s="154"/>
      <c r="X30" s="154"/>
      <c r="Y30" s="154"/>
      <c r="Z30" s="154"/>
      <c r="AA30" s="154"/>
      <c r="AB30" s="154"/>
      <c r="AC30" s="154"/>
      <c r="AD30" s="154"/>
      <c r="AE30" s="154" t="s">
        <v>115</v>
      </c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</row>
    <row r="31" spans="1:60" ht="12.75" outlineLevel="1">
      <c r="A31" s="155">
        <v>19</v>
      </c>
      <c r="B31" s="162" t="s">
        <v>152</v>
      </c>
      <c r="C31" s="191" t="s">
        <v>153</v>
      </c>
      <c r="D31" s="164" t="s">
        <v>114</v>
      </c>
      <c r="E31" s="168">
        <v>1</v>
      </c>
      <c r="F31" s="170"/>
      <c r="G31" s="171">
        <f t="shared" si="7"/>
        <v>0</v>
      </c>
      <c r="H31" s="170"/>
      <c r="I31" s="171">
        <f t="shared" si="8"/>
        <v>0</v>
      </c>
      <c r="J31" s="170"/>
      <c r="K31" s="171">
        <f t="shared" si="9"/>
        <v>0</v>
      </c>
      <c r="L31" s="171">
        <v>21</v>
      </c>
      <c r="M31" s="171">
        <f t="shared" si="10"/>
        <v>0</v>
      </c>
      <c r="N31" s="164">
        <v>0.0002</v>
      </c>
      <c r="O31" s="164">
        <f t="shared" si="11"/>
        <v>0.0002</v>
      </c>
      <c r="P31" s="164">
        <v>0</v>
      </c>
      <c r="Q31" s="164">
        <f t="shared" si="12"/>
        <v>0</v>
      </c>
      <c r="R31" s="164"/>
      <c r="S31" s="164"/>
      <c r="T31" s="165">
        <v>0</v>
      </c>
      <c r="U31" s="164">
        <f t="shared" si="13"/>
        <v>0</v>
      </c>
      <c r="V31" s="154"/>
      <c r="W31" s="154"/>
      <c r="X31" s="154"/>
      <c r="Y31" s="154"/>
      <c r="Z31" s="154"/>
      <c r="AA31" s="154"/>
      <c r="AB31" s="154"/>
      <c r="AC31" s="154"/>
      <c r="AD31" s="154"/>
      <c r="AE31" s="154" t="s">
        <v>132</v>
      </c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</row>
    <row r="32" spans="1:60" ht="12.75" outlineLevel="1">
      <c r="A32" s="155">
        <v>20</v>
      </c>
      <c r="B32" s="162" t="s">
        <v>154</v>
      </c>
      <c r="C32" s="191" t="s">
        <v>155</v>
      </c>
      <c r="D32" s="164" t="s">
        <v>114</v>
      </c>
      <c r="E32" s="168">
        <v>1</v>
      </c>
      <c r="F32" s="170"/>
      <c r="G32" s="171">
        <f t="shared" si="7"/>
        <v>0</v>
      </c>
      <c r="H32" s="170"/>
      <c r="I32" s="171">
        <f t="shared" si="8"/>
        <v>0</v>
      </c>
      <c r="J32" s="170"/>
      <c r="K32" s="171">
        <f t="shared" si="9"/>
        <v>0</v>
      </c>
      <c r="L32" s="171">
        <v>21</v>
      </c>
      <c r="M32" s="171">
        <f t="shared" si="10"/>
        <v>0</v>
      </c>
      <c r="N32" s="164">
        <v>0.00037</v>
      </c>
      <c r="O32" s="164">
        <f t="shared" si="11"/>
        <v>0.00037</v>
      </c>
      <c r="P32" s="164">
        <v>0</v>
      </c>
      <c r="Q32" s="164">
        <f t="shared" si="12"/>
        <v>0</v>
      </c>
      <c r="R32" s="164"/>
      <c r="S32" s="164"/>
      <c r="T32" s="165">
        <v>0.206</v>
      </c>
      <c r="U32" s="164">
        <f t="shared" si="13"/>
        <v>0.21</v>
      </c>
      <c r="V32" s="154"/>
      <c r="W32" s="154"/>
      <c r="X32" s="154"/>
      <c r="Y32" s="154"/>
      <c r="Z32" s="154"/>
      <c r="AA32" s="154"/>
      <c r="AB32" s="154"/>
      <c r="AC32" s="154"/>
      <c r="AD32" s="154"/>
      <c r="AE32" s="154" t="s">
        <v>115</v>
      </c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</row>
    <row r="33" spans="1:60" ht="12.75" outlineLevel="1">
      <c r="A33" s="155">
        <v>21</v>
      </c>
      <c r="B33" s="162" t="s">
        <v>156</v>
      </c>
      <c r="C33" s="191" t="s">
        <v>157</v>
      </c>
      <c r="D33" s="164" t="s">
        <v>114</v>
      </c>
      <c r="E33" s="168">
        <v>2</v>
      </c>
      <c r="F33" s="170"/>
      <c r="G33" s="171">
        <f t="shared" si="7"/>
        <v>0</v>
      </c>
      <c r="H33" s="170"/>
      <c r="I33" s="171">
        <f t="shared" si="8"/>
        <v>0</v>
      </c>
      <c r="J33" s="170"/>
      <c r="K33" s="171">
        <f t="shared" si="9"/>
        <v>0</v>
      </c>
      <c r="L33" s="171">
        <v>21</v>
      </c>
      <c r="M33" s="171">
        <f t="shared" si="10"/>
        <v>0</v>
      </c>
      <c r="N33" s="164">
        <v>0.00297</v>
      </c>
      <c r="O33" s="164">
        <f t="shared" si="11"/>
        <v>0.00594</v>
      </c>
      <c r="P33" s="164">
        <v>0</v>
      </c>
      <c r="Q33" s="164">
        <f t="shared" si="12"/>
        <v>0</v>
      </c>
      <c r="R33" s="164"/>
      <c r="S33" s="164"/>
      <c r="T33" s="165">
        <v>0.433</v>
      </c>
      <c r="U33" s="164">
        <f t="shared" si="13"/>
        <v>0.87</v>
      </c>
      <c r="V33" s="154"/>
      <c r="W33" s="154"/>
      <c r="X33" s="154"/>
      <c r="Y33" s="154"/>
      <c r="Z33" s="154"/>
      <c r="AA33" s="154"/>
      <c r="AB33" s="154"/>
      <c r="AC33" s="154"/>
      <c r="AD33" s="154"/>
      <c r="AE33" s="154" t="s">
        <v>115</v>
      </c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</row>
    <row r="34" spans="1:60" ht="12.75" outlineLevel="1">
      <c r="A34" s="155">
        <v>22</v>
      </c>
      <c r="B34" s="162" t="s">
        <v>158</v>
      </c>
      <c r="C34" s="191" t="s">
        <v>159</v>
      </c>
      <c r="D34" s="164" t="s">
        <v>114</v>
      </c>
      <c r="E34" s="168">
        <v>2</v>
      </c>
      <c r="F34" s="170"/>
      <c r="G34" s="171">
        <f t="shared" si="7"/>
        <v>0</v>
      </c>
      <c r="H34" s="170"/>
      <c r="I34" s="171">
        <f t="shared" si="8"/>
        <v>0</v>
      </c>
      <c r="J34" s="170"/>
      <c r="K34" s="171">
        <f t="shared" si="9"/>
        <v>0</v>
      </c>
      <c r="L34" s="171">
        <v>21</v>
      </c>
      <c r="M34" s="171">
        <f t="shared" si="10"/>
        <v>0</v>
      </c>
      <c r="N34" s="164">
        <v>0.0006</v>
      </c>
      <c r="O34" s="164">
        <f t="shared" si="11"/>
        <v>0.0012</v>
      </c>
      <c r="P34" s="164">
        <v>0</v>
      </c>
      <c r="Q34" s="164">
        <f t="shared" si="12"/>
        <v>0</v>
      </c>
      <c r="R34" s="164"/>
      <c r="S34" s="164"/>
      <c r="T34" s="165">
        <v>0</v>
      </c>
      <c r="U34" s="164">
        <f t="shared" si="13"/>
        <v>0</v>
      </c>
      <c r="V34" s="154"/>
      <c r="W34" s="154"/>
      <c r="X34" s="154"/>
      <c r="Y34" s="154"/>
      <c r="Z34" s="154"/>
      <c r="AA34" s="154"/>
      <c r="AB34" s="154"/>
      <c r="AC34" s="154"/>
      <c r="AD34" s="154"/>
      <c r="AE34" s="154" t="s">
        <v>132</v>
      </c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</row>
    <row r="35" spans="1:60" ht="12.75" outlineLevel="1">
      <c r="A35" s="155">
        <v>23</v>
      </c>
      <c r="B35" s="162" t="s">
        <v>160</v>
      </c>
      <c r="C35" s="191" t="s">
        <v>161</v>
      </c>
      <c r="D35" s="164" t="s">
        <v>114</v>
      </c>
      <c r="E35" s="168">
        <v>2</v>
      </c>
      <c r="F35" s="170"/>
      <c r="G35" s="171">
        <f t="shared" si="7"/>
        <v>0</v>
      </c>
      <c r="H35" s="170"/>
      <c r="I35" s="171">
        <f t="shared" si="8"/>
        <v>0</v>
      </c>
      <c r="J35" s="170"/>
      <c r="K35" s="171">
        <f t="shared" si="9"/>
        <v>0</v>
      </c>
      <c r="L35" s="171">
        <v>21</v>
      </c>
      <c r="M35" s="171">
        <f t="shared" si="10"/>
        <v>0</v>
      </c>
      <c r="N35" s="164">
        <v>0.0004</v>
      </c>
      <c r="O35" s="164">
        <f t="shared" si="11"/>
        <v>0.0008</v>
      </c>
      <c r="P35" s="164">
        <v>0</v>
      </c>
      <c r="Q35" s="164">
        <f t="shared" si="12"/>
        <v>0</v>
      </c>
      <c r="R35" s="164"/>
      <c r="S35" s="164"/>
      <c r="T35" s="165">
        <v>0</v>
      </c>
      <c r="U35" s="164">
        <f t="shared" si="13"/>
        <v>0</v>
      </c>
      <c r="V35" s="154"/>
      <c r="W35" s="154"/>
      <c r="X35" s="154"/>
      <c r="Y35" s="154"/>
      <c r="Z35" s="154"/>
      <c r="AA35" s="154"/>
      <c r="AB35" s="154"/>
      <c r="AC35" s="154"/>
      <c r="AD35" s="154"/>
      <c r="AE35" s="154" t="s">
        <v>132</v>
      </c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</row>
    <row r="36" spans="1:60" ht="12.75" outlineLevel="1">
      <c r="A36" s="155">
        <v>24</v>
      </c>
      <c r="B36" s="162" t="s">
        <v>162</v>
      </c>
      <c r="C36" s="191" t="s">
        <v>163</v>
      </c>
      <c r="D36" s="164" t="s">
        <v>131</v>
      </c>
      <c r="E36" s="168">
        <v>5</v>
      </c>
      <c r="F36" s="170"/>
      <c r="G36" s="171">
        <f t="shared" si="7"/>
        <v>0</v>
      </c>
      <c r="H36" s="170"/>
      <c r="I36" s="171">
        <f t="shared" si="8"/>
        <v>0</v>
      </c>
      <c r="J36" s="170"/>
      <c r="K36" s="171">
        <f t="shared" si="9"/>
        <v>0</v>
      </c>
      <c r="L36" s="171">
        <v>21</v>
      </c>
      <c r="M36" s="171">
        <f t="shared" si="10"/>
        <v>0</v>
      </c>
      <c r="N36" s="164">
        <v>0</v>
      </c>
      <c r="O36" s="164">
        <f t="shared" si="11"/>
        <v>0</v>
      </c>
      <c r="P36" s="164">
        <v>0</v>
      </c>
      <c r="Q36" s="164">
        <f t="shared" si="12"/>
        <v>0</v>
      </c>
      <c r="R36" s="164"/>
      <c r="S36" s="164"/>
      <c r="T36" s="165">
        <v>0</v>
      </c>
      <c r="U36" s="164">
        <f t="shared" si="13"/>
        <v>0</v>
      </c>
      <c r="V36" s="154"/>
      <c r="W36" s="154"/>
      <c r="X36" s="154"/>
      <c r="Y36" s="154"/>
      <c r="Z36" s="154"/>
      <c r="AA36" s="154"/>
      <c r="AB36" s="154"/>
      <c r="AC36" s="154"/>
      <c r="AD36" s="154"/>
      <c r="AE36" s="154" t="s">
        <v>115</v>
      </c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</row>
    <row r="37" spans="1:60" ht="12.75" outlineLevel="1">
      <c r="A37" s="155">
        <v>25</v>
      </c>
      <c r="B37" s="162" t="s">
        <v>164</v>
      </c>
      <c r="C37" s="191" t="s">
        <v>165</v>
      </c>
      <c r="D37" s="164" t="s">
        <v>166</v>
      </c>
      <c r="E37" s="168">
        <v>2</v>
      </c>
      <c r="F37" s="170"/>
      <c r="G37" s="171">
        <f t="shared" si="7"/>
        <v>0</v>
      </c>
      <c r="H37" s="170"/>
      <c r="I37" s="171">
        <f t="shared" si="8"/>
        <v>0</v>
      </c>
      <c r="J37" s="170"/>
      <c r="K37" s="171">
        <f t="shared" si="9"/>
        <v>0</v>
      </c>
      <c r="L37" s="171">
        <v>21</v>
      </c>
      <c r="M37" s="171">
        <f t="shared" si="10"/>
        <v>0</v>
      </c>
      <c r="N37" s="164">
        <v>0</v>
      </c>
      <c r="O37" s="164">
        <f t="shared" si="11"/>
        <v>0</v>
      </c>
      <c r="P37" s="164">
        <v>0</v>
      </c>
      <c r="Q37" s="164">
        <f t="shared" si="12"/>
        <v>0</v>
      </c>
      <c r="R37" s="164"/>
      <c r="S37" s="164"/>
      <c r="T37" s="165">
        <v>0</v>
      </c>
      <c r="U37" s="164">
        <f t="shared" si="13"/>
        <v>0</v>
      </c>
      <c r="V37" s="154"/>
      <c r="W37" s="154"/>
      <c r="X37" s="154"/>
      <c r="Y37" s="154"/>
      <c r="Z37" s="154"/>
      <c r="AA37" s="154"/>
      <c r="AB37" s="154"/>
      <c r="AC37" s="154"/>
      <c r="AD37" s="154"/>
      <c r="AE37" s="154" t="s">
        <v>115</v>
      </c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</row>
    <row r="38" spans="1:31" ht="12.75">
      <c r="A38" s="156" t="s">
        <v>110</v>
      </c>
      <c r="B38" s="163" t="s">
        <v>71</v>
      </c>
      <c r="C38" s="192" t="s">
        <v>72</v>
      </c>
      <c r="D38" s="166"/>
      <c r="E38" s="169"/>
      <c r="F38" s="172"/>
      <c r="G38" s="172">
        <f>SUMIF(AE39:AE41,"&lt;&gt;NOR",G39:G41)</f>
        <v>0</v>
      </c>
      <c r="H38" s="172"/>
      <c r="I38" s="172">
        <f>SUM(I39:I41)</f>
        <v>0</v>
      </c>
      <c r="J38" s="172"/>
      <c r="K38" s="172">
        <f>SUM(K39:K41)</f>
        <v>0</v>
      </c>
      <c r="L38" s="172"/>
      <c r="M38" s="172">
        <f>SUM(M39:M41)</f>
        <v>0</v>
      </c>
      <c r="N38" s="166"/>
      <c r="O38" s="166">
        <f>SUM(O39:O41)</f>
        <v>0.015</v>
      </c>
      <c r="P38" s="166"/>
      <c r="Q38" s="166">
        <f>SUM(Q39:Q41)</f>
        <v>0</v>
      </c>
      <c r="R38" s="166"/>
      <c r="S38" s="166"/>
      <c r="T38" s="167"/>
      <c r="U38" s="166">
        <f>SUM(U39:U41)</f>
        <v>26.099999999999998</v>
      </c>
      <c r="AE38" t="s">
        <v>111</v>
      </c>
    </row>
    <row r="39" spans="1:60" ht="22.5" outlineLevel="1">
      <c r="A39" s="155">
        <v>26</v>
      </c>
      <c r="B39" s="162" t="s">
        <v>167</v>
      </c>
      <c r="C39" s="191" t="s">
        <v>168</v>
      </c>
      <c r="D39" s="164" t="s">
        <v>169</v>
      </c>
      <c r="E39" s="168">
        <v>300</v>
      </c>
      <c r="F39" s="170"/>
      <c r="G39" s="171">
        <f>ROUND(E39*F39,2)</f>
        <v>0</v>
      </c>
      <c r="H39" s="170"/>
      <c r="I39" s="171">
        <f>ROUND(E39*H39,2)</f>
        <v>0</v>
      </c>
      <c r="J39" s="170"/>
      <c r="K39" s="171">
        <f>ROUND(E39*J39,2)</f>
        <v>0</v>
      </c>
      <c r="L39" s="171">
        <v>21</v>
      </c>
      <c r="M39" s="171">
        <f>G39*(1+L39/100)</f>
        <v>0</v>
      </c>
      <c r="N39" s="164">
        <v>5E-05</v>
      </c>
      <c r="O39" s="164">
        <f>ROUND(E39*N39,5)</f>
        <v>0.015</v>
      </c>
      <c r="P39" s="164">
        <v>0</v>
      </c>
      <c r="Q39" s="164">
        <f>ROUND(E39*P39,5)</f>
        <v>0</v>
      </c>
      <c r="R39" s="164"/>
      <c r="S39" s="164"/>
      <c r="T39" s="165">
        <v>0.084</v>
      </c>
      <c r="U39" s="164">
        <f>ROUND(E39*T39,2)</f>
        <v>25.2</v>
      </c>
      <c r="V39" s="154"/>
      <c r="W39" s="154"/>
      <c r="X39" s="154"/>
      <c r="Y39" s="154"/>
      <c r="Z39" s="154"/>
      <c r="AA39" s="154"/>
      <c r="AB39" s="154"/>
      <c r="AC39" s="154"/>
      <c r="AD39" s="154"/>
      <c r="AE39" s="154" t="s">
        <v>115</v>
      </c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</row>
    <row r="40" spans="1:60" ht="12.75" outlineLevel="1">
      <c r="A40" s="155"/>
      <c r="B40" s="162"/>
      <c r="C40" s="271" t="s">
        <v>170</v>
      </c>
      <c r="D40" s="272"/>
      <c r="E40" s="273"/>
      <c r="F40" s="274"/>
      <c r="G40" s="275"/>
      <c r="H40" s="171"/>
      <c r="I40" s="171"/>
      <c r="J40" s="171"/>
      <c r="K40" s="171"/>
      <c r="L40" s="171"/>
      <c r="M40" s="171"/>
      <c r="N40" s="164"/>
      <c r="O40" s="164"/>
      <c r="P40" s="164"/>
      <c r="Q40" s="164"/>
      <c r="R40" s="164"/>
      <c r="S40" s="164"/>
      <c r="T40" s="165"/>
      <c r="U40" s="164"/>
      <c r="V40" s="154"/>
      <c r="W40" s="154"/>
      <c r="X40" s="154"/>
      <c r="Y40" s="154"/>
      <c r="Z40" s="154"/>
      <c r="AA40" s="154"/>
      <c r="AB40" s="154"/>
      <c r="AC40" s="154"/>
      <c r="AD40" s="154"/>
      <c r="AE40" s="154" t="s">
        <v>143</v>
      </c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7" t="str">
        <f>C40</f>
        <v>včetně kotvení</v>
      </c>
      <c r="BB40" s="154"/>
      <c r="BC40" s="154"/>
      <c r="BD40" s="154"/>
      <c r="BE40" s="154"/>
      <c r="BF40" s="154"/>
      <c r="BG40" s="154"/>
      <c r="BH40" s="154"/>
    </row>
    <row r="41" spans="1:60" ht="12.75" outlineLevel="1">
      <c r="A41" s="155">
        <v>27</v>
      </c>
      <c r="B41" s="162" t="s">
        <v>171</v>
      </c>
      <c r="C41" s="191" t="s">
        <v>172</v>
      </c>
      <c r="D41" s="164" t="s">
        <v>173</v>
      </c>
      <c r="E41" s="168">
        <v>0.3</v>
      </c>
      <c r="F41" s="170"/>
      <c r="G41" s="171">
        <f>ROUND(E41*F41,2)</f>
        <v>0</v>
      </c>
      <c r="H41" s="170"/>
      <c r="I41" s="171">
        <f>ROUND(E41*H41,2)</f>
        <v>0</v>
      </c>
      <c r="J41" s="170"/>
      <c r="K41" s="171">
        <f>ROUND(E41*J41,2)</f>
        <v>0</v>
      </c>
      <c r="L41" s="171">
        <v>21</v>
      </c>
      <c r="M41" s="171">
        <f>G41*(1+L41/100)</f>
        <v>0</v>
      </c>
      <c r="N41" s="164">
        <v>0</v>
      </c>
      <c r="O41" s="164">
        <f>ROUND(E41*N41,5)</f>
        <v>0</v>
      </c>
      <c r="P41" s="164">
        <v>0</v>
      </c>
      <c r="Q41" s="164">
        <f>ROUND(E41*P41,5)</f>
        <v>0</v>
      </c>
      <c r="R41" s="164"/>
      <c r="S41" s="164"/>
      <c r="T41" s="165">
        <v>3.016</v>
      </c>
      <c r="U41" s="164">
        <f>ROUND(E41*T41,2)</f>
        <v>0.9</v>
      </c>
      <c r="V41" s="154"/>
      <c r="W41" s="154"/>
      <c r="X41" s="154"/>
      <c r="Y41" s="154"/>
      <c r="Z41" s="154"/>
      <c r="AA41" s="154"/>
      <c r="AB41" s="154"/>
      <c r="AC41" s="154"/>
      <c r="AD41" s="154"/>
      <c r="AE41" s="154" t="s">
        <v>115</v>
      </c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</row>
    <row r="42" spans="1:31" ht="12.75">
      <c r="A42" s="156" t="s">
        <v>110</v>
      </c>
      <c r="B42" s="163" t="s">
        <v>73</v>
      </c>
      <c r="C42" s="192" t="s">
        <v>74</v>
      </c>
      <c r="D42" s="166"/>
      <c r="E42" s="169"/>
      <c r="F42" s="172"/>
      <c r="G42" s="172">
        <f>SUMIF(AE43:AE44,"&lt;&gt;NOR",G43:G44)</f>
        <v>0</v>
      </c>
      <c r="H42" s="172"/>
      <c r="I42" s="172">
        <f>SUM(I43:I44)</f>
        <v>0</v>
      </c>
      <c r="J42" s="172"/>
      <c r="K42" s="172">
        <f>SUM(K43:K44)</f>
        <v>0</v>
      </c>
      <c r="L42" s="172"/>
      <c r="M42" s="172">
        <f>SUM(M43:M44)</f>
        <v>0</v>
      </c>
      <c r="N42" s="166"/>
      <c r="O42" s="166">
        <f>SUM(O43:O44)</f>
        <v>0.0032300000000000002</v>
      </c>
      <c r="P42" s="166"/>
      <c r="Q42" s="166">
        <f>SUM(Q43:Q44)</f>
        <v>0</v>
      </c>
      <c r="R42" s="166"/>
      <c r="S42" s="166"/>
      <c r="T42" s="167"/>
      <c r="U42" s="166">
        <f>SUM(U43:U44)</f>
        <v>3.84</v>
      </c>
      <c r="AE42" t="s">
        <v>111</v>
      </c>
    </row>
    <row r="43" spans="1:60" ht="12.75" outlineLevel="1">
      <c r="A43" s="155">
        <v>28</v>
      </c>
      <c r="B43" s="162" t="s">
        <v>174</v>
      </c>
      <c r="C43" s="191" t="s">
        <v>175</v>
      </c>
      <c r="D43" s="164" t="s">
        <v>176</v>
      </c>
      <c r="E43" s="168">
        <v>21</v>
      </c>
      <c r="F43" s="170"/>
      <c r="G43" s="171">
        <f>ROUND(E43*F43,2)</f>
        <v>0</v>
      </c>
      <c r="H43" s="170"/>
      <c r="I43" s="171">
        <f>ROUND(E43*H43,2)</f>
        <v>0</v>
      </c>
      <c r="J43" s="170"/>
      <c r="K43" s="171">
        <f>ROUND(E43*J43,2)</f>
        <v>0</v>
      </c>
      <c r="L43" s="171">
        <v>21</v>
      </c>
      <c r="M43" s="171">
        <f>G43*(1+L43/100)</f>
        <v>0</v>
      </c>
      <c r="N43" s="164">
        <v>7E-05</v>
      </c>
      <c r="O43" s="164">
        <f>ROUND(E43*N43,5)</f>
        <v>0.00147</v>
      </c>
      <c r="P43" s="164">
        <v>0</v>
      </c>
      <c r="Q43" s="164">
        <f>ROUND(E43*P43,5)</f>
        <v>0</v>
      </c>
      <c r="R43" s="164"/>
      <c r="S43" s="164"/>
      <c r="T43" s="165">
        <v>0.087</v>
      </c>
      <c r="U43" s="164">
        <f>ROUND(E43*T43,2)</f>
        <v>1.83</v>
      </c>
      <c r="V43" s="154"/>
      <c r="W43" s="154"/>
      <c r="X43" s="154"/>
      <c r="Y43" s="154"/>
      <c r="Z43" s="154"/>
      <c r="AA43" s="154"/>
      <c r="AB43" s="154"/>
      <c r="AC43" s="154"/>
      <c r="AD43" s="154"/>
      <c r="AE43" s="154" t="s">
        <v>115</v>
      </c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</row>
    <row r="44" spans="1:60" ht="12.75" outlineLevel="1">
      <c r="A44" s="155">
        <v>29</v>
      </c>
      <c r="B44" s="162" t="s">
        <v>177</v>
      </c>
      <c r="C44" s="191" t="s">
        <v>178</v>
      </c>
      <c r="D44" s="164" t="s">
        <v>176</v>
      </c>
      <c r="E44" s="168">
        <v>19.5</v>
      </c>
      <c r="F44" s="170"/>
      <c r="G44" s="171">
        <f>ROUND(E44*F44,2)</f>
        <v>0</v>
      </c>
      <c r="H44" s="170"/>
      <c r="I44" s="171">
        <f>ROUND(E44*H44,2)</f>
        <v>0</v>
      </c>
      <c r="J44" s="170"/>
      <c r="K44" s="171">
        <f>ROUND(E44*J44,2)</f>
        <v>0</v>
      </c>
      <c r="L44" s="171">
        <v>21</v>
      </c>
      <c r="M44" s="171">
        <f>G44*(1+L44/100)</f>
        <v>0</v>
      </c>
      <c r="N44" s="164">
        <v>9E-05</v>
      </c>
      <c r="O44" s="164">
        <f>ROUND(E44*N44,5)</f>
        <v>0.00176</v>
      </c>
      <c r="P44" s="164">
        <v>0</v>
      </c>
      <c r="Q44" s="164">
        <f>ROUND(E44*P44,5)</f>
        <v>0</v>
      </c>
      <c r="R44" s="164"/>
      <c r="S44" s="164"/>
      <c r="T44" s="165">
        <v>0.103</v>
      </c>
      <c r="U44" s="164">
        <f>ROUND(E44*T44,2)</f>
        <v>2.01</v>
      </c>
      <c r="V44" s="154"/>
      <c r="W44" s="154"/>
      <c r="X44" s="154"/>
      <c r="Y44" s="154"/>
      <c r="Z44" s="154"/>
      <c r="AA44" s="154"/>
      <c r="AB44" s="154"/>
      <c r="AC44" s="154"/>
      <c r="AD44" s="154"/>
      <c r="AE44" s="154" t="s">
        <v>115</v>
      </c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</row>
    <row r="45" spans="1:31" ht="12.75">
      <c r="A45" s="156" t="s">
        <v>110</v>
      </c>
      <c r="B45" s="163" t="s">
        <v>75</v>
      </c>
      <c r="C45" s="192" t="s">
        <v>76</v>
      </c>
      <c r="D45" s="166"/>
      <c r="E45" s="169"/>
      <c r="F45" s="172"/>
      <c r="G45" s="172">
        <f>SUMIF(AE46:AE51,"&lt;&gt;NOR",G46:G51)</f>
        <v>0</v>
      </c>
      <c r="H45" s="172"/>
      <c r="I45" s="172">
        <f>SUM(I46:I51)</f>
        <v>0</v>
      </c>
      <c r="J45" s="172"/>
      <c r="K45" s="172">
        <f>SUM(K46:K51)</f>
        <v>0</v>
      </c>
      <c r="L45" s="172"/>
      <c r="M45" s="172">
        <f>SUM(M46:M51)</f>
        <v>0</v>
      </c>
      <c r="N45" s="166"/>
      <c r="O45" s="166">
        <f>SUM(O46:O51)</f>
        <v>0.51319</v>
      </c>
      <c r="P45" s="166"/>
      <c r="Q45" s="166">
        <f>SUM(Q46:Q51)</f>
        <v>0</v>
      </c>
      <c r="R45" s="166"/>
      <c r="S45" s="166"/>
      <c r="T45" s="167"/>
      <c r="U45" s="166">
        <f>SUM(U46:U51)</f>
        <v>31.260000000000005</v>
      </c>
      <c r="AE45" t="s">
        <v>111</v>
      </c>
    </row>
    <row r="46" spans="1:60" ht="12.75" outlineLevel="1">
      <c r="A46" s="155">
        <v>30</v>
      </c>
      <c r="B46" s="162" t="s">
        <v>179</v>
      </c>
      <c r="C46" s="191" t="s">
        <v>180</v>
      </c>
      <c r="D46" s="164" t="s">
        <v>176</v>
      </c>
      <c r="E46" s="168">
        <v>19</v>
      </c>
      <c r="F46" s="170"/>
      <c r="G46" s="171">
        <f aca="true" t="shared" si="14" ref="G46:G51">ROUND(E46*F46,2)</f>
        <v>0</v>
      </c>
      <c r="H46" s="170"/>
      <c r="I46" s="171">
        <f aca="true" t="shared" si="15" ref="I46:I51">ROUND(E46*H46,2)</f>
        <v>0</v>
      </c>
      <c r="J46" s="170"/>
      <c r="K46" s="171">
        <f aca="true" t="shared" si="16" ref="K46:K51">ROUND(E46*J46,2)</f>
        <v>0</v>
      </c>
      <c r="L46" s="171">
        <v>21</v>
      </c>
      <c r="M46" s="171">
        <f aca="true" t="shared" si="17" ref="M46:M51">G46*(1+L46/100)</f>
        <v>0</v>
      </c>
      <c r="N46" s="164">
        <v>0.01455</v>
      </c>
      <c r="O46" s="164">
        <f aca="true" t="shared" si="18" ref="O46:O51">ROUND(E46*N46,5)</f>
        <v>0.27645</v>
      </c>
      <c r="P46" s="164">
        <v>0</v>
      </c>
      <c r="Q46" s="164">
        <f aca="true" t="shared" si="19" ref="Q46:Q51">ROUND(E46*P46,5)</f>
        <v>0</v>
      </c>
      <c r="R46" s="164"/>
      <c r="S46" s="164"/>
      <c r="T46" s="165">
        <v>0.784</v>
      </c>
      <c r="U46" s="164">
        <f aca="true" t="shared" si="20" ref="U46:U51">ROUND(E46*T46,2)</f>
        <v>14.9</v>
      </c>
      <c r="V46" s="154"/>
      <c r="W46" s="154"/>
      <c r="X46" s="154"/>
      <c r="Y46" s="154"/>
      <c r="Z46" s="154"/>
      <c r="AA46" s="154"/>
      <c r="AB46" s="154"/>
      <c r="AC46" s="154"/>
      <c r="AD46" s="154"/>
      <c r="AE46" s="154" t="s">
        <v>115</v>
      </c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</row>
    <row r="47" spans="1:60" ht="12.75" outlineLevel="1">
      <c r="A47" s="155">
        <v>31</v>
      </c>
      <c r="B47" s="162" t="s">
        <v>181</v>
      </c>
      <c r="C47" s="191" t="s">
        <v>182</v>
      </c>
      <c r="D47" s="164" t="s">
        <v>176</v>
      </c>
      <c r="E47" s="168">
        <v>0.5</v>
      </c>
      <c r="F47" s="170"/>
      <c r="G47" s="171">
        <f t="shared" si="14"/>
        <v>0</v>
      </c>
      <c r="H47" s="170"/>
      <c r="I47" s="171">
        <f t="shared" si="15"/>
        <v>0</v>
      </c>
      <c r="J47" s="170"/>
      <c r="K47" s="171">
        <f t="shared" si="16"/>
        <v>0</v>
      </c>
      <c r="L47" s="171">
        <v>21</v>
      </c>
      <c r="M47" s="171">
        <f t="shared" si="17"/>
        <v>0</v>
      </c>
      <c r="N47" s="164">
        <v>0.01249</v>
      </c>
      <c r="O47" s="164">
        <f t="shared" si="18"/>
        <v>0.00625</v>
      </c>
      <c r="P47" s="164">
        <v>0</v>
      </c>
      <c r="Q47" s="164">
        <f t="shared" si="19"/>
        <v>0</v>
      </c>
      <c r="R47" s="164"/>
      <c r="S47" s="164"/>
      <c r="T47" s="165">
        <v>0.704</v>
      </c>
      <c r="U47" s="164">
        <f t="shared" si="20"/>
        <v>0.35</v>
      </c>
      <c r="V47" s="154"/>
      <c r="W47" s="154"/>
      <c r="X47" s="154"/>
      <c r="Y47" s="154"/>
      <c r="Z47" s="154"/>
      <c r="AA47" s="154"/>
      <c r="AB47" s="154"/>
      <c r="AC47" s="154"/>
      <c r="AD47" s="154"/>
      <c r="AE47" s="154" t="s">
        <v>115</v>
      </c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</row>
    <row r="48" spans="1:60" ht="12.75" outlineLevel="1">
      <c r="A48" s="155">
        <v>32</v>
      </c>
      <c r="B48" s="162" t="s">
        <v>183</v>
      </c>
      <c r="C48" s="191" t="s">
        <v>184</v>
      </c>
      <c r="D48" s="164" t="s">
        <v>176</v>
      </c>
      <c r="E48" s="168">
        <v>1.5</v>
      </c>
      <c r="F48" s="170"/>
      <c r="G48" s="171">
        <f t="shared" si="14"/>
        <v>0</v>
      </c>
      <c r="H48" s="170"/>
      <c r="I48" s="171">
        <f t="shared" si="15"/>
        <v>0</v>
      </c>
      <c r="J48" s="170"/>
      <c r="K48" s="171">
        <f t="shared" si="16"/>
        <v>0</v>
      </c>
      <c r="L48" s="171">
        <v>21</v>
      </c>
      <c r="M48" s="171">
        <f t="shared" si="17"/>
        <v>0</v>
      </c>
      <c r="N48" s="164">
        <v>0.02169</v>
      </c>
      <c r="O48" s="164">
        <f t="shared" si="18"/>
        <v>0.03254</v>
      </c>
      <c r="P48" s="164">
        <v>0</v>
      </c>
      <c r="Q48" s="164">
        <f t="shared" si="19"/>
        <v>0</v>
      </c>
      <c r="R48" s="164"/>
      <c r="S48" s="164"/>
      <c r="T48" s="165">
        <v>0.793</v>
      </c>
      <c r="U48" s="164">
        <f t="shared" si="20"/>
        <v>1.19</v>
      </c>
      <c r="V48" s="154"/>
      <c r="W48" s="154"/>
      <c r="X48" s="154"/>
      <c r="Y48" s="154"/>
      <c r="Z48" s="154"/>
      <c r="AA48" s="154"/>
      <c r="AB48" s="154"/>
      <c r="AC48" s="154"/>
      <c r="AD48" s="154"/>
      <c r="AE48" s="154" t="s">
        <v>115</v>
      </c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</row>
    <row r="49" spans="1:60" ht="12.75" outlineLevel="1">
      <c r="A49" s="155">
        <v>33</v>
      </c>
      <c r="B49" s="162" t="s">
        <v>185</v>
      </c>
      <c r="C49" s="191" t="s">
        <v>186</v>
      </c>
      <c r="D49" s="164" t="s">
        <v>176</v>
      </c>
      <c r="E49" s="168">
        <v>19</v>
      </c>
      <c r="F49" s="170"/>
      <c r="G49" s="171">
        <f t="shared" si="14"/>
        <v>0</v>
      </c>
      <c r="H49" s="170"/>
      <c r="I49" s="171">
        <f t="shared" si="15"/>
        <v>0</v>
      </c>
      <c r="J49" s="170"/>
      <c r="K49" s="171">
        <f t="shared" si="16"/>
        <v>0</v>
      </c>
      <c r="L49" s="171">
        <v>21</v>
      </c>
      <c r="M49" s="171">
        <f t="shared" si="17"/>
        <v>0</v>
      </c>
      <c r="N49" s="164">
        <v>0.01009</v>
      </c>
      <c r="O49" s="164">
        <f t="shared" si="18"/>
        <v>0.19171</v>
      </c>
      <c r="P49" s="164">
        <v>0</v>
      </c>
      <c r="Q49" s="164">
        <f t="shared" si="19"/>
        <v>0</v>
      </c>
      <c r="R49" s="164"/>
      <c r="S49" s="164"/>
      <c r="T49" s="165">
        <v>0.758</v>
      </c>
      <c r="U49" s="164">
        <f t="shared" si="20"/>
        <v>14.4</v>
      </c>
      <c r="V49" s="154"/>
      <c r="W49" s="154"/>
      <c r="X49" s="154"/>
      <c r="Y49" s="154"/>
      <c r="Z49" s="154"/>
      <c r="AA49" s="154"/>
      <c r="AB49" s="154"/>
      <c r="AC49" s="154"/>
      <c r="AD49" s="154"/>
      <c r="AE49" s="154" t="s">
        <v>115</v>
      </c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</row>
    <row r="50" spans="1:60" ht="12.75" outlineLevel="1">
      <c r="A50" s="155">
        <v>34</v>
      </c>
      <c r="B50" s="162" t="s">
        <v>187</v>
      </c>
      <c r="C50" s="191" t="s">
        <v>188</v>
      </c>
      <c r="D50" s="164" t="s">
        <v>176</v>
      </c>
      <c r="E50" s="168">
        <v>0.5</v>
      </c>
      <c r="F50" s="170"/>
      <c r="G50" s="171">
        <f t="shared" si="14"/>
        <v>0</v>
      </c>
      <c r="H50" s="170"/>
      <c r="I50" s="171">
        <f t="shared" si="15"/>
        <v>0</v>
      </c>
      <c r="J50" s="170"/>
      <c r="K50" s="171">
        <f t="shared" si="16"/>
        <v>0</v>
      </c>
      <c r="L50" s="171">
        <v>21</v>
      </c>
      <c r="M50" s="171">
        <f t="shared" si="17"/>
        <v>0</v>
      </c>
      <c r="N50" s="164">
        <v>0.01247</v>
      </c>
      <c r="O50" s="164">
        <f t="shared" si="18"/>
        <v>0.00624</v>
      </c>
      <c r="P50" s="164">
        <v>0</v>
      </c>
      <c r="Q50" s="164">
        <f t="shared" si="19"/>
        <v>0</v>
      </c>
      <c r="R50" s="164"/>
      <c r="S50" s="164"/>
      <c r="T50" s="165">
        <v>0.841</v>
      </c>
      <c r="U50" s="164">
        <f t="shared" si="20"/>
        <v>0.42</v>
      </c>
      <c r="V50" s="154"/>
      <c r="W50" s="154"/>
      <c r="X50" s="154"/>
      <c r="Y50" s="154"/>
      <c r="Z50" s="154"/>
      <c r="AA50" s="154"/>
      <c r="AB50" s="154"/>
      <c r="AC50" s="154"/>
      <c r="AD50" s="154"/>
      <c r="AE50" s="154" t="s">
        <v>115</v>
      </c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</row>
    <row r="51" spans="1:60" ht="12.75" outlineLevel="1">
      <c r="A51" s="155">
        <v>35</v>
      </c>
      <c r="B51" s="162" t="s">
        <v>189</v>
      </c>
      <c r="C51" s="191" t="s">
        <v>190</v>
      </c>
      <c r="D51" s="164" t="s">
        <v>166</v>
      </c>
      <c r="E51" s="168">
        <v>1</v>
      </c>
      <c r="F51" s="170"/>
      <c r="G51" s="171">
        <f t="shared" si="14"/>
        <v>0</v>
      </c>
      <c r="H51" s="170"/>
      <c r="I51" s="171">
        <f t="shared" si="15"/>
        <v>0</v>
      </c>
      <c r="J51" s="170"/>
      <c r="K51" s="171">
        <f t="shared" si="16"/>
        <v>0</v>
      </c>
      <c r="L51" s="171">
        <v>21</v>
      </c>
      <c r="M51" s="171">
        <f t="shared" si="17"/>
        <v>0</v>
      </c>
      <c r="N51" s="164">
        <v>0</v>
      </c>
      <c r="O51" s="164">
        <f t="shared" si="18"/>
        <v>0</v>
      </c>
      <c r="P51" s="164">
        <v>0</v>
      </c>
      <c r="Q51" s="164">
        <f t="shared" si="19"/>
        <v>0</v>
      </c>
      <c r="R51" s="164"/>
      <c r="S51" s="164"/>
      <c r="T51" s="165">
        <v>0</v>
      </c>
      <c r="U51" s="164">
        <f t="shared" si="20"/>
        <v>0</v>
      </c>
      <c r="V51" s="154"/>
      <c r="W51" s="154"/>
      <c r="X51" s="154"/>
      <c r="Y51" s="154"/>
      <c r="Z51" s="154"/>
      <c r="AA51" s="154"/>
      <c r="AB51" s="154"/>
      <c r="AC51" s="154"/>
      <c r="AD51" s="154"/>
      <c r="AE51" s="154" t="s">
        <v>115</v>
      </c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</row>
    <row r="52" spans="1:31" ht="12.75">
      <c r="A52" s="156" t="s">
        <v>110</v>
      </c>
      <c r="B52" s="163" t="s">
        <v>77</v>
      </c>
      <c r="C52" s="192" t="s">
        <v>78</v>
      </c>
      <c r="D52" s="166"/>
      <c r="E52" s="169"/>
      <c r="F52" s="172"/>
      <c r="G52" s="172">
        <f>SUMIF(AE53:AE60,"&lt;&gt;NOR",G53:G60)</f>
        <v>0</v>
      </c>
      <c r="H52" s="172"/>
      <c r="I52" s="172">
        <f>SUM(I53:I60)</f>
        <v>0</v>
      </c>
      <c r="J52" s="172"/>
      <c r="K52" s="172">
        <f>SUM(K53:K60)</f>
        <v>0</v>
      </c>
      <c r="L52" s="172"/>
      <c r="M52" s="172">
        <f>SUM(M53:M60)</f>
        <v>0</v>
      </c>
      <c r="N52" s="166"/>
      <c r="O52" s="166">
        <f>SUM(O53:O60)</f>
        <v>0</v>
      </c>
      <c r="P52" s="166"/>
      <c r="Q52" s="166">
        <f>SUM(Q53:Q60)</f>
        <v>0</v>
      </c>
      <c r="R52" s="166"/>
      <c r="S52" s="166"/>
      <c r="T52" s="167"/>
      <c r="U52" s="166">
        <f>SUM(U53:U60)</f>
        <v>2.1</v>
      </c>
      <c r="AE52" t="s">
        <v>111</v>
      </c>
    </row>
    <row r="53" spans="1:60" ht="12.75" outlineLevel="1">
      <c r="A53" s="155">
        <v>36</v>
      </c>
      <c r="B53" s="162" t="s">
        <v>191</v>
      </c>
      <c r="C53" s="191" t="s">
        <v>192</v>
      </c>
      <c r="D53" s="164" t="s">
        <v>131</v>
      </c>
      <c r="E53" s="168">
        <v>2</v>
      </c>
      <c r="F53" s="170"/>
      <c r="G53" s="171">
        <f aca="true" t="shared" si="21" ref="G53:G60">ROUND(E53*F53,2)</f>
        <v>0</v>
      </c>
      <c r="H53" s="170"/>
      <c r="I53" s="171">
        <f aca="true" t="shared" si="22" ref="I53:I60">ROUND(E53*H53,2)</f>
        <v>0</v>
      </c>
      <c r="J53" s="170"/>
      <c r="K53" s="171">
        <f aca="true" t="shared" si="23" ref="K53:K60">ROUND(E53*J53,2)</f>
        <v>0</v>
      </c>
      <c r="L53" s="171">
        <v>21</v>
      </c>
      <c r="M53" s="171">
        <f aca="true" t="shared" si="24" ref="M53:M60">G53*(1+L53/100)</f>
        <v>0</v>
      </c>
      <c r="N53" s="164">
        <v>0</v>
      </c>
      <c r="O53" s="164">
        <f aca="true" t="shared" si="25" ref="O53:O60">ROUND(E53*N53,5)</f>
        <v>0</v>
      </c>
      <c r="P53" s="164">
        <v>0</v>
      </c>
      <c r="Q53" s="164">
        <f aca="true" t="shared" si="26" ref="Q53:Q60">ROUND(E53*P53,5)</f>
        <v>0</v>
      </c>
      <c r="R53" s="164"/>
      <c r="S53" s="164"/>
      <c r="T53" s="165">
        <v>0</v>
      </c>
      <c r="U53" s="164">
        <f aca="true" t="shared" si="27" ref="U53:U60">ROUND(E53*T53,2)</f>
        <v>0</v>
      </c>
      <c r="V53" s="154"/>
      <c r="W53" s="154"/>
      <c r="X53" s="154"/>
      <c r="Y53" s="154"/>
      <c r="Z53" s="154"/>
      <c r="AA53" s="154"/>
      <c r="AB53" s="154"/>
      <c r="AC53" s="154"/>
      <c r="AD53" s="154"/>
      <c r="AE53" s="154" t="s">
        <v>132</v>
      </c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</row>
    <row r="54" spans="1:60" ht="12.75" outlineLevel="1">
      <c r="A54" s="155">
        <v>37</v>
      </c>
      <c r="B54" s="162" t="s">
        <v>193</v>
      </c>
      <c r="C54" s="191" t="s">
        <v>194</v>
      </c>
      <c r="D54" s="164" t="s">
        <v>131</v>
      </c>
      <c r="E54" s="168">
        <v>2</v>
      </c>
      <c r="F54" s="170"/>
      <c r="G54" s="171">
        <f t="shared" si="21"/>
        <v>0</v>
      </c>
      <c r="H54" s="170"/>
      <c r="I54" s="171">
        <f t="shared" si="22"/>
        <v>0</v>
      </c>
      <c r="J54" s="170"/>
      <c r="K54" s="171">
        <f t="shared" si="23"/>
        <v>0</v>
      </c>
      <c r="L54" s="171">
        <v>21</v>
      </c>
      <c r="M54" s="171">
        <f t="shared" si="24"/>
        <v>0</v>
      </c>
      <c r="N54" s="164">
        <v>0</v>
      </c>
      <c r="O54" s="164">
        <f t="shared" si="25"/>
        <v>0</v>
      </c>
      <c r="P54" s="164">
        <v>0</v>
      </c>
      <c r="Q54" s="164">
        <f t="shared" si="26"/>
        <v>0</v>
      </c>
      <c r="R54" s="164"/>
      <c r="S54" s="164"/>
      <c r="T54" s="165">
        <v>0</v>
      </c>
      <c r="U54" s="164">
        <f t="shared" si="27"/>
        <v>0</v>
      </c>
      <c r="V54" s="154"/>
      <c r="W54" s="154"/>
      <c r="X54" s="154"/>
      <c r="Y54" s="154"/>
      <c r="Z54" s="154"/>
      <c r="AA54" s="154"/>
      <c r="AB54" s="154"/>
      <c r="AC54" s="154"/>
      <c r="AD54" s="154"/>
      <c r="AE54" s="154" t="s">
        <v>115</v>
      </c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</row>
    <row r="55" spans="1:60" ht="22.5" outlineLevel="1">
      <c r="A55" s="155">
        <v>38</v>
      </c>
      <c r="B55" s="162" t="s">
        <v>195</v>
      </c>
      <c r="C55" s="191" t="s">
        <v>196</v>
      </c>
      <c r="D55" s="164" t="s">
        <v>176</v>
      </c>
      <c r="E55" s="168">
        <v>5</v>
      </c>
      <c r="F55" s="170"/>
      <c r="G55" s="171">
        <f t="shared" si="21"/>
        <v>0</v>
      </c>
      <c r="H55" s="170"/>
      <c r="I55" s="171">
        <f t="shared" si="22"/>
        <v>0</v>
      </c>
      <c r="J55" s="170"/>
      <c r="K55" s="171">
        <f t="shared" si="23"/>
        <v>0</v>
      </c>
      <c r="L55" s="171">
        <v>21</v>
      </c>
      <c r="M55" s="171">
        <f t="shared" si="24"/>
        <v>0</v>
      </c>
      <c r="N55" s="164">
        <v>0</v>
      </c>
      <c r="O55" s="164">
        <f t="shared" si="25"/>
        <v>0</v>
      </c>
      <c r="P55" s="164">
        <v>0</v>
      </c>
      <c r="Q55" s="164">
        <f t="shared" si="26"/>
        <v>0</v>
      </c>
      <c r="R55" s="164"/>
      <c r="S55" s="164"/>
      <c r="T55" s="165">
        <v>0</v>
      </c>
      <c r="U55" s="164">
        <f t="shared" si="27"/>
        <v>0</v>
      </c>
      <c r="V55" s="154"/>
      <c r="W55" s="154"/>
      <c r="X55" s="154"/>
      <c r="Y55" s="154"/>
      <c r="Z55" s="154"/>
      <c r="AA55" s="154"/>
      <c r="AB55" s="154"/>
      <c r="AC55" s="154"/>
      <c r="AD55" s="154"/>
      <c r="AE55" s="154" t="s">
        <v>132</v>
      </c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</row>
    <row r="56" spans="1:60" ht="12.75" outlineLevel="1">
      <c r="A56" s="155">
        <v>39</v>
      </c>
      <c r="B56" s="162" t="s">
        <v>197</v>
      </c>
      <c r="C56" s="191" t="s">
        <v>198</v>
      </c>
      <c r="D56" s="164" t="s">
        <v>199</v>
      </c>
      <c r="E56" s="168">
        <v>1</v>
      </c>
      <c r="F56" s="170"/>
      <c r="G56" s="171">
        <f t="shared" si="21"/>
        <v>0</v>
      </c>
      <c r="H56" s="170"/>
      <c r="I56" s="171">
        <f t="shared" si="22"/>
        <v>0</v>
      </c>
      <c r="J56" s="170"/>
      <c r="K56" s="171">
        <f t="shared" si="23"/>
        <v>0</v>
      </c>
      <c r="L56" s="171">
        <v>21</v>
      </c>
      <c r="M56" s="171">
        <f t="shared" si="24"/>
        <v>0</v>
      </c>
      <c r="N56" s="164">
        <v>0</v>
      </c>
      <c r="O56" s="164">
        <f t="shared" si="25"/>
        <v>0</v>
      </c>
      <c r="P56" s="164">
        <v>0</v>
      </c>
      <c r="Q56" s="164">
        <f t="shared" si="26"/>
        <v>0</v>
      </c>
      <c r="R56" s="164"/>
      <c r="S56" s="164"/>
      <c r="T56" s="165">
        <v>0</v>
      </c>
      <c r="U56" s="164">
        <f t="shared" si="27"/>
        <v>0</v>
      </c>
      <c r="V56" s="154"/>
      <c r="W56" s="154"/>
      <c r="X56" s="154"/>
      <c r="Y56" s="154"/>
      <c r="Z56" s="154"/>
      <c r="AA56" s="154"/>
      <c r="AB56" s="154"/>
      <c r="AC56" s="154"/>
      <c r="AD56" s="154"/>
      <c r="AE56" s="154" t="s">
        <v>115</v>
      </c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</row>
    <row r="57" spans="1:60" ht="12.75" outlineLevel="1">
      <c r="A57" s="155">
        <v>40</v>
      </c>
      <c r="B57" s="162" t="s">
        <v>200</v>
      </c>
      <c r="C57" s="191" t="s">
        <v>201</v>
      </c>
      <c r="D57" s="164" t="s">
        <v>131</v>
      </c>
      <c r="E57" s="168">
        <v>1</v>
      </c>
      <c r="F57" s="170"/>
      <c r="G57" s="171">
        <f t="shared" si="21"/>
        <v>0</v>
      </c>
      <c r="H57" s="170"/>
      <c r="I57" s="171">
        <f t="shared" si="22"/>
        <v>0</v>
      </c>
      <c r="J57" s="170"/>
      <c r="K57" s="171">
        <f t="shared" si="23"/>
        <v>0</v>
      </c>
      <c r="L57" s="171">
        <v>21</v>
      </c>
      <c r="M57" s="171">
        <f t="shared" si="24"/>
        <v>0</v>
      </c>
      <c r="N57" s="164">
        <v>0</v>
      </c>
      <c r="O57" s="164">
        <f t="shared" si="25"/>
        <v>0</v>
      </c>
      <c r="P57" s="164">
        <v>0</v>
      </c>
      <c r="Q57" s="164">
        <f t="shared" si="26"/>
        <v>0</v>
      </c>
      <c r="R57" s="164"/>
      <c r="S57" s="164"/>
      <c r="T57" s="165">
        <v>0</v>
      </c>
      <c r="U57" s="164">
        <f t="shared" si="27"/>
        <v>0</v>
      </c>
      <c r="V57" s="154"/>
      <c r="W57" s="154"/>
      <c r="X57" s="154"/>
      <c r="Y57" s="154"/>
      <c r="Z57" s="154"/>
      <c r="AA57" s="154"/>
      <c r="AB57" s="154"/>
      <c r="AC57" s="154"/>
      <c r="AD57" s="154"/>
      <c r="AE57" s="154" t="s">
        <v>115</v>
      </c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</row>
    <row r="58" spans="1:60" ht="12.75" outlineLevel="1">
      <c r="A58" s="155">
        <v>41</v>
      </c>
      <c r="B58" s="162" t="s">
        <v>202</v>
      </c>
      <c r="C58" s="191" t="s">
        <v>203</v>
      </c>
      <c r="D58" s="164" t="s">
        <v>131</v>
      </c>
      <c r="E58" s="168">
        <v>1</v>
      </c>
      <c r="F58" s="170"/>
      <c r="G58" s="171">
        <f t="shared" si="21"/>
        <v>0</v>
      </c>
      <c r="H58" s="170"/>
      <c r="I58" s="171">
        <f t="shared" si="22"/>
        <v>0</v>
      </c>
      <c r="J58" s="170"/>
      <c r="K58" s="171">
        <f t="shared" si="23"/>
        <v>0</v>
      </c>
      <c r="L58" s="171">
        <v>21</v>
      </c>
      <c r="M58" s="171">
        <f t="shared" si="24"/>
        <v>0</v>
      </c>
      <c r="N58" s="164">
        <v>0</v>
      </c>
      <c r="O58" s="164">
        <f t="shared" si="25"/>
        <v>0</v>
      </c>
      <c r="P58" s="164">
        <v>0</v>
      </c>
      <c r="Q58" s="164">
        <f t="shared" si="26"/>
        <v>0</v>
      </c>
      <c r="R58" s="164"/>
      <c r="S58" s="164"/>
      <c r="T58" s="165">
        <v>0</v>
      </c>
      <c r="U58" s="164">
        <f t="shared" si="27"/>
        <v>0</v>
      </c>
      <c r="V58" s="154"/>
      <c r="W58" s="154"/>
      <c r="X58" s="154"/>
      <c r="Y58" s="154"/>
      <c r="Z58" s="154"/>
      <c r="AA58" s="154"/>
      <c r="AB58" s="154"/>
      <c r="AC58" s="154"/>
      <c r="AD58" s="154"/>
      <c r="AE58" s="154" t="s">
        <v>115</v>
      </c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</row>
    <row r="59" spans="1:60" ht="22.5" outlineLevel="1">
      <c r="A59" s="155">
        <v>42</v>
      </c>
      <c r="B59" s="162" t="s">
        <v>204</v>
      </c>
      <c r="C59" s="191" t="s">
        <v>205</v>
      </c>
      <c r="D59" s="164" t="s">
        <v>131</v>
      </c>
      <c r="E59" s="168">
        <v>1</v>
      </c>
      <c r="F59" s="170"/>
      <c r="G59" s="171">
        <f t="shared" si="21"/>
        <v>0</v>
      </c>
      <c r="H59" s="170"/>
      <c r="I59" s="171">
        <f t="shared" si="22"/>
        <v>0</v>
      </c>
      <c r="J59" s="170"/>
      <c r="K59" s="171">
        <f t="shared" si="23"/>
        <v>0</v>
      </c>
      <c r="L59" s="171">
        <v>21</v>
      </c>
      <c r="M59" s="171">
        <f t="shared" si="24"/>
        <v>0</v>
      </c>
      <c r="N59" s="164">
        <v>0</v>
      </c>
      <c r="O59" s="164">
        <f t="shared" si="25"/>
        <v>0</v>
      </c>
      <c r="P59" s="164">
        <v>0</v>
      </c>
      <c r="Q59" s="164">
        <f t="shared" si="26"/>
        <v>0</v>
      </c>
      <c r="R59" s="164"/>
      <c r="S59" s="164"/>
      <c r="T59" s="165">
        <v>0</v>
      </c>
      <c r="U59" s="164">
        <f t="shared" si="27"/>
        <v>0</v>
      </c>
      <c r="V59" s="154"/>
      <c r="W59" s="154"/>
      <c r="X59" s="154"/>
      <c r="Y59" s="154"/>
      <c r="Z59" s="154"/>
      <c r="AA59" s="154"/>
      <c r="AB59" s="154"/>
      <c r="AC59" s="154"/>
      <c r="AD59" s="154"/>
      <c r="AE59" s="154" t="s">
        <v>132</v>
      </c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</row>
    <row r="60" spans="1:60" ht="12.75" outlineLevel="1">
      <c r="A60" s="155">
        <v>43</v>
      </c>
      <c r="B60" s="162" t="s">
        <v>206</v>
      </c>
      <c r="C60" s="191" t="s">
        <v>207</v>
      </c>
      <c r="D60" s="164" t="s">
        <v>114</v>
      </c>
      <c r="E60" s="168">
        <v>1</v>
      </c>
      <c r="F60" s="170"/>
      <c r="G60" s="171">
        <f t="shared" si="21"/>
        <v>0</v>
      </c>
      <c r="H60" s="170"/>
      <c r="I60" s="171">
        <f t="shared" si="22"/>
        <v>0</v>
      </c>
      <c r="J60" s="170"/>
      <c r="K60" s="171">
        <f t="shared" si="23"/>
        <v>0</v>
      </c>
      <c r="L60" s="171">
        <v>21</v>
      </c>
      <c r="M60" s="171">
        <f t="shared" si="24"/>
        <v>0</v>
      </c>
      <c r="N60" s="164">
        <v>0</v>
      </c>
      <c r="O60" s="164">
        <f t="shared" si="25"/>
        <v>0</v>
      </c>
      <c r="P60" s="164">
        <v>0</v>
      </c>
      <c r="Q60" s="164">
        <f t="shared" si="26"/>
        <v>0</v>
      </c>
      <c r="R60" s="164"/>
      <c r="S60" s="164"/>
      <c r="T60" s="165">
        <v>2.1</v>
      </c>
      <c r="U60" s="164">
        <f t="shared" si="27"/>
        <v>2.1</v>
      </c>
      <c r="V60" s="154"/>
      <c r="W60" s="154"/>
      <c r="X60" s="154"/>
      <c r="Y60" s="154"/>
      <c r="Z60" s="154"/>
      <c r="AA60" s="154"/>
      <c r="AB60" s="154"/>
      <c r="AC60" s="154"/>
      <c r="AD60" s="154"/>
      <c r="AE60" s="154" t="s">
        <v>115</v>
      </c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</row>
    <row r="61" spans="1:31" ht="12.75">
      <c r="A61" s="156" t="s">
        <v>110</v>
      </c>
      <c r="B61" s="163" t="s">
        <v>79</v>
      </c>
      <c r="C61" s="192" t="s">
        <v>80</v>
      </c>
      <c r="D61" s="166"/>
      <c r="E61" s="169"/>
      <c r="F61" s="172"/>
      <c r="G61" s="172">
        <f>SUMIF(AE62:AE75,"&lt;&gt;NOR",G62:G75)</f>
        <v>0</v>
      </c>
      <c r="H61" s="172"/>
      <c r="I61" s="172">
        <f>SUM(I62:I75)</f>
        <v>0</v>
      </c>
      <c r="J61" s="172"/>
      <c r="K61" s="172">
        <f>SUM(K62:K75)</f>
        <v>0</v>
      </c>
      <c r="L61" s="172"/>
      <c r="M61" s="172">
        <f>SUM(M62:M75)</f>
        <v>0</v>
      </c>
      <c r="N61" s="166"/>
      <c r="O61" s="166">
        <f>SUM(O62:O75)</f>
        <v>0</v>
      </c>
      <c r="P61" s="166"/>
      <c r="Q61" s="166">
        <f>SUM(Q62:Q75)</f>
        <v>0</v>
      </c>
      <c r="R61" s="166"/>
      <c r="S61" s="166"/>
      <c r="T61" s="167"/>
      <c r="U61" s="166">
        <f>SUM(U62:U75)</f>
        <v>0</v>
      </c>
      <c r="AE61" t="s">
        <v>111</v>
      </c>
    </row>
    <row r="62" spans="1:60" ht="12.75" outlineLevel="1">
      <c r="A62" s="155">
        <v>44</v>
      </c>
      <c r="B62" s="162" t="s">
        <v>208</v>
      </c>
      <c r="C62" s="191" t="s">
        <v>209</v>
      </c>
      <c r="D62" s="164" t="s">
        <v>131</v>
      </c>
      <c r="E62" s="168">
        <v>1</v>
      </c>
      <c r="F62" s="170"/>
      <c r="G62" s="171">
        <f aca="true" t="shared" si="28" ref="G62:G75">ROUND(E62*F62,2)</f>
        <v>0</v>
      </c>
      <c r="H62" s="170"/>
      <c r="I62" s="171">
        <f aca="true" t="shared" si="29" ref="I62:I75">ROUND(E62*H62,2)</f>
        <v>0</v>
      </c>
      <c r="J62" s="170"/>
      <c r="K62" s="171">
        <f aca="true" t="shared" si="30" ref="K62:K75">ROUND(E62*J62,2)</f>
        <v>0</v>
      </c>
      <c r="L62" s="171">
        <v>21</v>
      </c>
      <c r="M62" s="171">
        <f aca="true" t="shared" si="31" ref="M62:M75">G62*(1+L62/100)</f>
        <v>0</v>
      </c>
      <c r="N62" s="164">
        <v>0</v>
      </c>
      <c r="O62" s="164">
        <f aca="true" t="shared" si="32" ref="O62:O75">ROUND(E62*N62,5)</f>
        <v>0</v>
      </c>
      <c r="P62" s="164">
        <v>0</v>
      </c>
      <c r="Q62" s="164">
        <f aca="true" t="shared" si="33" ref="Q62:Q75">ROUND(E62*P62,5)</f>
        <v>0</v>
      </c>
      <c r="R62" s="164"/>
      <c r="S62" s="164"/>
      <c r="T62" s="165">
        <v>0</v>
      </c>
      <c r="U62" s="164">
        <f aca="true" t="shared" si="34" ref="U62:U75">ROUND(E62*T62,2)</f>
        <v>0</v>
      </c>
      <c r="V62" s="154"/>
      <c r="W62" s="154"/>
      <c r="X62" s="154"/>
      <c r="Y62" s="154"/>
      <c r="Z62" s="154"/>
      <c r="AA62" s="154"/>
      <c r="AB62" s="154"/>
      <c r="AC62" s="154"/>
      <c r="AD62" s="154"/>
      <c r="AE62" s="154" t="s">
        <v>132</v>
      </c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</row>
    <row r="63" spans="1:60" ht="12.75" outlineLevel="1">
      <c r="A63" s="155">
        <v>45</v>
      </c>
      <c r="B63" s="162" t="s">
        <v>210</v>
      </c>
      <c r="C63" s="191" t="s">
        <v>211</v>
      </c>
      <c r="D63" s="164" t="s">
        <v>131</v>
      </c>
      <c r="E63" s="168">
        <v>2</v>
      </c>
      <c r="F63" s="170"/>
      <c r="G63" s="171">
        <f t="shared" si="28"/>
        <v>0</v>
      </c>
      <c r="H63" s="170"/>
      <c r="I63" s="171">
        <f t="shared" si="29"/>
        <v>0</v>
      </c>
      <c r="J63" s="170"/>
      <c r="K63" s="171">
        <f t="shared" si="30"/>
        <v>0</v>
      </c>
      <c r="L63" s="171">
        <v>21</v>
      </c>
      <c r="M63" s="171">
        <f t="shared" si="31"/>
        <v>0</v>
      </c>
      <c r="N63" s="164">
        <v>0</v>
      </c>
      <c r="O63" s="164">
        <f t="shared" si="32"/>
        <v>0</v>
      </c>
      <c r="P63" s="164">
        <v>0</v>
      </c>
      <c r="Q63" s="164">
        <f t="shared" si="33"/>
        <v>0</v>
      </c>
      <c r="R63" s="164"/>
      <c r="S63" s="164"/>
      <c r="T63" s="165">
        <v>0</v>
      </c>
      <c r="U63" s="164">
        <f t="shared" si="34"/>
        <v>0</v>
      </c>
      <c r="V63" s="154"/>
      <c r="W63" s="154"/>
      <c r="X63" s="154"/>
      <c r="Y63" s="154"/>
      <c r="Z63" s="154"/>
      <c r="AA63" s="154"/>
      <c r="AB63" s="154"/>
      <c r="AC63" s="154"/>
      <c r="AD63" s="154"/>
      <c r="AE63" s="154" t="s">
        <v>132</v>
      </c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</row>
    <row r="64" spans="1:60" ht="12.75" outlineLevel="1">
      <c r="A64" s="155">
        <v>46</v>
      </c>
      <c r="B64" s="162" t="s">
        <v>212</v>
      </c>
      <c r="C64" s="191" t="s">
        <v>213</v>
      </c>
      <c r="D64" s="164" t="s">
        <v>131</v>
      </c>
      <c r="E64" s="168">
        <v>1</v>
      </c>
      <c r="F64" s="170"/>
      <c r="G64" s="171">
        <f t="shared" si="28"/>
        <v>0</v>
      </c>
      <c r="H64" s="170"/>
      <c r="I64" s="171">
        <f t="shared" si="29"/>
        <v>0</v>
      </c>
      <c r="J64" s="170"/>
      <c r="K64" s="171">
        <f t="shared" si="30"/>
        <v>0</v>
      </c>
      <c r="L64" s="171">
        <v>21</v>
      </c>
      <c r="M64" s="171">
        <f t="shared" si="31"/>
        <v>0</v>
      </c>
      <c r="N64" s="164">
        <v>0</v>
      </c>
      <c r="O64" s="164">
        <f t="shared" si="32"/>
        <v>0</v>
      </c>
      <c r="P64" s="164">
        <v>0</v>
      </c>
      <c r="Q64" s="164">
        <f t="shared" si="33"/>
        <v>0</v>
      </c>
      <c r="R64" s="164"/>
      <c r="S64" s="164"/>
      <c r="T64" s="165">
        <v>0</v>
      </c>
      <c r="U64" s="164">
        <f t="shared" si="34"/>
        <v>0</v>
      </c>
      <c r="V64" s="154"/>
      <c r="W64" s="154"/>
      <c r="X64" s="154"/>
      <c r="Y64" s="154"/>
      <c r="Z64" s="154"/>
      <c r="AA64" s="154"/>
      <c r="AB64" s="154"/>
      <c r="AC64" s="154"/>
      <c r="AD64" s="154"/>
      <c r="AE64" s="154" t="s">
        <v>132</v>
      </c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</row>
    <row r="65" spans="1:60" ht="12.75" outlineLevel="1">
      <c r="A65" s="155">
        <v>47</v>
      </c>
      <c r="B65" s="162" t="s">
        <v>214</v>
      </c>
      <c r="C65" s="191" t="s">
        <v>209</v>
      </c>
      <c r="D65" s="164" t="s">
        <v>131</v>
      </c>
      <c r="E65" s="168">
        <v>1</v>
      </c>
      <c r="F65" s="170"/>
      <c r="G65" s="171">
        <f t="shared" si="28"/>
        <v>0</v>
      </c>
      <c r="H65" s="170"/>
      <c r="I65" s="171">
        <f t="shared" si="29"/>
        <v>0</v>
      </c>
      <c r="J65" s="170"/>
      <c r="K65" s="171">
        <f t="shared" si="30"/>
        <v>0</v>
      </c>
      <c r="L65" s="171">
        <v>21</v>
      </c>
      <c r="M65" s="171">
        <f t="shared" si="31"/>
        <v>0</v>
      </c>
      <c r="N65" s="164">
        <v>0</v>
      </c>
      <c r="O65" s="164">
        <f t="shared" si="32"/>
        <v>0</v>
      </c>
      <c r="P65" s="164">
        <v>0</v>
      </c>
      <c r="Q65" s="164">
        <f t="shared" si="33"/>
        <v>0</v>
      </c>
      <c r="R65" s="164"/>
      <c r="S65" s="164"/>
      <c r="T65" s="165">
        <v>0</v>
      </c>
      <c r="U65" s="164">
        <f t="shared" si="34"/>
        <v>0</v>
      </c>
      <c r="V65" s="154"/>
      <c r="W65" s="154"/>
      <c r="X65" s="154"/>
      <c r="Y65" s="154"/>
      <c r="Z65" s="154"/>
      <c r="AA65" s="154"/>
      <c r="AB65" s="154"/>
      <c r="AC65" s="154"/>
      <c r="AD65" s="154"/>
      <c r="AE65" s="154" t="s">
        <v>132</v>
      </c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</row>
    <row r="66" spans="1:60" ht="12.75" outlineLevel="1">
      <c r="A66" s="155">
        <v>48</v>
      </c>
      <c r="B66" s="162" t="s">
        <v>215</v>
      </c>
      <c r="C66" s="191" t="s">
        <v>213</v>
      </c>
      <c r="D66" s="164" t="s">
        <v>131</v>
      </c>
      <c r="E66" s="168">
        <v>2</v>
      </c>
      <c r="F66" s="170"/>
      <c r="G66" s="171">
        <f t="shared" si="28"/>
        <v>0</v>
      </c>
      <c r="H66" s="170"/>
      <c r="I66" s="171">
        <f t="shared" si="29"/>
        <v>0</v>
      </c>
      <c r="J66" s="170"/>
      <c r="K66" s="171">
        <f t="shared" si="30"/>
        <v>0</v>
      </c>
      <c r="L66" s="171">
        <v>21</v>
      </c>
      <c r="M66" s="171">
        <f t="shared" si="31"/>
        <v>0</v>
      </c>
      <c r="N66" s="164">
        <v>0</v>
      </c>
      <c r="O66" s="164">
        <f t="shared" si="32"/>
        <v>0</v>
      </c>
      <c r="P66" s="164">
        <v>0</v>
      </c>
      <c r="Q66" s="164">
        <f t="shared" si="33"/>
        <v>0</v>
      </c>
      <c r="R66" s="164"/>
      <c r="S66" s="164"/>
      <c r="T66" s="165">
        <v>0</v>
      </c>
      <c r="U66" s="164">
        <f t="shared" si="34"/>
        <v>0</v>
      </c>
      <c r="V66" s="154"/>
      <c r="W66" s="154"/>
      <c r="X66" s="154"/>
      <c r="Y66" s="154"/>
      <c r="Z66" s="154"/>
      <c r="AA66" s="154"/>
      <c r="AB66" s="154"/>
      <c r="AC66" s="154"/>
      <c r="AD66" s="154"/>
      <c r="AE66" s="154" t="s">
        <v>132</v>
      </c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</row>
    <row r="67" spans="1:60" ht="12.75" outlineLevel="1">
      <c r="A67" s="155">
        <v>49</v>
      </c>
      <c r="B67" s="162" t="s">
        <v>216</v>
      </c>
      <c r="C67" s="191" t="s">
        <v>211</v>
      </c>
      <c r="D67" s="164" t="s">
        <v>131</v>
      </c>
      <c r="E67" s="168">
        <v>2</v>
      </c>
      <c r="F67" s="170"/>
      <c r="G67" s="171">
        <f t="shared" si="28"/>
        <v>0</v>
      </c>
      <c r="H67" s="170"/>
      <c r="I67" s="171">
        <f t="shared" si="29"/>
        <v>0</v>
      </c>
      <c r="J67" s="170"/>
      <c r="K67" s="171">
        <f t="shared" si="30"/>
        <v>0</v>
      </c>
      <c r="L67" s="171">
        <v>21</v>
      </c>
      <c r="M67" s="171">
        <f t="shared" si="31"/>
        <v>0</v>
      </c>
      <c r="N67" s="164">
        <v>0</v>
      </c>
      <c r="O67" s="164">
        <f t="shared" si="32"/>
        <v>0</v>
      </c>
      <c r="P67" s="164">
        <v>0</v>
      </c>
      <c r="Q67" s="164">
        <f t="shared" si="33"/>
        <v>0</v>
      </c>
      <c r="R67" s="164"/>
      <c r="S67" s="164"/>
      <c r="T67" s="165">
        <v>0</v>
      </c>
      <c r="U67" s="164">
        <f t="shared" si="34"/>
        <v>0</v>
      </c>
      <c r="V67" s="154"/>
      <c r="W67" s="154"/>
      <c r="X67" s="154"/>
      <c r="Y67" s="154"/>
      <c r="Z67" s="154"/>
      <c r="AA67" s="154"/>
      <c r="AB67" s="154"/>
      <c r="AC67" s="154"/>
      <c r="AD67" s="154"/>
      <c r="AE67" s="154" t="s">
        <v>132</v>
      </c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</row>
    <row r="68" spans="1:60" ht="12.75" outlineLevel="1">
      <c r="A68" s="155">
        <v>50</v>
      </c>
      <c r="B68" s="162" t="s">
        <v>217</v>
      </c>
      <c r="C68" s="191" t="s">
        <v>218</v>
      </c>
      <c r="D68" s="164" t="s">
        <v>131</v>
      </c>
      <c r="E68" s="168">
        <v>1</v>
      </c>
      <c r="F68" s="170"/>
      <c r="G68" s="171">
        <f t="shared" si="28"/>
        <v>0</v>
      </c>
      <c r="H68" s="170"/>
      <c r="I68" s="171">
        <f t="shared" si="29"/>
        <v>0</v>
      </c>
      <c r="J68" s="170"/>
      <c r="K68" s="171">
        <f t="shared" si="30"/>
        <v>0</v>
      </c>
      <c r="L68" s="171">
        <v>21</v>
      </c>
      <c r="M68" s="171">
        <f t="shared" si="31"/>
        <v>0</v>
      </c>
      <c r="N68" s="164">
        <v>0</v>
      </c>
      <c r="O68" s="164">
        <f t="shared" si="32"/>
        <v>0</v>
      </c>
      <c r="P68" s="164">
        <v>0</v>
      </c>
      <c r="Q68" s="164">
        <f t="shared" si="33"/>
        <v>0</v>
      </c>
      <c r="R68" s="164"/>
      <c r="S68" s="164"/>
      <c r="T68" s="165">
        <v>0</v>
      </c>
      <c r="U68" s="164">
        <f t="shared" si="34"/>
        <v>0</v>
      </c>
      <c r="V68" s="154"/>
      <c r="W68" s="154"/>
      <c r="X68" s="154"/>
      <c r="Y68" s="154"/>
      <c r="Z68" s="154"/>
      <c r="AA68" s="154"/>
      <c r="AB68" s="154"/>
      <c r="AC68" s="154"/>
      <c r="AD68" s="154"/>
      <c r="AE68" s="154" t="s">
        <v>132</v>
      </c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</row>
    <row r="69" spans="1:60" ht="12.75" outlineLevel="1">
      <c r="A69" s="155">
        <v>51</v>
      </c>
      <c r="B69" s="162" t="s">
        <v>219</v>
      </c>
      <c r="C69" s="191" t="s">
        <v>220</v>
      </c>
      <c r="D69" s="164" t="s">
        <v>131</v>
      </c>
      <c r="E69" s="168">
        <v>1</v>
      </c>
      <c r="F69" s="170"/>
      <c r="G69" s="171">
        <f t="shared" si="28"/>
        <v>0</v>
      </c>
      <c r="H69" s="170"/>
      <c r="I69" s="171">
        <f t="shared" si="29"/>
        <v>0</v>
      </c>
      <c r="J69" s="170"/>
      <c r="K69" s="171">
        <f t="shared" si="30"/>
        <v>0</v>
      </c>
      <c r="L69" s="171">
        <v>21</v>
      </c>
      <c r="M69" s="171">
        <f t="shared" si="31"/>
        <v>0</v>
      </c>
      <c r="N69" s="164">
        <v>0</v>
      </c>
      <c r="O69" s="164">
        <f t="shared" si="32"/>
        <v>0</v>
      </c>
      <c r="P69" s="164">
        <v>0</v>
      </c>
      <c r="Q69" s="164">
        <f t="shared" si="33"/>
        <v>0</v>
      </c>
      <c r="R69" s="164"/>
      <c r="S69" s="164"/>
      <c r="T69" s="165">
        <v>0</v>
      </c>
      <c r="U69" s="164">
        <f t="shared" si="34"/>
        <v>0</v>
      </c>
      <c r="V69" s="154"/>
      <c r="W69" s="154"/>
      <c r="X69" s="154"/>
      <c r="Y69" s="154"/>
      <c r="Z69" s="154"/>
      <c r="AA69" s="154"/>
      <c r="AB69" s="154"/>
      <c r="AC69" s="154"/>
      <c r="AD69" s="154"/>
      <c r="AE69" s="154" t="s">
        <v>132</v>
      </c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</row>
    <row r="70" spans="1:60" ht="12.75" outlineLevel="1">
      <c r="A70" s="155">
        <v>52</v>
      </c>
      <c r="B70" s="162" t="s">
        <v>221</v>
      </c>
      <c r="C70" s="191" t="s">
        <v>222</v>
      </c>
      <c r="D70" s="164" t="s">
        <v>131</v>
      </c>
      <c r="E70" s="168">
        <v>2</v>
      </c>
      <c r="F70" s="170"/>
      <c r="G70" s="171">
        <f t="shared" si="28"/>
        <v>0</v>
      </c>
      <c r="H70" s="170"/>
      <c r="I70" s="171">
        <f t="shared" si="29"/>
        <v>0</v>
      </c>
      <c r="J70" s="170"/>
      <c r="K70" s="171">
        <f t="shared" si="30"/>
        <v>0</v>
      </c>
      <c r="L70" s="171">
        <v>21</v>
      </c>
      <c r="M70" s="171">
        <f t="shared" si="31"/>
        <v>0</v>
      </c>
      <c r="N70" s="164">
        <v>0</v>
      </c>
      <c r="O70" s="164">
        <f t="shared" si="32"/>
        <v>0</v>
      </c>
      <c r="P70" s="164">
        <v>0</v>
      </c>
      <c r="Q70" s="164">
        <f t="shared" si="33"/>
        <v>0</v>
      </c>
      <c r="R70" s="164"/>
      <c r="S70" s="164"/>
      <c r="T70" s="165">
        <v>0</v>
      </c>
      <c r="U70" s="164">
        <f t="shared" si="34"/>
        <v>0</v>
      </c>
      <c r="V70" s="154"/>
      <c r="W70" s="154"/>
      <c r="X70" s="154"/>
      <c r="Y70" s="154"/>
      <c r="Z70" s="154"/>
      <c r="AA70" s="154"/>
      <c r="AB70" s="154"/>
      <c r="AC70" s="154"/>
      <c r="AD70" s="154"/>
      <c r="AE70" s="154" t="s">
        <v>132</v>
      </c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</row>
    <row r="71" spans="1:60" ht="12.75" outlineLevel="1">
      <c r="A71" s="155">
        <v>53</v>
      </c>
      <c r="B71" s="162" t="s">
        <v>223</v>
      </c>
      <c r="C71" s="191" t="s">
        <v>224</v>
      </c>
      <c r="D71" s="164" t="s">
        <v>131</v>
      </c>
      <c r="E71" s="168">
        <v>2</v>
      </c>
      <c r="F71" s="170"/>
      <c r="G71" s="171">
        <f t="shared" si="28"/>
        <v>0</v>
      </c>
      <c r="H71" s="170"/>
      <c r="I71" s="171">
        <f t="shared" si="29"/>
        <v>0</v>
      </c>
      <c r="J71" s="170"/>
      <c r="K71" s="171">
        <f t="shared" si="30"/>
        <v>0</v>
      </c>
      <c r="L71" s="171">
        <v>21</v>
      </c>
      <c r="M71" s="171">
        <f t="shared" si="31"/>
        <v>0</v>
      </c>
      <c r="N71" s="164">
        <v>0</v>
      </c>
      <c r="O71" s="164">
        <f t="shared" si="32"/>
        <v>0</v>
      </c>
      <c r="P71" s="164">
        <v>0</v>
      </c>
      <c r="Q71" s="164">
        <f t="shared" si="33"/>
        <v>0</v>
      </c>
      <c r="R71" s="164"/>
      <c r="S71" s="164"/>
      <c r="T71" s="165">
        <v>0</v>
      </c>
      <c r="U71" s="164">
        <f t="shared" si="34"/>
        <v>0</v>
      </c>
      <c r="V71" s="154"/>
      <c r="W71" s="154"/>
      <c r="X71" s="154"/>
      <c r="Y71" s="154"/>
      <c r="Z71" s="154"/>
      <c r="AA71" s="154"/>
      <c r="AB71" s="154"/>
      <c r="AC71" s="154"/>
      <c r="AD71" s="154"/>
      <c r="AE71" s="154" t="s">
        <v>132</v>
      </c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</row>
    <row r="72" spans="1:60" ht="12.75" outlineLevel="1">
      <c r="A72" s="155">
        <v>54</v>
      </c>
      <c r="B72" s="162" t="s">
        <v>225</v>
      </c>
      <c r="C72" s="191" t="s">
        <v>226</v>
      </c>
      <c r="D72" s="164" t="s">
        <v>131</v>
      </c>
      <c r="E72" s="168">
        <v>22</v>
      </c>
      <c r="F72" s="170"/>
      <c r="G72" s="171">
        <f t="shared" si="28"/>
        <v>0</v>
      </c>
      <c r="H72" s="170"/>
      <c r="I72" s="171">
        <f t="shared" si="29"/>
        <v>0</v>
      </c>
      <c r="J72" s="170"/>
      <c r="K72" s="171">
        <f t="shared" si="30"/>
        <v>0</v>
      </c>
      <c r="L72" s="171">
        <v>21</v>
      </c>
      <c r="M72" s="171">
        <f t="shared" si="31"/>
        <v>0</v>
      </c>
      <c r="N72" s="164">
        <v>0</v>
      </c>
      <c r="O72" s="164">
        <f t="shared" si="32"/>
        <v>0</v>
      </c>
      <c r="P72" s="164">
        <v>0</v>
      </c>
      <c r="Q72" s="164">
        <f t="shared" si="33"/>
        <v>0</v>
      </c>
      <c r="R72" s="164"/>
      <c r="S72" s="164"/>
      <c r="T72" s="165">
        <v>0</v>
      </c>
      <c r="U72" s="164">
        <f t="shared" si="34"/>
        <v>0</v>
      </c>
      <c r="V72" s="154"/>
      <c r="W72" s="154"/>
      <c r="X72" s="154"/>
      <c r="Y72" s="154"/>
      <c r="Z72" s="154"/>
      <c r="AA72" s="154"/>
      <c r="AB72" s="154"/>
      <c r="AC72" s="154"/>
      <c r="AD72" s="154"/>
      <c r="AE72" s="154" t="s">
        <v>132</v>
      </c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</row>
    <row r="73" spans="1:60" ht="12.75" outlineLevel="1">
      <c r="A73" s="155">
        <v>55</v>
      </c>
      <c r="B73" s="162" t="s">
        <v>227</v>
      </c>
      <c r="C73" s="191" t="s">
        <v>228</v>
      </c>
      <c r="D73" s="164" t="s">
        <v>131</v>
      </c>
      <c r="E73" s="168">
        <v>2</v>
      </c>
      <c r="F73" s="170"/>
      <c r="G73" s="171">
        <f t="shared" si="28"/>
        <v>0</v>
      </c>
      <c r="H73" s="170"/>
      <c r="I73" s="171">
        <f t="shared" si="29"/>
        <v>0</v>
      </c>
      <c r="J73" s="170"/>
      <c r="K73" s="171">
        <f t="shared" si="30"/>
        <v>0</v>
      </c>
      <c r="L73" s="171">
        <v>21</v>
      </c>
      <c r="M73" s="171">
        <f t="shared" si="31"/>
        <v>0</v>
      </c>
      <c r="N73" s="164">
        <v>0</v>
      </c>
      <c r="O73" s="164">
        <f t="shared" si="32"/>
        <v>0</v>
      </c>
      <c r="P73" s="164">
        <v>0</v>
      </c>
      <c r="Q73" s="164">
        <f t="shared" si="33"/>
        <v>0</v>
      </c>
      <c r="R73" s="164"/>
      <c r="S73" s="164"/>
      <c r="T73" s="165">
        <v>0</v>
      </c>
      <c r="U73" s="164">
        <f t="shared" si="34"/>
        <v>0</v>
      </c>
      <c r="V73" s="154"/>
      <c r="W73" s="154"/>
      <c r="X73" s="154"/>
      <c r="Y73" s="154"/>
      <c r="Z73" s="154"/>
      <c r="AA73" s="154"/>
      <c r="AB73" s="154"/>
      <c r="AC73" s="154"/>
      <c r="AD73" s="154"/>
      <c r="AE73" s="154" t="s">
        <v>132</v>
      </c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</row>
    <row r="74" spans="1:60" ht="12.75" outlineLevel="1">
      <c r="A74" s="155">
        <v>56</v>
      </c>
      <c r="B74" s="162" t="s">
        <v>229</v>
      </c>
      <c r="C74" s="191" t="s">
        <v>230</v>
      </c>
      <c r="D74" s="164" t="s">
        <v>131</v>
      </c>
      <c r="E74" s="168">
        <v>28</v>
      </c>
      <c r="F74" s="170"/>
      <c r="G74" s="171">
        <f t="shared" si="28"/>
        <v>0</v>
      </c>
      <c r="H74" s="170"/>
      <c r="I74" s="171">
        <f t="shared" si="29"/>
        <v>0</v>
      </c>
      <c r="J74" s="170"/>
      <c r="K74" s="171">
        <f t="shared" si="30"/>
        <v>0</v>
      </c>
      <c r="L74" s="171">
        <v>21</v>
      </c>
      <c r="M74" s="171">
        <f t="shared" si="31"/>
        <v>0</v>
      </c>
      <c r="N74" s="164">
        <v>0</v>
      </c>
      <c r="O74" s="164">
        <f t="shared" si="32"/>
        <v>0</v>
      </c>
      <c r="P74" s="164">
        <v>0</v>
      </c>
      <c r="Q74" s="164">
        <f t="shared" si="33"/>
        <v>0</v>
      </c>
      <c r="R74" s="164"/>
      <c r="S74" s="164"/>
      <c r="T74" s="165">
        <v>0</v>
      </c>
      <c r="U74" s="164">
        <f t="shared" si="34"/>
        <v>0</v>
      </c>
      <c r="V74" s="154"/>
      <c r="W74" s="154"/>
      <c r="X74" s="154"/>
      <c r="Y74" s="154"/>
      <c r="Z74" s="154"/>
      <c r="AA74" s="154"/>
      <c r="AB74" s="154"/>
      <c r="AC74" s="154"/>
      <c r="AD74" s="154"/>
      <c r="AE74" s="154" t="s">
        <v>132</v>
      </c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</row>
    <row r="75" spans="1:60" ht="12.75" outlineLevel="1">
      <c r="A75" s="155">
        <v>57</v>
      </c>
      <c r="B75" s="162" t="s">
        <v>231</v>
      </c>
      <c r="C75" s="191" t="s">
        <v>232</v>
      </c>
      <c r="D75" s="164" t="s">
        <v>199</v>
      </c>
      <c r="E75" s="168">
        <v>32</v>
      </c>
      <c r="F75" s="170"/>
      <c r="G75" s="171">
        <f t="shared" si="28"/>
        <v>0</v>
      </c>
      <c r="H75" s="170"/>
      <c r="I75" s="171">
        <f t="shared" si="29"/>
        <v>0</v>
      </c>
      <c r="J75" s="170"/>
      <c r="K75" s="171">
        <f t="shared" si="30"/>
        <v>0</v>
      </c>
      <c r="L75" s="171">
        <v>21</v>
      </c>
      <c r="M75" s="171">
        <f t="shared" si="31"/>
        <v>0</v>
      </c>
      <c r="N75" s="164">
        <v>0</v>
      </c>
      <c r="O75" s="164">
        <f t="shared" si="32"/>
        <v>0</v>
      </c>
      <c r="P75" s="164">
        <v>0</v>
      </c>
      <c r="Q75" s="164">
        <f t="shared" si="33"/>
        <v>0</v>
      </c>
      <c r="R75" s="164"/>
      <c r="S75" s="164"/>
      <c r="T75" s="165">
        <v>0</v>
      </c>
      <c r="U75" s="164">
        <f t="shared" si="34"/>
        <v>0</v>
      </c>
      <c r="V75" s="154"/>
      <c r="W75" s="154"/>
      <c r="X75" s="154"/>
      <c r="Y75" s="154"/>
      <c r="Z75" s="154"/>
      <c r="AA75" s="154"/>
      <c r="AB75" s="154"/>
      <c r="AC75" s="154"/>
      <c r="AD75" s="154"/>
      <c r="AE75" s="154" t="s">
        <v>115</v>
      </c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</row>
    <row r="76" spans="1:31" ht="12.75">
      <c r="A76" s="156" t="s">
        <v>110</v>
      </c>
      <c r="B76" s="163" t="s">
        <v>81</v>
      </c>
      <c r="C76" s="192" t="s">
        <v>82</v>
      </c>
      <c r="D76" s="166"/>
      <c r="E76" s="169"/>
      <c r="F76" s="172"/>
      <c r="G76" s="172">
        <f>SUMIF(AE77:AE78,"&lt;&gt;NOR",G77:G78)</f>
        <v>0</v>
      </c>
      <c r="H76" s="172"/>
      <c r="I76" s="172">
        <f>SUM(I77:I78)</f>
        <v>0</v>
      </c>
      <c r="J76" s="172"/>
      <c r="K76" s="172">
        <f>SUM(K77:K78)</f>
        <v>0</v>
      </c>
      <c r="L76" s="172"/>
      <c r="M76" s="172">
        <f>SUM(M77:M78)</f>
        <v>0</v>
      </c>
      <c r="N76" s="166"/>
      <c r="O76" s="166">
        <f>SUM(O77:O78)</f>
        <v>0</v>
      </c>
      <c r="P76" s="166"/>
      <c r="Q76" s="166">
        <f>SUM(Q77:Q78)</f>
        <v>0</v>
      </c>
      <c r="R76" s="166"/>
      <c r="S76" s="166"/>
      <c r="T76" s="167"/>
      <c r="U76" s="166">
        <f>SUM(U77:U78)</f>
        <v>3.8200000000000003</v>
      </c>
      <c r="AE76" t="s">
        <v>111</v>
      </c>
    </row>
    <row r="77" spans="1:60" ht="12.75" outlineLevel="1">
      <c r="A77" s="155">
        <v>58</v>
      </c>
      <c r="B77" s="162" t="s">
        <v>233</v>
      </c>
      <c r="C77" s="191" t="s">
        <v>234</v>
      </c>
      <c r="D77" s="164" t="s">
        <v>173</v>
      </c>
      <c r="E77" s="168">
        <v>1.5</v>
      </c>
      <c r="F77" s="170"/>
      <c r="G77" s="171">
        <f>ROUND(E77*F77,2)</f>
        <v>0</v>
      </c>
      <c r="H77" s="170"/>
      <c r="I77" s="171">
        <f>ROUND(E77*H77,2)</f>
        <v>0</v>
      </c>
      <c r="J77" s="170"/>
      <c r="K77" s="171">
        <f>ROUND(E77*J77,2)</f>
        <v>0</v>
      </c>
      <c r="L77" s="171">
        <v>21</v>
      </c>
      <c r="M77" s="171">
        <f>G77*(1+L77/100)</f>
        <v>0</v>
      </c>
      <c r="N77" s="164">
        <v>0</v>
      </c>
      <c r="O77" s="164">
        <f>ROUND(E77*N77,5)</f>
        <v>0</v>
      </c>
      <c r="P77" s="164">
        <v>0</v>
      </c>
      <c r="Q77" s="164">
        <f>ROUND(E77*P77,5)</f>
        <v>0</v>
      </c>
      <c r="R77" s="164"/>
      <c r="S77" s="164"/>
      <c r="T77" s="165">
        <v>1.333</v>
      </c>
      <c r="U77" s="164">
        <f>ROUND(E77*T77,2)</f>
        <v>2</v>
      </c>
      <c r="V77" s="154"/>
      <c r="W77" s="154"/>
      <c r="X77" s="154"/>
      <c r="Y77" s="154"/>
      <c r="Z77" s="154"/>
      <c r="AA77" s="154"/>
      <c r="AB77" s="154"/>
      <c r="AC77" s="154"/>
      <c r="AD77" s="154"/>
      <c r="AE77" s="154" t="s">
        <v>115</v>
      </c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</row>
    <row r="78" spans="1:60" ht="12.75" outlineLevel="1">
      <c r="A78" s="180">
        <v>59</v>
      </c>
      <c r="B78" s="181" t="s">
        <v>235</v>
      </c>
      <c r="C78" s="193" t="s">
        <v>236</v>
      </c>
      <c r="D78" s="182" t="s">
        <v>173</v>
      </c>
      <c r="E78" s="183">
        <v>1.5</v>
      </c>
      <c r="F78" s="184"/>
      <c r="G78" s="185">
        <f>ROUND(E78*F78,2)</f>
        <v>0</v>
      </c>
      <c r="H78" s="184"/>
      <c r="I78" s="185">
        <f>ROUND(E78*H78,2)</f>
        <v>0</v>
      </c>
      <c r="J78" s="184"/>
      <c r="K78" s="185">
        <f>ROUND(E78*J78,2)</f>
        <v>0</v>
      </c>
      <c r="L78" s="185">
        <v>21</v>
      </c>
      <c r="M78" s="185">
        <f>G78*(1+L78/100)</f>
        <v>0</v>
      </c>
      <c r="N78" s="182">
        <v>0</v>
      </c>
      <c r="O78" s="182">
        <f>ROUND(E78*N78,5)</f>
        <v>0</v>
      </c>
      <c r="P78" s="182">
        <v>0</v>
      </c>
      <c r="Q78" s="182">
        <f>ROUND(E78*P78,5)</f>
        <v>0</v>
      </c>
      <c r="R78" s="182"/>
      <c r="S78" s="182"/>
      <c r="T78" s="186">
        <v>1.213</v>
      </c>
      <c r="U78" s="182">
        <f>ROUND(E78*T78,2)</f>
        <v>1.82</v>
      </c>
      <c r="V78" s="154"/>
      <c r="W78" s="154"/>
      <c r="X78" s="154"/>
      <c r="Y78" s="154"/>
      <c r="Z78" s="154"/>
      <c r="AA78" s="154"/>
      <c r="AB78" s="154"/>
      <c r="AC78" s="154"/>
      <c r="AD78" s="154"/>
      <c r="AE78" s="154" t="s">
        <v>115</v>
      </c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</row>
    <row r="79" spans="1:30" ht="12.75">
      <c r="A79" s="6"/>
      <c r="B79" s="7" t="s">
        <v>237</v>
      </c>
      <c r="C79" s="194" t="s">
        <v>237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AC79">
        <v>15</v>
      </c>
      <c r="AD79">
        <v>21</v>
      </c>
    </row>
    <row r="80" spans="1:31" ht="12.75">
      <c r="A80" s="187"/>
      <c r="B80" s="188">
        <v>26</v>
      </c>
      <c r="C80" s="195" t="s">
        <v>237</v>
      </c>
      <c r="D80" s="189"/>
      <c r="E80" s="189"/>
      <c r="F80" s="189"/>
      <c r="G80" s="190">
        <f>G8+G12+G14+G16+G38+G42+G45+G52+G61+G76</f>
        <v>0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AC80">
        <f>SUMIF(L7:L78,AC79,G7:G78)</f>
        <v>0</v>
      </c>
      <c r="AD80">
        <f>SUMIF(L7:L78,AD79,G7:G78)</f>
        <v>0</v>
      </c>
      <c r="AE80" t="s">
        <v>238</v>
      </c>
    </row>
    <row r="81" spans="1:21" ht="12.75">
      <c r="A81" s="6"/>
      <c r="B81" s="7" t="s">
        <v>237</v>
      </c>
      <c r="C81" s="194" t="s">
        <v>237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75">
      <c r="A82" s="6"/>
      <c r="B82" s="7" t="s">
        <v>237</v>
      </c>
      <c r="C82" s="194" t="s">
        <v>237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75">
      <c r="A83" s="250">
        <v>33</v>
      </c>
      <c r="B83" s="250"/>
      <c r="C83" s="25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31" ht="12.75">
      <c r="A84" s="252"/>
      <c r="B84" s="253"/>
      <c r="C84" s="254"/>
      <c r="D84" s="253"/>
      <c r="E84" s="253"/>
      <c r="F84" s="253"/>
      <c r="G84" s="255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AE84" t="s">
        <v>239</v>
      </c>
    </row>
    <row r="85" spans="1:21" ht="12.75">
      <c r="A85" s="256"/>
      <c r="B85" s="257"/>
      <c r="C85" s="258"/>
      <c r="D85" s="257"/>
      <c r="E85" s="257"/>
      <c r="F85" s="257"/>
      <c r="G85" s="259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.75">
      <c r="A86" s="256"/>
      <c r="B86" s="257"/>
      <c r="C86" s="258"/>
      <c r="D86" s="257"/>
      <c r="E86" s="257"/>
      <c r="F86" s="257"/>
      <c r="G86" s="259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.75">
      <c r="A87" s="256"/>
      <c r="B87" s="257"/>
      <c r="C87" s="258"/>
      <c r="D87" s="257"/>
      <c r="E87" s="257"/>
      <c r="F87" s="257"/>
      <c r="G87" s="259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.75">
      <c r="A88" s="260"/>
      <c r="B88" s="261"/>
      <c r="C88" s="262"/>
      <c r="D88" s="261"/>
      <c r="E88" s="261"/>
      <c r="F88" s="261"/>
      <c r="G88" s="263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.75">
      <c r="A89" s="6"/>
      <c r="B89" s="7" t="s">
        <v>237</v>
      </c>
      <c r="C89" s="194" t="s">
        <v>237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3:31" ht="12.75">
      <c r="C90" s="196"/>
      <c r="AE90" t="s">
        <v>240</v>
      </c>
    </row>
  </sheetData>
  <sheetProtection password="E0CB" sheet="1"/>
  <mergeCells count="8">
    <mergeCell ref="A83:C83"/>
    <mergeCell ref="A84:G88"/>
    <mergeCell ref="A1:G1"/>
    <mergeCell ref="C2:G2"/>
    <mergeCell ref="C3:G3"/>
    <mergeCell ref="C4:G4"/>
    <mergeCell ref="C25:G25"/>
    <mergeCell ref="C40:G40"/>
  </mergeCells>
  <printOptions/>
  <pageMargins left="0.590551181102362" right="0.393700787401575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Uživatel systému Windows</cp:lastModifiedBy>
  <cp:lastPrinted>2014-02-28T09:52:57Z</cp:lastPrinted>
  <dcterms:created xsi:type="dcterms:W3CDTF">2009-04-08T07:15:50Z</dcterms:created>
  <dcterms:modified xsi:type="dcterms:W3CDTF">2018-04-19T12:53:47Z</dcterms:modified>
  <cp:category/>
  <cp:version/>
  <cp:contentType/>
  <cp:contentStatus/>
</cp:coreProperties>
</file>