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1730" tabRatio="772" activeTab="4"/>
  </bookViews>
  <sheets>
    <sheet name="Rekapitulace stavby" sheetId="1" r:id="rId1"/>
    <sheet name="Podmínky pro zpracování" sheetId="41" r:id="rId2"/>
    <sheet name="TO-1.01" sheetId="2" r:id="rId3"/>
    <sheet name="TO-1.02 " sheetId="22" r:id="rId4"/>
    <sheet name="TO-1.04" sheetId="23" r:id="rId5"/>
    <sheet name="TO-1.05 " sheetId="24" r:id="rId6"/>
    <sheet name="TO-1.06 " sheetId="25" r:id="rId7"/>
    <sheet name="TO-1.08" sheetId="26" r:id="rId8"/>
    <sheet name="TO-1.09" sheetId="27" r:id="rId9"/>
    <sheet name="TO-1.10" sheetId="28" r:id="rId10"/>
    <sheet name="TO-1.11.01" sheetId="29" r:id="rId11"/>
    <sheet name="TO-1.11.03" sheetId="31" r:id="rId12"/>
    <sheet name="TO-1.11.04 " sheetId="32" r:id="rId13"/>
    <sheet name="TO-1.11.05" sheetId="33" r:id="rId14"/>
    <sheet name="TO-1.11.06" sheetId="34" r:id="rId15"/>
    <sheet name="TO-1.11.07" sheetId="35" r:id="rId16"/>
    <sheet name="TO-1.11.08" sheetId="37" r:id="rId17"/>
    <sheet name="TO-1.11.09" sheetId="38" r:id="rId18"/>
    <sheet name="TO-1.11.10" sheetId="39" r:id="rId19"/>
    <sheet name="TO-1.11.12" sheetId="40" r:id="rId20"/>
  </sheets>
  <externalReferences>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_xlnm.Print_Area" localSheetId="0">'Rekapitulace stavby'!$C$4:$AP$70,'Rekapitulace stavby'!$C$76:$AP$108</definedName>
    <definedName name="_xlnm.Print_Area" localSheetId="2">'TO-1.01'!$C$4:$Q$70,'TO-1.01'!$C$76:$Q$98,'TO-1.01'!$C$104:$Q$176</definedName>
    <definedName name="_xlnm.Print_Area" localSheetId="3">'TO-1.02 '!$C$4:$Q$70,'TO-1.02 '!$C$76:$Q$99,'TO-1.02 '!$C$105:$Q$157</definedName>
    <definedName name="_xlnm.Print_Area" localSheetId="4">'TO-1.04'!$C$4:$Q$70,'TO-1.04'!$C$76:$Q$96,'TO-1.04'!$C$102:$Q$136</definedName>
    <definedName name="_xlnm.Print_Area" localSheetId="5">'TO-1.05 '!$C$4:$Q$70,'TO-1.05 '!$C$76:$Q$96,'TO-1.05 '!$C$102:$Q$126</definedName>
    <definedName name="_xlnm.Print_Area" localSheetId="6">'TO-1.06 '!$C$4:$Q$70,'TO-1.06 '!$C$76:$Q$97,'TO-1.06 '!$C$103:$Q$137</definedName>
    <definedName name="_xlnm.Print_Area" localSheetId="7">'TO-1.08'!$C$4:$Q$70,'TO-1.08'!$C$76:$Q$99,'TO-1.08'!$C$105:$Q$152</definedName>
    <definedName name="_xlnm.Print_Area" localSheetId="8">'TO-1.09'!$C$4:$Q$70,'TO-1.09'!$C$76:$Q$98,'TO-1.09'!$C$104:$Q$219</definedName>
    <definedName name="_xlnm.Print_Area" localSheetId="9">'TO-1.10'!$C$4:$Q$70,'TO-1.10'!$C$76:$Q$97,'TO-1.10'!$C$103:$Q$149</definedName>
    <definedName name="_xlnm.Print_Area" localSheetId="10">'TO-1.11.01'!$C$4:$Q$70,'TO-1.11.01'!$C$76:$Q$97,'TO-1.11.01'!$C$103:$Q$162</definedName>
    <definedName name="_xlnm.Print_Area" localSheetId="11">'TO-1.11.03'!$C$4:$Q$70,'TO-1.11.03'!$C$76:$Q$97,'TO-1.11.03'!$C$103:$Q$161</definedName>
    <definedName name="_xlnm.Print_Area" localSheetId="12">'TO-1.11.04 '!$C$4:$Q$70,'TO-1.11.04 '!$C$76:$Q$97,'TO-1.11.04 '!$C$103:$Q$160</definedName>
    <definedName name="_xlnm.Print_Area" localSheetId="13">'TO-1.11.05'!$C$4:$Q$70,'TO-1.11.05'!$C$76:$Q$97,'TO-1.11.05'!$C$103:$Q$161</definedName>
    <definedName name="_xlnm.Print_Area" localSheetId="14">'TO-1.11.06'!$C$4:$Q$70,'TO-1.11.06'!$C$76:$Q$96,'TO-1.11.06'!$C$102:$Q$139</definedName>
    <definedName name="_xlnm.Print_Area" localSheetId="15">'TO-1.11.07'!$C$4:$Q$70,'TO-1.11.07'!$C$76:$Q$96,'TO-1.11.07'!$C$102:$Q$135</definedName>
    <definedName name="_xlnm.Print_Area" localSheetId="16">'TO-1.11.08'!$C$4:$Q$70,'TO-1.11.08'!$C$76:$Q$97,'TO-1.11.08'!$C$103:$Q$162</definedName>
    <definedName name="_xlnm.Print_Area" localSheetId="17">'TO-1.11.09'!$C$4:$Q$70,'TO-1.11.09'!$C$76:$Q$97,'TO-1.11.09'!$C$103:$Q$137</definedName>
    <definedName name="_xlnm.Print_Area" localSheetId="18">'TO-1.11.10'!$C$4:$Q$70,'TO-1.11.10'!$C$76:$Q$98,'TO-1.11.10'!$C$104:$Q$154</definedName>
    <definedName name="_xlnm.Print_Area" localSheetId="19">'TO-1.11.12'!$C$4:$Q$70,'TO-1.11.12'!$C$76:$Q$98,'TO-1.11.12'!$C$104:$Q$153</definedName>
    <definedName name="_xlnm.Print_Titles" localSheetId="0">'Rekapitulace stavby'!$85:$85</definedName>
    <definedName name="_xlnm.Print_Titles" localSheetId="2">'TO-1.01'!$114:$114</definedName>
    <definedName name="_xlnm.Print_Titles" localSheetId="3">'TO-1.02 '!$115:$115</definedName>
    <definedName name="_xlnm.Print_Titles" localSheetId="4">'TO-1.04'!$112:$112</definedName>
    <definedName name="_xlnm.Print_Titles" localSheetId="5">'TO-1.05 '!$112:$112</definedName>
    <definedName name="_xlnm.Print_Titles" localSheetId="6">'TO-1.06 '!$113:$113</definedName>
    <definedName name="_xlnm.Print_Titles" localSheetId="7">'TO-1.08'!$115:$115</definedName>
    <definedName name="_xlnm.Print_Titles" localSheetId="8">'TO-1.09'!$114:$114</definedName>
    <definedName name="_xlnm.Print_Titles" localSheetId="9">'TO-1.10'!$113:$113</definedName>
    <definedName name="_xlnm.Print_Titles" localSheetId="10">'TO-1.11.01'!$113:$113</definedName>
    <definedName name="_xlnm.Print_Titles" localSheetId="11">'TO-1.11.03'!$113:$113</definedName>
    <definedName name="_xlnm.Print_Titles" localSheetId="12">'TO-1.11.04 '!$113:$113</definedName>
    <definedName name="_xlnm.Print_Titles" localSheetId="13">'TO-1.11.05'!$113:$113</definedName>
    <definedName name="_xlnm.Print_Titles" localSheetId="14">'TO-1.11.06'!$112:$112</definedName>
    <definedName name="_xlnm.Print_Titles" localSheetId="15">'TO-1.11.07'!$112:$112</definedName>
    <definedName name="_xlnm.Print_Titles" localSheetId="16">'TO-1.11.08'!$113:$113</definedName>
    <definedName name="_xlnm.Print_Titles" localSheetId="17">'TO-1.11.09'!$113:$113</definedName>
    <definedName name="_xlnm.Print_Titles" localSheetId="18">'TO-1.11.10'!$114:$114</definedName>
    <definedName name="_xlnm.Print_Titles" localSheetId="19">'TO-1.11.12'!$114:$114</definedName>
  </definedNames>
  <calcPr calcId="162913"/>
</workbook>
</file>

<file path=xl/sharedStrings.xml><?xml version="1.0" encoding="utf-8"?>
<sst xmlns="http://schemas.openxmlformats.org/spreadsheetml/2006/main" count="5108" uniqueCount="836">
  <si>
    <t>2012</t>
  </si>
  <si>
    <t>List obsahuje:</t>
  </si>
  <si>
    <t>1) Souhrnný list stavby</t>
  </si>
  <si>
    <t>2) Rekapitulace objektů</t>
  </si>
  <si>
    <t>2.0</t>
  </si>
  <si>
    <t/>
  </si>
  <si>
    <t>False</t>
  </si>
  <si>
    <t>optimalizováno pro tisk sestav ve formátu A4 - na výšku</t>
  </si>
  <si>
    <t>&gt;&gt;  skryté sloupce  &lt;&lt;</t>
  </si>
  <si>
    <t>0,01</t>
  </si>
  <si>
    <t>21</t>
  </si>
  <si>
    <t>15</t>
  </si>
  <si>
    <t>SOUHRNNÝ LIST STAVBY</t>
  </si>
  <si>
    <t>v ---  níže se nacházejí doplnkové a pomocné údaje k sestavám  --- v</t>
  </si>
  <si>
    <t>0,001</t>
  </si>
  <si>
    <t>Kód:</t>
  </si>
  <si>
    <t>040-18</t>
  </si>
  <si>
    <t>Stavba:</t>
  </si>
  <si>
    <t>Lednice</t>
  </si>
  <si>
    <t>JKSO:</t>
  </si>
  <si>
    <t>CC-CZ:</t>
  </si>
  <si>
    <t>Místo:</t>
  </si>
  <si>
    <t xml:space="preserve"> </t>
  </si>
  <si>
    <t>Datum:</t>
  </si>
  <si>
    <t>29. 1. 2018</t>
  </si>
  <si>
    <t>Objednatel:</t>
  </si>
  <si>
    <t>IČ:</t>
  </si>
  <si>
    <t>DIČ:</t>
  </si>
  <si>
    <t>Zhotovitel:</t>
  </si>
  <si>
    <t>Projektant:</t>
  </si>
  <si>
    <t>True</t>
  </si>
  <si>
    <t>Zpracovatel:</t>
  </si>
  <si>
    <t>Poznámka:</t>
  </si>
  <si>
    <t>Náklady z rozpočtů</t>
  </si>
  <si>
    <t>Ostatní náklady ze souhrnného listu</t>
  </si>
  <si>
    <t>Cena bez DPH</t>
  </si>
  <si>
    <t>DPH</t>
  </si>
  <si>
    <t>základní</t>
  </si>
  <si>
    <t>ze</t>
  </si>
  <si>
    <t>snížená</t>
  </si>
  <si>
    <t>zákl. přenesená</t>
  </si>
  <si>
    <t>sníž. přenesená</t>
  </si>
  <si>
    <t>nulová</t>
  </si>
  <si>
    <t>Cena s DPH</t>
  </si>
  <si>
    <t>v</t>
  </si>
  <si>
    <t>CZK</t>
  </si>
  <si>
    <t>Projektant</t>
  </si>
  <si>
    <t>Zpracovatel</t>
  </si>
  <si>
    <t>Datum a podpis:</t>
  </si>
  <si>
    <t>Razítko</t>
  </si>
  <si>
    <t>Objednavatel</t>
  </si>
  <si>
    <t>Zhotovitel</t>
  </si>
  <si>
    <t>REKAPITULACE OBJEKTŮ STAVBY</t>
  </si>
  <si>
    <t>Informatívní údaje z listů zakázek</t>
  </si>
  <si>
    <t>Kód</t>
  </si>
  <si>
    <t>Objekt</t>
  </si>
  <si>
    <t>Cena bez DPH [CZK]</t>
  </si>
  <si>
    <t>Cena s DPH [CZK]</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</si>
  <si>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</si>
  <si>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</si>
  <si>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</si>
  <si>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</si>
  <si>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</si>
  <si>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</si>
  <si>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</si>
  <si>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</si>
  <si>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</si>
  <si>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</si>
  <si>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</si>
  <si>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</si>
  <si>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1) Náklady z rozpočtů</t>
  </si>
  <si>
    <t>D</t>
  </si>
  <si>
    <t>0</t>
  </si>
  <si>
    <t>###NOIMPORT###</t>
  </si>
  <si>
    <t>IMPORT</t>
  </si>
  <si>
    <t>{dfbe7b47-eb63-4468-a760-0ab49a906f67}</t>
  </si>
  <si>
    <t>{00000000-0000-0000-0000-000000000000}</t>
  </si>
  <si>
    <t>TO-1.01</t>
  </si>
  <si>
    <t>1</t>
  </si>
  <si>
    <t>{17a75d87-841e-4d7c-895e-ff2c6ec7ac7d}</t>
  </si>
  <si>
    <t>TO-1.02</t>
  </si>
  <si>
    <t>{308e44ef-d50b-4dd4-9d31-946d8cf92a39}</t>
  </si>
  <si>
    <t>TO-1.04</t>
  </si>
  <si>
    <t>{4f2e20d2-ff56-49aa-925f-4e4d8718075a}</t>
  </si>
  <si>
    <t>TO-1.05</t>
  </si>
  <si>
    <t>{16c0250f-4c33-4342-9063-937bfab76e28}</t>
  </si>
  <si>
    <t>TO-1.06</t>
  </si>
  <si>
    <t>{21e1be04-7ff2-4a07-83d1-11e9ecbcc5d3}</t>
  </si>
  <si>
    <t>TO-1.08.01</t>
  </si>
  <si>
    <t>{304acddd-0bb9-4d82-8735-9c6b377700f9}</t>
  </si>
  <si>
    <t>TO-1.09</t>
  </si>
  <si>
    <t>{a960bbcb-a2d2-4d9a-b7be-4099e7863de8}</t>
  </si>
  <si>
    <t>TO-1.10</t>
  </si>
  <si>
    <t>{4955ddf7-23d6-43fd-9f30-352f53de63ab}</t>
  </si>
  <si>
    <t>TO-1.11.01</t>
  </si>
  <si>
    <t>{e08cfa29-8005-4238-81a6-8561a4bb0d2e}</t>
  </si>
  <si>
    <t>TO-1.11.03</t>
  </si>
  <si>
    <t>{80eabbad-d2ff-416f-8e1a-acbf01fe381a}</t>
  </si>
  <si>
    <t>TO-1.11.04</t>
  </si>
  <si>
    <t>{dd2b864c-ebb1-4fd8-926d-050d3c1f3c0d}</t>
  </si>
  <si>
    <t>TO-1.11.05</t>
  </si>
  <si>
    <t>{a000f010-87cb-47bd-8fcd-c9de73b1277a}</t>
  </si>
  <si>
    <t>TO-1.11.06</t>
  </si>
  <si>
    <t>{8a8125c7-529b-425e-be8f-dc10b819a516}</t>
  </si>
  <si>
    <t>TO-1.11.07</t>
  </si>
  <si>
    <t>{3a387e36-3e0b-4dc0-a63a-d49b77230c33}</t>
  </si>
  <si>
    <t>TO-1.11.08</t>
  </si>
  <si>
    <t>{923dd7ac-b219-4552-8229-ea5e12145af3}</t>
  </si>
  <si>
    <t>TO-1.11.09</t>
  </si>
  <si>
    <t>{ebb576f4-f190-416c-b536-9ea00fe02bd0}</t>
  </si>
  <si>
    <t>TO-1.11.10</t>
  </si>
  <si>
    <t>{9151ac07-4934-4d52-ae0b-01615a5247ed}</t>
  </si>
  <si>
    <t>2) Ostatní náklady ze souhrnného listu</t>
  </si>
  <si>
    <t>Procent. zadání
[% nákladů rozpočtu]</t>
  </si>
  <si>
    <t>Zařazení nákladů</t>
  </si>
  <si>
    <t>Celkové náklady za stavbu 1) + 2)</t>
  </si>
  <si>
    <t>1) Krycí list rozpočtu</t>
  </si>
  <si>
    <t>2) Rekapitulace rozpočtu</t>
  </si>
  <si>
    <t>3) Rozpočet</t>
  </si>
  <si>
    <t>Zpět na list:</t>
  </si>
  <si>
    <t>Rekapitulace stavby</t>
  </si>
  <si>
    <t>2</t>
  </si>
  <si>
    <t>KRYCÍ LIST ROZPOČTU</t>
  </si>
  <si>
    <t>Objekt:</t>
  </si>
  <si>
    <t>Náklady z rozpočtu</t>
  </si>
  <si>
    <t>Ostatní náklady</t>
  </si>
  <si>
    <t>REKAPITULACE ROZPOČTU</t>
  </si>
  <si>
    <t>Kód - Popis</t>
  </si>
  <si>
    <t>Cena celkem [CZK]</t>
  </si>
  <si>
    <t>1) Náklady z rozpočtu</t>
  </si>
  <si>
    <t>ZVL - ZÁVLAHOVÝ SYSTÉM</t>
  </si>
  <si>
    <t>2) Ostatní náklady</t>
  </si>
  <si>
    <t>ROZPOČET</t>
  </si>
  <si>
    <t>PČ</t>
  </si>
  <si>
    <t>Typ</t>
  </si>
  <si>
    <t>Popis</t>
  </si>
  <si>
    <t>MJ</t>
  </si>
  <si>
    <t>Množství</t>
  </si>
  <si>
    <t>J.cena [CZK]</t>
  </si>
  <si>
    <t>Poznámka</t>
  </si>
  <si>
    <t>J. Nh [h]</t>
  </si>
  <si>
    <t>Nh celkem [h]</t>
  </si>
  <si>
    <t>J. hmotnost
[t]</t>
  </si>
  <si>
    <t>Hmotnost
celkem [t]</t>
  </si>
  <si>
    <t>J. suť [t]</t>
  </si>
  <si>
    <t>Suť Celkem [t]</t>
  </si>
  <si>
    <t>K</t>
  </si>
  <si>
    <t>Pol1</t>
  </si>
  <si>
    <t>Odstranění horních vrstev asfaltového povrchu účelové komunikace, šířka 800 mm</t>
  </si>
  <si>
    <t>m</t>
  </si>
  <si>
    <t>4</t>
  </si>
  <si>
    <t>Pol2</t>
  </si>
  <si>
    <t>Demontáž betonových panelů 2000 x 1000 mm parkoviště</t>
  </si>
  <si>
    <t>ks</t>
  </si>
  <si>
    <t>Pol3</t>
  </si>
  <si>
    <t>6</t>
  </si>
  <si>
    <t>5</t>
  </si>
  <si>
    <t>121101103</t>
  </si>
  <si>
    <t>m2</t>
  </si>
  <si>
    <t>8</t>
  </si>
  <si>
    <t>132201201</t>
  </si>
  <si>
    <t>10</t>
  </si>
  <si>
    <t>7</t>
  </si>
  <si>
    <t>175102101</t>
  </si>
  <si>
    <t>m3</t>
  </si>
  <si>
    <t>12</t>
  </si>
  <si>
    <t>174102101</t>
  </si>
  <si>
    <t>Zásyp potrubí vykopanou zeminou</t>
  </si>
  <si>
    <t>3</t>
  </si>
  <si>
    <t>14</t>
  </si>
  <si>
    <t>9</t>
  </si>
  <si>
    <t>181301102</t>
  </si>
  <si>
    <t>Navrácení vrstvy humusu</t>
  </si>
  <si>
    <t>16</t>
  </si>
  <si>
    <t>460560053</t>
  </si>
  <si>
    <t>Podkladní štěrk komunikace frakce 16-32 mm tl.150 mm</t>
  </si>
  <si>
    <t>18</t>
  </si>
  <si>
    <t>11</t>
  </si>
  <si>
    <t>460300002</t>
  </si>
  <si>
    <t>Hutnění zásypu potrubí</t>
  </si>
  <si>
    <t>20</t>
  </si>
  <si>
    <t>460650081</t>
  </si>
  <si>
    <t>Betonový podklad komunikace tl.100 mm C 20/25 XC2</t>
  </si>
  <si>
    <t>22</t>
  </si>
  <si>
    <t>13</t>
  </si>
  <si>
    <t>Pol4</t>
  </si>
  <si>
    <t>Homogenizovaný asfaltový povrch ABJ/ABS tl.50 mm</t>
  </si>
  <si>
    <t>24</t>
  </si>
  <si>
    <t>Pol5</t>
  </si>
  <si>
    <t>Ošetření hran prolitím spar emulzí</t>
  </si>
  <si>
    <t>26</t>
  </si>
  <si>
    <t>Pol6</t>
  </si>
  <si>
    <t>Podkladní betonová deska vrátnice C 20/25 XC2 tl.100 mm</t>
  </si>
  <si>
    <t>28</t>
  </si>
  <si>
    <t>Pol7</t>
  </si>
  <si>
    <t>Provedení izolace z asfaltových pásů tl.4 mm včetně napojení na stávající hydroizolaci</t>
  </si>
  <si>
    <t>17</t>
  </si>
  <si>
    <t>Pol8</t>
  </si>
  <si>
    <t>Betonová mazanina tl.80 mm C16/20 uvnitř vrátnice</t>
  </si>
  <si>
    <t>Pol9</t>
  </si>
  <si>
    <t>Povrch z keramické dlažby  - včetně vyrovnání podkladu a soklů</t>
  </si>
  <si>
    <t>19</t>
  </si>
  <si>
    <t>460600023</t>
  </si>
  <si>
    <t>Likvidace přebytečné zeminy</t>
  </si>
  <si>
    <t>Pol10</t>
  </si>
  <si>
    <t>Navrácení panelů 2000 x 1000 mm na parkoviště</t>
  </si>
  <si>
    <t>Pol11</t>
  </si>
  <si>
    <t>Hutněný štěrkový polštář  freakce 16 - 32 mm pro osazení skruží vodoměrné šachty tl.200 mm</t>
  </si>
  <si>
    <t>Pol12</t>
  </si>
  <si>
    <t>Betonová skruž průměru 1000 mm, tl. Stěny 100 mm, výška 1,0 m pro umístění vodoměru</t>
  </si>
  <si>
    <t>23</t>
  </si>
  <si>
    <t>Pol13</t>
  </si>
  <si>
    <t>Šachtový kónus pro skruže průměru 1000 mm, výška 600 mm</t>
  </si>
  <si>
    <t>Pol14</t>
  </si>
  <si>
    <t>Litinový poklop B125, 600 mm</t>
  </si>
  <si>
    <t>25</t>
  </si>
  <si>
    <t>230205125</t>
  </si>
  <si>
    <t>230205055</t>
  </si>
  <si>
    <t>27</t>
  </si>
  <si>
    <t>Pol16</t>
  </si>
  <si>
    <t>soub</t>
  </si>
  <si>
    <t>Pol17</t>
  </si>
  <si>
    <t>29</t>
  </si>
  <si>
    <t>742210171</t>
  </si>
  <si>
    <t>899722111</t>
  </si>
  <si>
    <t>Pol19</t>
  </si>
  <si>
    <t>Pol20</t>
  </si>
  <si>
    <t>Pol21</t>
  </si>
  <si>
    <t>Pol22</t>
  </si>
  <si>
    <t>Pol23</t>
  </si>
  <si>
    <t>Pol24</t>
  </si>
  <si>
    <t>Pol25</t>
  </si>
  <si>
    <t>892351111</t>
  </si>
  <si>
    <t>Pol27</t>
  </si>
  <si>
    <t>Pol28</t>
  </si>
  <si>
    <t>132201101</t>
  </si>
  <si>
    <t>Podkladní štěrk pod zpevněnými plochami frakce 16-32 mm tl.150 mm</t>
  </si>
  <si>
    <t>Pol29</t>
  </si>
  <si>
    <t>Ventilová šachta velká kulatá (prům. 32 cm)</t>
  </si>
  <si>
    <t>Pol30</t>
  </si>
  <si>
    <t>230205042</t>
  </si>
  <si>
    <t>230205031</t>
  </si>
  <si>
    <t>Pol31</t>
  </si>
  <si>
    <t>Pol32</t>
  </si>
  <si>
    <t>Pol33</t>
  </si>
  <si>
    <t>Pol34</t>
  </si>
  <si>
    <t>Pol35</t>
  </si>
  <si>
    <t>Pol36</t>
  </si>
  <si>
    <t>Pol37</t>
  </si>
  <si>
    <t>Pol38</t>
  </si>
  <si>
    <t>Pol39</t>
  </si>
  <si>
    <t>Pol40</t>
  </si>
  <si>
    <t>Pol41</t>
  </si>
  <si>
    <t>Pol42</t>
  </si>
  <si>
    <t>Pol43</t>
  </si>
  <si>
    <t>Pol44</t>
  </si>
  <si>
    <t>Pol45</t>
  </si>
  <si>
    <t>Pol46</t>
  </si>
  <si>
    <t>Pol47</t>
  </si>
  <si>
    <t>Pol48</t>
  </si>
  <si>
    <t>Pol49</t>
  </si>
  <si>
    <t>Pol50</t>
  </si>
  <si>
    <t>Pol51</t>
  </si>
  <si>
    <t>Likvidace výplachu a odvoz na skládku</t>
  </si>
  <si>
    <t>Pol52</t>
  </si>
  <si>
    <t>Výkopy sond inženýrských sítí do hloubky 2 m včetně zapravení</t>
  </si>
  <si>
    <t>Pol53</t>
  </si>
  <si>
    <t>Napojení výkopů potrubí na ponechaného potrubí protlaku a vpravení do navrhované hloubky výkopu potrubí d110</t>
  </si>
  <si>
    <t>Pol54</t>
  </si>
  <si>
    <t>Výkop startovací a cílové jámy 1,5 x 2,0 m hloubky 1,5 m včetně pažení</t>
  </si>
  <si>
    <t>141721114</t>
  </si>
  <si>
    <t>Pol55</t>
  </si>
  <si>
    <t>Pol56</t>
  </si>
  <si>
    <t>Pol57</t>
  </si>
  <si>
    <t>Ostatní náklady Doprava technologie</t>
  </si>
  <si>
    <t>Pol58</t>
  </si>
  <si>
    <t>Napojení výkopů potrubí na ponechaného potrubí protlaku a vpravení do navrhované hloubky výkopu potrubí d160</t>
  </si>
  <si>
    <t>Pol59</t>
  </si>
  <si>
    <t>Napojení výkopů potrubí na ponechaného potrubí protlaku a vpravení do navrhované hloubky výkopu potrubí d190</t>
  </si>
  <si>
    <t>Pol60</t>
  </si>
  <si>
    <t>Napojení výkopů potrubí na ponechaného potrubí protlaku a vpravení do navrhované hloubky výkopu potrubí d63</t>
  </si>
  <si>
    <t>Potrubí HDPE 100 SDR 11 d160</t>
  </si>
  <si>
    <t>Pol61</t>
  </si>
  <si>
    <t>Svařování PE potrubí</t>
  </si>
  <si>
    <t>141721113</t>
  </si>
  <si>
    <t>Řízený protlak PE 90 do hloubky 6 m v hornině třídy 1 - 3</t>
  </si>
  <si>
    <t>230205051</t>
  </si>
  <si>
    <t>Potrubí HDPE 100 SDR 11 d90</t>
  </si>
  <si>
    <t>Pol62</t>
  </si>
  <si>
    <t>141721112</t>
  </si>
  <si>
    <t>Řízený protlak PE 63 do hloubky 6 m v hornině třídy 1 - 3</t>
  </si>
  <si>
    <t>230205041</t>
  </si>
  <si>
    <t>Potrubí HDPE 100 SDR 11 d63</t>
  </si>
  <si>
    <t>Pol63</t>
  </si>
  <si>
    <t>141721115</t>
  </si>
  <si>
    <t>230205125.1</t>
  </si>
  <si>
    <t>Pol64</t>
  </si>
  <si>
    <t>Pol65</t>
  </si>
  <si>
    <t>Pol66</t>
  </si>
  <si>
    <t>Pol67</t>
  </si>
  <si>
    <t>Zapravení prostupu obvodovou stěnou pro potrubí DN 150</t>
  </si>
  <si>
    <t>Pol68</t>
  </si>
  <si>
    <t>Zapravení prostupu podlahou pro potrubí DN 100</t>
  </si>
  <si>
    <t>Pol69</t>
  </si>
  <si>
    <t>230205035</t>
  </si>
  <si>
    <t>Pol70</t>
  </si>
  <si>
    <t>Pol71</t>
  </si>
  <si>
    <t>741122024</t>
  </si>
  <si>
    <t>Pol72</t>
  </si>
  <si>
    <t>Pol73</t>
  </si>
  <si>
    <t>Pol74</t>
  </si>
  <si>
    <t>Pol75</t>
  </si>
  <si>
    <t>Pol76</t>
  </si>
  <si>
    <t>Pol77</t>
  </si>
  <si>
    <t>Pol78</t>
  </si>
  <si>
    <t>Pol79</t>
  </si>
  <si>
    <t>Pol80</t>
  </si>
  <si>
    <t>Pol81</t>
  </si>
  <si>
    <t>Čerpadlo Čerpadlo horizontální s jedním oběžným kolem pracovním bodem 17 m3/h pří 85 m, 7,5 kW, 400 V</t>
  </si>
  <si>
    <t>Pol82</t>
  </si>
  <si>
    <t>Pol83</t>
  </si>
  <si>
    <t>Pol84</t>
  </si>
  <si>
    <t>Likvidace betonového odpadu odvozem na skládku</t>
  </si>
  <si>
    <t>t</t>
  </si>
  <si>
    <t>Pol85</t>
  </si>
  <si>
    <t>Likvidace kovového odpadu odvozem na skládku</t>
  </si>
  <si>
    <t>Pol86</t>
  </si>
  <si>
    <t>Odstranění horních vrstev asfaltového povrchu účelové komunikace, šířka 800 mm, včetně podkladních vrstev</t>
  </si>
  <si>
    <t>Pol87</t>
  </si>
  <si>
    <t>Odstranění horních vrstev asfaltového povrchu účelové komunikace, šířka 300 mm, včetně podkladních vrstev</t>
  </si>
  <si>
    <t>Pol88</t>
  </si>
  <si>
    <t>Pol89</t>
  </si>
  <si>
    <t>Sejmutí vrstvy humusu tl.150 mm a odvoz na mezideponii</t>
  </si>
  <si>
    <t>Pol90</t>
  </si>
  <si>
    <t>Vyhloubení rýhy šířky 150 mm pro potrubí hloubky 600 mm v zemině tř. těžitelnosti 3</t>
  </si>
  <si>
    <t>Podsyp a obsyp potrubí nesoudržným materiálem - frakce 0 - 16 mm</t>
  </si>
  <si>
    <t>Pol91</t>
  </si>
  <si>
    <t>Navrácení rozebrané betonové dlažby do lože štěrku frakce 8-12 mm tl.400 mm, hutnění zásyps spar křemičitým pískem</t>
  </si>
  <si>
    <t>Pol92</t>
  </si>
  <si>
    <t>230205045</t>
  </si>
  <si>
    <t>Pol93</t>
  </si>
  <si>
    <t>741122003</t>
  </si>
  <si>
    <t>Pol94</t>
  </si>
  <si>
    <t>Pol95</t>
  </si>
  <si>
    <t>Pol96</t>
  </si>
  <si>
    <t>Pol97</t>
  </si>
  <si>
    <t>Pol98</t>
  </si>
  <si>
    <t>Sestava pro připojení 1 - 2 elektromagnetických ventilů</t>
  </si>
  <si>
    <t>Pol99</t>
  </si>
  <si>
    <t>Pol100</t>
  </si>
  <si>
    <t>Pol101</t>
  </si>
  <si>
    <t>Pol102</t>
  </si>
  <si>
    <t>Šoupě zemní litinové 100/110</t>
  </si>
  <si>
    <t>Pol103</t>
  </si>
  <si>
    <t>Šoupě zemní litinové 80/90</t>
  </si>
  <si>
    <t>Pol104</t>
  </si>
  <si>
    <t>Šoupě zemní litinové 65/75</t>
  </si>
  <si>
    <t>Pol105</t>
  </si>
  <si>
    <t>Šoupě zemní litinové 50/63</t>
  </si>
  <si>
    <t>Pol106</t>
  </si>
  <si>
    <t>Šoupě zemní plastové 6/4"</t>
  </si>
  <si>
    <t>Pol107</t>
  </si>
  <si>
    <t>Pol108</t>
  </si>
  <si>
    <t>Odvzdušňovací ventil 2" - včetně výkopu a napojení na kloubovou přípojku, uzavíracího ventilu</t>
  </si>
  <si>
    <t>Pol109</t>
  </si>
  <si>
    <t>Šachta pro šoupě litinová kulatá</t>
  </si>
  <si>
    <t>Pol110</t>
  </si>
  <si>
    <t>Pol111</t>
  </si>
  <si>
    <t>Pol112</t>
  </si>
  <si>
    <t>rok</t>
  </si>
  <si>
    <t>Pol113</t>
  </si>
  <si>
    <t>Pol114</t>
  </si>
  <si>
    <t>Pol115</t>
  </si>
  <si>
    <t>Pol116</t>
  </si>
  <si>
    <t>Rozebrání povrchu betonové dlažby parkoviště tl.60 mm, pruh šířky 0,8 m</t>
  </si>
  <si>
    <t>Pol117</t>
  </si>
  <si>
    <t>Rozebrání povrchu kamenné dlažby chodníku tl.60 mm, pruh šířky 0,5 m</t>
  </si>
  <si>
    <t>Pol118</t>
  </si>
  <si>
    <t>Demontáž části plotu z pozinkované svařované sítě</t>
  </si>
  <si>
    <t>Pol119</t>
  </si>
  <si>
    <t>Pol120</t>
  </si>
  <si>
    <t>Pol126</t>
  </si>
  <si>
    <t>Pol128</t>
  </si>
  <si>
    <t>Pol129</t>
  </si>
  <si>
    <t>Pol131</t>
  </si>
  <si>
    <t>Pol132</t>
  </si>
  <si>
    <t>Pol133</t>
  </si>
  <si>
    <t>Pol134</t>
  </si>
  <si>
    <t>Pol135</t>
  </si>
  <si>
    <t>Pol136</t>
  </si>
  <si>
    <t>Pol137</t>
  </si>
  <si>
    <t>Pol138</t>
  </si>
  <si>
    <t>Pol139</t>
  </si>
  <si>
    <t>Pol140</t>
  </si>
  <si>
    <t>Pol141</t>
  </si>
  <si>
    <t>Pol143</t>
  </si>
  <si>
    <t>Pol144</t>
  </si>
  <si>
    <t>Kapkovací hadice Napojení na potrubí PE v zemi pomocí plastových navrtávacích sedel</t>
  </si>
  <si>
    <t>Soubor spojovacího a kotevního materiálu</t>
  </si>
  <si>
    <t>Pol150</t>
  </si>
  <si>
    <t>230205025</t>
  </si>
  <si>
    <t>Kapkovací hadice Kapkovací hadice plochá bez kompenzace tlaku, průtok 1,14 l/h, tloušťka stěny 0,2 mm, vzdálenost odkapávačů 300 mm</t>
  </si>
  <si>
    <t>Kapkovací hadice Napojení na ploché přívodní potrubí na zemi</t>
  </si>
  <si>
    <t>Plastový bodec pro upevnění kapkové hadice k povrchu</t>
  </si>
  <si>
    <t>Průraz konstrukcí truhlíku, betonovou stěnou tl.300 mm pro potrubí PE 40, včetně zapravení</t>
  </si>
  <si>
    <t>Demontáž stávajících závlah</t>
  </si>
  <si>
    <t>Kabel CYKY 2x2,5 mm2 - včetně položení</t>
  </si>
  <si>
    <t>Kulový uzávěř plastový nátrubní na potrubí PE 20</t>
  </si>
  <si>
    <t>Kulový uzávěr pro napojení hadice vstup 1/2", výstup 2x3/4"</t>
  </si>
  <si>
    <t>Kulový uzávěr kovový 1" vni vně</t>
  </si>
  <si>
    <t>Filtr 1" lamelový, 130 mikron</t>
  </si>
  <si>
    <t>Regulační ventil 5/4" pro regulaci tlaku do 5 bar</t>
  </si>
  <si>
    <t>Postřikovače Mikrorozprašovač s uzávěrem, výseč 180°</t>
  </si>
  <si>
    <t>Postřikovače Mikrorozprašovač s uzávěrem, výseč 90°</t>
  </si>
  <si>
    <t>Postřikovače Minipostřikovač závěsný 70-90 l/h, dostřik 3,0-3,2 m, celokruhový, délka přívodní hadičky 30 cm s adaptérem pro připojení na potrubí, protiodkapávací ventil, stabilizátor</t>
  </si>
  <si>
    <t>Stavební úpravy Demontáž stávajících závlah</t>
  </si>
  <si>
    <t xml:space="preserve">Průraz základem objektu vrátnice 500 x 500 mm </t>
  </si>
  <si>
    <t>Vybourání podlahy vrátnice tl.vrstev 200 mm</t>
  </si>
  <si>
    <t>D1 - Bourání a demontáže</t>
  </si>
  <si>
    <t>D2 - Zemní a stavební práce</t>
  </si>
  <si>
    <t xml:space="preserve"> = 6,2*0,15*0,8</t>
  </si>
  <si>
    <t xml:space="preserve"> = 6,2*0,1*0,8</t>
  </si>
  <si>
    <t xml:space="preserve"> = 0,1*13,9</t>
  </si>
  <si>
    <t xml:space="preserve"> = (490*0,75*0,8 + 5*0,65*0,8)*0,18 + 490*0,31*0,8</t>
  </si>
  <si>
    <t>D3 - Potrubí a kabely</t>
  </si>
  <si>
    <t>D4 - Ovládací systém</t>
  </si>
  <si>
    <t>Ponorná sonda 10 m + 5 m</t>
  </si>
  <si>
    <t>Litinová uzavírací klapka DN 100 ovládaná servopohonem včetně napájení 230 V</t>
  </si>
  <si>
    <t>Litinová příruba s přechodem na elektrotvarovku PE 110</t>
  </si>
  <si>
    <t>Časovací zařízení pro spouštění přepínání priorit dopouštění, napájení 220/24 V AC</t>
  </si>
  <si>
    <t>Vytyčení stávajících inženýrských sítí</t>
  </si>
  <si>
    <t>Tlaková zkouška úseku</t>
  </si>
  <si>
    <t>Vyhloubení rýhy šířky 300 mm pro potrubí hloubky 600 mm v zemině tř. těžitelnosti 3</t>
  </si>
  <si>
    <t xml:space="preserve"> = 155*0,26*0,3</t>
  </si>
  <si>
    <t xml:space="preserve"> = 155*0,25*0,3 </t>
  </si>
  <si>
    <t xml:space="preserve"> = 140*0,09*0,3</t>
  </si>
  <si>
    <t xml:space="preserve"> = 15*0,5*0,15</t>
  </si>
  <si>
    <t xml:space="preserve"> = (155*0,26*0,3)*0,18</t>
  </si>
  <si>
    <t>D4 - Armatury</t>
  </si>
  <si>
    <t>Šoupě nátrubí POM 6/4" na potrubí PE 63</t>
  </si>
  <si>
    <t>Šoupě nátrubí POM 1" na potrubí PE 40</t>
  </si>
  <si>
    <t>Litinová uzavírací klapka DN 50 se servopohonem, 230 V</t>
  </si>
  <si>
    <t>Litinová příruba s přechodem na PE 63</t>
  </si>
  <si>
    <t>Zpětný ventil 6/4"</t>
  </si>
  <si>
    <t>Přechodka 63x6/4" vně</t>
  </si>
  <si>
    <t>D5 - Čerpadlo</t>
  </si>
  <si>
    <t>Čerpací stanice ČS 2 s pracovním bodem 9 m3/h při 4,3 bar spínání pomocí tlakového spínače a  tlakové nádoby 150 l včetně fitinek, zpětné klapky, vyvažovacího ventilu</t>
  </si>
  <si>
    <t>D1 - Zemní a stavební práce</t>
  </si>
  <si>
    <t xml:space="preserve"> = 45*0,26*0,15</t>
  </si>
  <si>
    <t xml:space="preserve"> = 45*0,25*0,15</t>
  </si>
  <si>
    <t xml:space="preserve"> = 45*0,09*0,15</t>
  </si>
  <si>
    <t>D2 - Potrubí a kabely</t>
  </si>
  <si>
    <t>D3 - Ovládací systém</t>
  </si>
  <si>
    <t>Trafo 230/24 V - zásuvkové</t>
  </si>
  <si>
    <t>Elektromagnetický ventil 6/4" vnitřní závit, cívka AC-24 V, s regulací průtoku, pracovní tlak do 10 bar</t>
  </si>
  <si>
    <t>Vodovzdorný konektor zaklapávací</t>
  </si>
  <si>
    <t>Přechodka 40x6/4" vně</t>
  </si>
  <si>
    <t xml:space="preserve"> Vytyčení stávajících inženýrských sítí</t>
  </si>
  <si>
    <t>D1 - Výkopové a související práce</t>
  </si>
  <si>
    <t>D2 - Řízený protlak pod komunikací mezi objekty A a C</t>
  </si>
  <si>
    <t>Řízený protlak PE 110 do hloubky 6 m v hornině třídy 1 - 3</t>
  </si>
  <si>
    <t>Potrubí HDPE 100 SDR 11 d110</t>
  </si>
  <si>
    <t>Doprava technologie</t>
  </si>
  <si>
    <t>D2 - Řízený protlak pod komunikací Valtická u vrátnice Mendelea</t>
  </si>
  <si>
    <t>Řízený protlak PE 160 do hloubky 6 m v hornině třídy 1 - 3</t>
  </si>
  <si>
    <t>D3 - Řízený protlak pod komunikací Valtická</t>
  </si>
  <si>
    <t xml:space="preserve"> = 44*0,26*0,15</t>
  </si>
  <si>
    <t xml:space="preserve"> = 44*0,25*0,15</t>
  </si>
  <si>
    <t xml:space="preserve"> = 44*0,09*0,15</t>
  </si>
  <si>
    <t>D2 - Potrubí</t>
  </si>
  <si>
    <t>D3 - Kabely - hlavní rozvod připojení čerpací stanice</t>
  </si>
  <si>
    <t>Šroubení přímé mosazné 2"</t>
  </si>
  <si>
    <t>Šroubení přímé mosazné 6/4"</t>
  </si>
  <si>
    <t>Litinové přírubové šoupě DN 150 s manuálním uzavíráním včetně přírub s přechodkou na potrubí</t>
  </si>
  <si>
    <t>Pol15</t>
  </si>
  <si>
    <t>Pol18</t>
  </si>
  <si>
    <t>Pol26</t>
  </si>
  <si>
    <t>Spojovací materiál</t>
  </si>
  <si>
    <t>Kabely - hlavní rozvod připojení čerpací stanice Spojovací materiál</t>
  </si>
  <si>
    <t xml:space="preserve"> = 2*1*3,14*2300*32/1000</t>
  </si>
  <si>
    <t xml:space="preserve"> = 32*75</t>
  </si>
  <si>
    <t xml:space="preserve"> = 7,4+4*2,7</t>
  </si>
  <si>
    <t xml:space="preserve"> = 1,5+11,5</t>
  </si>
  <si>
    <t>Výkop pro demontáž stávajího hydrantu hl. 1,0 m</t>
  </si>
  <si>
    <t xml:space="preserve"> =128+26,4+2,2+12+27+53+45,7+3+5+3+62,8+33+7+8,2+4,4+6,7+4,7+6,5+6,8+16,2+ 11,5+5,7+21+20,6+67,4+15,4+3,8+2,7+18,9+6,5+10,1+32+11+3,4+11,5+69,3+251+17*2</t>
  </si>
  <si>
    <t xml:space="preserve"> =27,2+23,6+41,1+2+40,3+2,5+9,3+62,5+4,6+108,9+2+10+60+300,7+348,8+131,4+347,9+ 105+2+2+2+2+8+295+35,5+41*2</t>
  </si>
  <si>
    <t xml:space="preserve"> = (1057,4*0,31*0,8+2048,3*0,26*0,15)*0,18</t>
  </si>
  <si>
    <t xml:space="preserve"> = 1057,4+2048,3</t>
  </si>
  <si>
    <t xml:space="preserve"> = 53,2*0,15*0,8+18,2*0,15*0,3</t>
  </si>
  <si>
    <t xml:space="preserve"> = 53,2*0,1*0,8+18,2*0,1*0,3</t>
  </si>
  <si>
    <t xml:space="preserve"> = 2*53,2+2*18,2</t>
  </si>
  <si>
    <t>Navrácení rozebrané betonové dlažby do lože štěrku frakce 8-12 mm tl.400 mm, hutnění zásyp spar křemičitým pískem</t>
  </si>
  <si>
    <t>Ochrana proti přepětí včetně uzemňovacího plechu, napojení na kabely CYKY 2x2,5 mm2, instalace vložením do země po 150 m</t>
  </si>
  <si>
    <t>Dodávka včetně:  výkopů, osazení na betonový základ, napojení, zásypů a hutnění dle detailu TO-1.09.02.01</t>
  </si>
  <si>
    <t>Úpravy skruže - vysekání otvorů 2x Φ 100 mm</t>
  </si>
  <si>
    <t>Přírubového patního kolena DN 80</t>
  </si>
  <si>
    <t>Nápojného potrubí HDPE 100 PE 63x3,8 PN 10</t>
  </si>
  <si>
    <t>Litinového navrtávacího pasu 75-110 x 2"</t>
  </si>
  <si>
    <t>Plastové skříňky 250x350 mm IP55, UV STABILNÍ včetně 8-mi místné svorkovnice a uchycení k hydrantu</t>
  </si>
  <si>
    <t>PVC kabelové chráničky DN 20</t>
  </si>
  <si>
    <t>Dodávka včetně:  výkopů, osazení na betonový základ, napojení, zásypů a hutnění dle detailu TO-1.09.02.03</t>
  </si>
  <si>
    <t>Dodávka včetně: rozebiratelného napojení a podpůrné konstukce dle detailu TO1.09.04</t>
  </si>
  <si>
    <t xml:space="preserve">Dodávka včetně: rozebiratelného napojení </t>
  </si>
  <si>
    <t>Tlaková zkouška potrubí</t>
  </si>
  <si>
    <t>Podpora operačního systému pro ovládání závlah</t>
  </si>
  <si>
    <t>Zaškolení obsluhy pro servis a údržbu závlahového systému pro 2 - 3 osoby</t>
  </si>
  <si>
    <t>Zazimování systému</t>
  </si>
  <si>
    <t>Jarní spuštění systému</t>
  </si>
  <si>
    <t xml:space="preserve"> = 0,75+0,75</t>
  </si>
  <si>
    <t xml:space="preserve"> = 1,5*0,7</t>
  </si>
  <si>
    <t xml:space="preserve"> = 177*0,26*0,15</t>
  </si>
  <si>
    <t xml:space="preserve"> = 177*0,25*0,15</t>
  </si>
  <si>
    <t xml:space="preserve"> = 177*0,09*0,15</t>
  </si>
  <si>
    <t xml:space="preserve"> = (177*0,26*0,15)*0,18</t>
  </si>
  <si>
    <t xml:space="preserve"> = 9*0,15*0,8</t>
  </si>
  <si>
    <t>Nadzemní elektrický sloupek z termoplastu  400 x 1200 x 220 včetně betonového základu, osazení</t>
  </si>
  <si>
    <t>Vodovzdorný konektor DBY</t>
  </si>
  <si>
    <t>Vodovzdorný konektor DBR</t>
  </si>
  <si>
    <t>Demontáž stávajících litinových nadzemních hydrantů včetně betonových skruží výšky 0,5 m</t>
  </si>
  <si>
    <t>Rozebrání stávajícího povrchu chodníku z betonové dlažby, šířka 800 mm včetně podkladních vrstev</t>
  </si>
  <si>
    <t>Odvzdušňovací ventil kinetický 1"</t>
  </si>
  <si>
    <t>D3 - Ovládání závlahy</t>
  </si>
  <si>
    <t>Elektromagnetický ventil 6/4" vnitřní závit, cívka DC-9 V, s regulací průtoku, pracovní tlak do 16 bar</t>
  </si>
  <si>
    <t>Regulátor tlaku s přesnou regulací pro elektromagnetický ventil</t>
  </si>
  <si>
    <t>Dekodér pro DC ovládací systém - 1 stanicový  - kompatibilní ze stávajícímřídíím systémem</t>
  </si>
  <si>
    <t>Koleno 63</t>
  </si>
  <si>
    <t>Přechodové koleno 63x2" vni</t>
  </si>
  <si>
    <t>Přechodka 63x2" vni</t>
  </si>
  <si>
    <t>Spojka AL kamlok vsuvka DN 50 závit 2" vně</t>
  </si>
  <si>
    <t>PVC hadice s koncovkami AL kamlok spojka s trnem DN 50, délky 2 m</t>
  </si>
  <si>
    <t>D4 - Kapkovací hadice</t>
  </si>
  <si>
    <t>Včetně: Navrtávací pas 63x3/4" plast</t>
  </si>
  <si>
    <t>Přechodový kus 16x3/4"</t>
  </si>
  <si>
    <t>Hadice bez odkapávačů 16 mm, délka 1,5 m</t>
  </si>
  <si>
    <t>Kulový ventil 16 mm</t>
  </si>
  <si>
    <t>Chránička LDPE PE 40 32x2,9 PN 6, délka 1,5 m</t>
  </si>
  <si>
    <t>Včetně: Spojka 16 mm převl. mat.</t>
  </si>
  <si>
    <t>Plast. bodec pro had. 16 mm</t>
  </si>
  <si>
    <t>Koncovka pro kapkovou hadici 16 mm</t>
  </si>
  <si>
    <t>Kapkovací hadice s kompenzací tlaku a funkcí Anti-Siphon -Průtok 2,4 l/h, tloušťka stěny 1,1 mm, vzdálenost odkapávačů 500 mm</t>
  </si>
  <si>
    <t>Napojení na potrubí PE v zemi pomocí plastových navrtávacích sedel</t>
  </si>
  <si>
    <t>Hutnění podkladních vrstev</t>
  </si>
  <si>
    <t xml:space="preserve"> = 307,5*0,26*0,15</t>
  </si>
  <si>
    <t xml:space="preserve"> = 307,5*0,25*0,15</t>
  </si>
  <si>
    <t xml:space="preserve"> = 307,5*0,09*0,15</t>
  </si>
  <si>
    <t xml:space="preserve"> = (307,5*0,26*0,15)*0,18</t>
  </si>
  <si>
    <t>Kapkovací hadice s kompenzací tlaku a funkcí Anti-Siphon -Průtok 1,6 l/h, tloušťka stěny 1,1 mm, vzdálenost odkapávačů 500 mm</t>
  </si>
  <si>
    <t xml:space="preserve"> = 530,5*0,26*0,15</t>
  </si>
  <si>
    <t xml:space="preserve"> = 530,5*0,25*0,15</t>
  </si>
  <si>
    <t xml:space="preserve"> = 530,5*0,09*0,15</t>
  </si>
  <si>
    <t xml:space="preserve"> = (530,5*0,26*0,15)*0,18</t>
  </si>
  <si>
    <r>
      <t xml:space="preserve"> </t>
    </r>
    <r>
      <rPr>
        <b/>
        <sz val="8"/>
        <color theme="3" tint="0.39998000860214233"/>
        <rFont val="Trebuchet MS"/>
        <family val="2"/>
      </rPr>
      <t>= 210*0,26*0,15</t>
    </r>
  </si>
  <si>
    <t xml:space="preserve"> = 210*0,25*0,15</t>
  </si>
  <si>
    <t xml:space="preserve"> = 210*0,09*0,15</t>
  </si>
  <si>
    <t xml:space="preserve"> = (210*0,26*0,15)*0,18</t>
  </si>
  <si>
    <t>Potrubí LDPE 40 PE 32x2,9 PN 6</t>
  </si>
  <si>
    <t>Elektromagnetický ventil 1" vnitřní závit, cívka DC-9 V, s regulací průtoku, pracovní tlak do 16 bar</t>
  </si>
  <si>
    <t>D1 - Potrubí a kabely</t>
  </si>
  <si>
    <t>Potrubí ohebné ploché d50 PN 6</t>
  </si>
  <si>
    <t>D2 - Ovládání závlahy</t>
  </si>
  <si>
    <t>Přechodka 50x6/4" vně</t>
  </si>
  <si>
    <t>Koleno 50</t>
  </si>
  <si>
    <t>Přechodka 50x6/4" vni</t>
  </si>
  <si>
    <t>Spojka AL kamlok vsuvka DN 50 závit 6/4" vně</t>
  </si>
  <si>
    <t>Spojka AL kamlok spojka s trnem DN 50</t>
  </si>
  <si>
    <t>D3 - Postřikovače</t>
  </si>
  <si>
    <t>Minipotřikovač s krátkým dostřikem, průtok 55 l/h</t>
  </si>
  <si>
    <t>Napojení mikropostřikovače na potrubí PE volně na zemi</t>
  </si>
  <si>
    <t xml:space="preserve">Včetně: Adaptér pro minipostřikovač </t>
  </si>
  <si>
    <t>Kolík pro postřikovač, délky 1,5 m</t>
  </si>
  <si>
    <t>Mikrohadička PVC, Ø 5 x 8 mm, délky 1,5 m</t>
  </si>
  <si>
    <t>Mikroventil 5 x 8 mm</t>
  </si>
  <si>
    <t>Konektor 5 mm/vni. přip.</t>
  </si>
  <si>
    <t>Konektor 5,5 mm/vně. přip.</t>
  </si>
  <si>
    <t>Ucpávka pro konektor 5,5 mm</t>
  </si>
  <si>
    <t>D3 - Kapkovací hadice</t>
  </si>
  <si>
    <t>Včetně: Průchodka z ploché potrubí na plochou hadici 3/8"</t>
  </si>
  <si>
    <t>Spojka 3/8"x3/8" vnitřní</t>
  </si>
  <si>
    <t>Přípojka starter 16 mm x 3/8" vnější závit s uzavíracím ventilem</t>
  </si>
  <si>
    <t>D5 - Postřikovače</t>
  </si>
  <si>
    <t xml:space="preserve"> = 5*1,7+23,6+16,6+56,5</t>
  </si>
  <si>
    <t xml:space="preserve"> = 105,3*0,26*0,15</t>
  </si>
  <si>
    <t xml:space="preserve"> = 105,3*0,25*0,15</t>
  </si>
  <si>
    <t xml:space="preserve"> = 105,3*0,09*0,15</t>
  </si>
  <si>
    <t xml:space="preserve"> = (105,3*0,26*0,15)*0,18</t>
  </si>
  <si>
    <t xml:space="preserve">  = (50+8,5+2+52,5+7)*1,16</t>
  </si>
  <si>
    <t xml:space="preserve"> = (39+20,6+58,5)*1,1</t>
  </si>
  <si>
    <t xml:space="preserve"> = (175,2+85+48+49+36,5+46)*1,12</t>
  </si>
  <si>
    <t xml:space="preserve"> = (25+8,5+86+20,4+63,4)*1,13</t>
  </si>
  <si>
    <t>Elektromagnetický ventil 1" vnější závit, cívka DC-9 V, s regulací průtoku, pracovní tlak do 12 bar</t>
  </si>
  <si>
    <t>Elektromagnetický ventil 3/4" vnitřní závit, cívka DC-9 V, s přesnou regulací tlaku, pro nízké průtoky</t>
  </si>
  <si>
    <t>D4 - Postřikovače</t>
  </si>
  <si>
    <t xml:space="preserve"> = 45+2+7+16+12+22</t>
  </si>
  <si>
    <t>D1 - Stavební úpravy</t>
  </si>
  <si>
    <t>Průraz základovou konstrukcí, betonovou stěnou tl.300 mm pro potrubí PE 50 + PE40, včetně zapravení</t>
  </si>
  <si>
    <t>Prostup stěnou, nebo stropem, pro potrubí PE 32, PE 40, včetně zapravení</t>
  </si>
  <si>
    <t>Redukční ventil 5/4" pro regulaci tlaku do 5 bar</t>
  </si>
  <si>
    <t>Sestava pro napojení přihnojovací sestavy dimenze 6/4"</t>
  </si>
  <si>
    <t>Minipostřikovač závěsný 70-90 l/h, dostřik 3,0-3,2 m, celokruhový, délka přívodní hadičky 30 cm s adaptérem pro připojení na potrubí, protiodkapávací ventil, stabilizátor</t>
  </si>
  <si>
    <t>Mlžící tryska, 4 výstupy, průtok 28 l/h s adaptérem pro připojení na potrubí, protiodkapávací ventil, stabilizátor</t>
  </si>
  <si>
    <t>Sedlový ventil přímý vnitřní 5/4"</t>
  </si>
  <si>
    <t>Elektromagnetický ventil 3/4" vnitřní závit, cívka DC-9 V, s přesnou regulací tlaku</t>
  </si>
  <si>
    <t>Regulátor tlaku pro přesnou regulaci tlaku</t>
  </si>
  <si>
    <t>Kapkovací hadice plochá bez kompenzace tlaku, průtok 1,14 l/h, tloušťka stěny 0,2 mm, vzdálenost odkapávačů 300 mm</t>
  </si>
  <si>
    <t>Napojení na ploché přívodní potrubí na zemi</t>
  </si>
  <si>
    <t>Pol121</t>
  </si>
  <si>
    <t>Pol122</t>
  </si>
  <si>
    <t>Pol123</t>
  </si>
  <si>
    <t>Pol124</t>
  </si>
  <si>
    <t>Pol125</t>
  </si>
  <si>
    <t>Pol127</t>
  </si>
  <si>
    <t>Pol130</t>
  </si>
  <si>
    <t>Pol142</t>
  </si>
  <si>
    <t>Pol145</t>
  </si>
  <si>
    <t>Pol146</t>
  </si>
  <si>
    <t>Pol147</t>
  </si>
  <si>
    <t>Pol148</t>
  </si>
  <si>
    <t>Pol149</t>
  </si>
  <si>
    <t>Pol151</t>
  </si>
  <si>
    <t>Pol152</t>
  </si>
  <si>
    <t>Pol153</t>
  </si>
  <si>
    <t>TO-1.01 - Dotační vodovod z LVA</t>
  </si>
  <si>
    <t xml:space="preserve">TO-1.02 - Dotační vodovod studna </t>
  </si>
  <si>
    <t>TO-1.04 - Dopouštění z vodovodního řadu</t>
  </si>
  <si>
    <t>TO-1.05 - Podkop mezi budovami "A" a "C"</t>
  </si>
  <si>
    <t>TO-1.06 - Podkop pod komunikací Valtická</t>
  </si>
  <si>
    <t>TO-1.08.01 - Čerpací stanice</t>
  </si>
  <si>
    <t>TO-1.09 - Závlahový vodovod</t>
  </si>
  <si>
    <t>TO-1.10 - Úpravy stávajících závlah</t>
  </si>
  <si>
    <t>TO-1.11.01 - Závlaha kapkovací hadicí - plocha OV-03</t>
  </si>
  <si>
    <t>TO-1.11.03 - Závlaha kapkovací hadicí - plocha VI-01</t>
  </si>
  <si>
    <t>TO-1.11.04 - Závlaha kapkovací hadicí - plocha OV-01</t>
  </si>
  <si>
    <t>TO-1.11.05 - Závlaha kapkovací hadicí - plocha OV-02</t>
  </si>
  <si>
    <t>TO-1.11.06 - Závlaha postřikem - MODUL 1</t>
  </si>
  <si>
    <t>TO-1.11.07 - Závlaha kapkovací hadicí - MODUL 2</t>
  </si>
  <si>
    <t>TO-1.11.08 - Závlaha postřikem - pařeniště a fóliovníky</t>
  </si>
  <si>
    <t>TO-1.11.09 - Závlaha postřikem - skleníky</t>
  </si>
  <si>
    <t>TO-1.11.10 - Závlaha kapkovací hadicí - fóliovníky, izolát</t>
  </si>
  <si>
    <t xml:space="preserve">1.1.1.2.16 - Rekonstrukce technického zázemí pro výuku včetně demonstračních pozemků - Rekonstrukce závlahových systémů - část B </t>
  </si>
  <si>
    <t>Mendelova univerzita v Brně, Zahradnická fakulta</t>
  </si>
  <si>
    <t>Zemědělská 1, 613 00 Brno</t>
  </si>
  <si>
    <t>CZ62156489</t>
  </si>
  <si>
    <t>Ing. Jiří Vondál, PROVO</t>
  </si>
  <si>
    <t>Kubelíkova 22d, 628 00 Brno - Líšeň</t>
  </si>
  <si>
    <t>Profigrass s.r.o. - Ing. Tomáš Vlček</t>
  </si>
  <si>
    <t>Holzova 9, 628 00 Brno - Líšeň</t>
  </si>
  <si>
    <t>CZ25319876</t>
  </si>
  <si>
    <t>Ing. Tomáš Vlček</t>
  </si>
  <si>
    <t>Ing. Jiří Vondál</t>
  </si>
  <si>
    <t xml:space="preserve"> = 13,9*0,08</t>
  </si>
  <si>
    <t>Naložení přebytečné zeminy podél výkopu</t>
  </si>
  <si>
    <t>Složení zeminy</t>
  </si>
  <si>
    <t>Rozprostření zeminy</t>
  </si>
  <si>
    <t>Odvoz do vzdálenosti max 500 m</t>
  </si>
  <si>
    <t>Potrubí HDPE 100 PE 63x3,8 PN 10 - včetně spojovacího materiálu, položení</t>
  </si>
  <si>
    <t>Potrubí HDPE 100 PE 110x6,6 PN10 - tyče 12 m, včetně spojovacího materiálu, položení</t>
  </si>
  <si>
    <t xml:space="preserve">Potrubí HDPE 100 PE 160x9,5 PN10 - tyče 12 m, včetně spojovacího materiálu, položení </t>
  </si>
  <si>
    <t xml:space="preserve">Potrubí HDPE 100 PE 40x2,4 PN 10 - tyče 6 m, včetně spojovacího materiálu, položení </t>
  </si>
  <si>
    <t xml:space="preserve">Potrubí HDPE 100 PE 50x3,0 PN 10 - tyče 6 m, včetně spojovacího materiálu, položení </t>
  </si>
  <si>
    <t xml:space="preserve">Potrubí HDPE 100 PE 110x6,6 PN 10 - včetně spojovacího materiálu, položení </t>
  </si>
  <si>
    <t xml:space="preserve">Potrubí HDPE 100 PE 90x5,4 PN 10 - včetně spojovacího materiálu, položení </t>
  </si>
  <si>
    <t xml:space="preserve">Potrubí HDPE 100 PE 75x4,5 PN 10 - včetně spojovacího materiálu, položení </t>
  </si>
  <si>
    <t xml:space="preserve">Potrubí HDPE 100 PE 63x3,8 PN 10 - včetně spojovacího materiálu, položení </t>
  </si>
  <si>
    <t xml:space="preserve">Potrubí HDPE 100 PE 50x3,0 PN 10 - včetně spojovacího materiálu, položení </t>
  </si>
  <si>
    <t xml:space="preserve">Potrubí HDPE 100 PE 40x2,4 PN 10 - včetně spojovacího materiálu, položení </t>
  </si>
  <si>
    <t xml:space="preserve">Kabel CYKY 2x2,5 mm2 - včetně spojovacího materiálu, položení </t>
  </si>
  <si>
    <t xml:space="preserve">Potrubí HDPE 100 PE 90x5,4 PN 10 - tyče 12 m, včetně spojovacího materiálu, položení </t>
  </si>
  <si>
    <t xml:space="preserve">Potrubí HDPE 80 PE 40x2,3 PN 6 - včetně spojovacího materiálu, položení </t>
  </si>
  <si>
    <t>Potrubí ohebné ploché d50 PN 6 - včetně roztažení</t>
  </si>
  <si>
    <t xml:space="preserve">Potrubí a kabely Potrubí HDPE 100 PE 40x2,4 PN 10 - včetně spojovacího materiálu, položení </t>
  </si>
  <si>
    <t xml:space="preserve">Potrubí HDPE 100 PE 32x1,9 PN 10 - včetně spojovacího materiálu, položení </t>
  </si>
  <si>
    <t xml:space="preserve">Potrubí LDPE 40 PE 20x2,0 PN6 - včetně spojovacího materiálu, položení </t>
  </si>
  <si>
    <t xml:space="preserve">Potrubí HDPE 80 PE 40x2,3 PN 6 - tyče 6 m,  včetně spojovacího materiálu, položení </t>
  </si>
  <si>
    <t xml:space="preserve">Potrubí HDPE 100 PE 32x1,9 PN 10 - tyče 6 m, včetně spojovacího materiálu, položení </t>
  </si>
  <si>
    <t xml:space="preserve">Potrubí LDPE 40 PE 20x2,0 PN6 - tyče 6 m, včetně spojovacího materiálu, položení </t>
  </si>
  <si>
    <t xml:space="preserve">Potrubí HDPE 100 PE 50x3,0 PN 10, včetně spojovacího materiálu, položení </t>
  </si>
  <si>
    <t xml:space="preserve">Potrubí HDPE 80 PE 40x2,3 PN 6 - tyče 6 m, včetně spojovacího materiálu, položení </t>
  </si>
  <si>
    <t xml:space="preserve">Potrubí LDPE 40 PE 20x2,0 PN6, včetně spojovacího materiálu, položení </t>
  </si>
  <si>
    <t>Potrubí ohebné ploché d50 PN 6, včetně roztažení</t>
  </si>
  <si>
    <t>Kabel FTP 4x2x0,5 D+M - včetně vložení do výkopu</t>
  </si>
  <si>
    <t>Výstražná fólie bílá šířky 150 mm - včetně položení do výkopu</t>
  </si>
  <si>
    <t>Kabely - hlavní rozvod připojení čerpací stanice Kabel 1-CYKY-J 4x95 - včetně vložení do výkopu</t>
  </si>
  <si>
    <t>Kabel CYKY 2x2,5 mm2 - včetně vložení do výkopu</t>
  </si>
  <si>
    <t>Ovládací skříň ponorných sond 230 V IP56, do 5 A</t>
  </si>
  <si>
    <t>Elektronický polohový vypínač</t>
  </si>
  <si>
    <t>Světelné signalizační zařízení minimální a maximální hladiny</t>
  </si>
  <si>
    <t xml:space="preserve">Indukční průtokoměr přírubový IP 68 DN100/PN10, Průtoky 145-4700 dm3, s ooděleným měřením IP 54 propojeném kabelem do vzdálenosti 10 m </t>
  </si>
  <si>
    <t>Demontáž betonových panelů 2000 x 1000 mm parkoviště a složení na skladovací ploše</t>
  </si>
  <si>
    <t>viz Technická zpráva 8) b)</t>
  </si>
  <si>
    <t>Včetně utěsnění a napojení hydroizolace</t>
  </si>
  <si>
    <t>Rozvaděče z nerezového potrubí DN 150, 6 x DN 50 včetně uchycení na rámu, kotvění do podlahy</t>
  </si>
  <si>
    <t>Kulový ventil 2", kov</t>
  </si>
  <si>
    <t>Zpětný ventil 2", kov</t>
  </si>
  <si>
    <t>Tlaková nádoba membránová stojatá 200 l včetně osazení a připojení k potrubí</t>
  </si>
  <si>
    <t>Viz Technická zpráva 8) f)</t>
  </si>
  <si>
    <t>Čerpadlo Elektrorozvaděč včetně frekvenčního měnice pro postupné ovládání až 4 čerpadel 4x7,5 kW, 400 V, včetně elektroinstalací - napojení tlakového čidla, napojení na elektrickou přípojku, zapojení čerpadel, nastavení systému řízení čerpadel, havarijních funkcí</t>
  </si>
  <si>
    <t>Viz Technická zpráva 8) g) TO-1.09.02</t>
  </si>
  <si>
    <t xml:space="preserve">Viz Technická zpráva 8) f) </t>
  </si>
  <si>
    <t>Vyjmutí betonových panelů 2000 x 1000 mm komunikace, včetně podkladních vrstev včetně složení na skladovací plochu</t>
  </si>
  <si>
    <t>Viz Technická zpráva 8) a) Stavební úpravy přechodů asfaltových a jiných zpevněných komunikací</t>
  </si>
  <si>
    <t>Teleskopická souprava pro zemní šoupě</t>
  </si>
  <si>
    <t>Šachta pro šoupě plastová průměru 300 mm zátěžová</t>
  </si>
  <si>
    <t>Dekodér pro DC ovládací systém - 4 stanicový - kompatibilní ze stávajícím řídícím systémem</t>
  </si>
  <si>
    <t>Dekodér pro DC ovládací systém - 1 stanicový  - kompatibilní ze stávajícím řídícím systémem</t>
  </si>
  <si>
    <t>Dekodér pro DC ovládací systém - 2 stanicový  - kompatibilní ze stávajícím řídícím systémem</t>
  </si>
  <si>
    <t>Ventilová šachta plastová kruhová průměru 300 mm zátěžová včetně výkopu a osazení do terénu</t>
  </si>
  <si>
    <t>D6 - Vedlejší náklady</t>
  </si>
  <si>
    <t>Revize elektrionstalcí</t>
  </si>
  <si>
    <t>D5 - Vedlejší náklady</t>
  </si>
  <si>
    <t>Elektrorozvaděč včetně vystrojení a revizí</t>
  </si>
  <si>
    <t>D4 - Vedlejší náklady</t>
  </si>
  <si>
    <t>D3 - Vedlejší náklady</t>
  </si>
  <si>
    <t>Náklady na zařízení staveniště - mobilní WC, uzamiktelný sklad</t>
  </si>
  <si>
    <t>TO-1.11.12 - Závlaha stínoviště a kontejnerovny</t>
  </si>
  <si>
    <t>D1 - Výkopové práce</t>
  </si>
  <si>
    <t>D4 - Závlahový detail stínoviště</t>
  </si>
  <si>
    <t>D5 - Závlahový detail kontejnerovna</t>
  </si>
  <si>
    <t xml:space="preserve">Potrubí LDPE 40 PE 32x2,9 PN 6 včetně spojovacího materiálu, položení </t>
  </si>
  <si>
    <t>Pol154</t>
  </si>
  <si>
    <t xml:space="preserve">Potrubí HDPE 100 PE 25x1,8 PN10 - včetně spojovacího materiálu, položení </t>
  </si>
  <si>
    <t>Kabel CYKY 2x1,5 mm2 - včetně položení</t>
  </si>
  <si>
    <t>Pol155</t>
  </si>
  <si>
    <t>Pol156</t>
  </si>
  <si>
    <t>Pol157</t>
  </si>
  <si>
    <t>Pol158</t>
  </si>
  <si>
    <t>Kabel CYKY 3x1,5 mm2 - včetně položení</t>
  </si>
  <si>
    <t>Kabel CYKY 4x1,5 mm2 - včetně položení</t>
  </si>
  <si>
    <t>Kabel CYKY 5x1,5 mm2 - včetně položení</t>
  </si>
  <si>
    <t>Rozbočovací krabice IP67</t>
  </si>
  <si>
    <t>Pol159</t>
  </si>
  <si>
    <t>Pol164</t>
  </si>
  <si>
    <t>Vodovzdorný konektor žlutýmax. 2,5 mm2</t>
  </si>
  <si>
    <t>Pol160</t>
  </si>
  <si>
    <t>Pol161</t>
  </si>
  <si>
    <t xml:space="preserve">Plastová skříňka 250x350 mm IP55, UV STABILNÍ včetně 8-mi místné svorkovnice </t>
  </si>
  <si>
    <t>Pol163</t>
  </si>
  <si>
    <t>Vodovzdorný konektor červený max. 4,0 mm2</t>
  </si>
  <si>
    <t>Pol162</t>
  </si>
  <si>
    <t>Kulový ventil 2" kovový vnitřní závit</t>
  </si>
  <si>
    <t>Vodoměr třídy přesnosti B, 1" mokroběžný průmyslový s připojovacím šroubením</t>
  </si>
  <si>
    <t>Vodoměr třídy přesnosti B, 6/4" mokroběžný průmyslový s připojovacím šroubením</t>
  </si>
  <si>
    <t>Plastová ventilová šachta kruhová průměru 500 mm s víkem</t>
  </si>
  <si>
    <t>Pol165</t>
  </si>
  <si>
    <t>Pol166</t>
  </si>
  <si>
    <t>Pol167</t>
  </si>
  <si>
    <t>Pol168</t>
  </si>
  <si>
    <t>Pol169</t>
  </si>
  <si>
    <t>Kulový ventil 3/4" kovový vnitřní závit</t>
  </si>
  <si>
    <t>Pol170</t>
  </si>
  <si>
    <t>Pol171</t>
  </si>
  <si>
    <t>Spotřební materiál - tešnící teflonová páska,  lepidlo na zajištění šroubů, elektrikářská vázací páska, napínáky, napínací dráty</t>
  </si>
  <si>
    <t>Pol172</t>
  </si>
  <si>
    <t>Zaškolení osob údržby</t>
  </si>
  <si>
    <t>h</t>
  </si>
  <si>
    <t>Pol173</t>
  </si>
  <si>
    <t>Doprava korečkového stroje</t>
  </si>
  <si>
    <t>Pol174</t>
  </si>
  <si>
    <t>Zařízení staveniště - pronájem WC, skladovacích prostor</t>
  </si>
  <si>
    <t xml:space="preserve"> = 180*0,26*0,15</t>
  </si>
  <si>
    <t xml:space="preserve"> = 180*0,34*0,15</t>
  </si>
  <si>
    <t>TO-1.11.12</t>
  </si>
  <si>
    <t xml:space="preserve"> = 282*0,26*0,15</t>
  </si>
  <si>
    <t xml:space="preserve"> = 282*0,25*0,15</t>
  </si>
  <si>
    <t xml:space="preserve"> = 282*0,09*0,15</t>
  </si>
  <si>
    <t xml:space="preserve"> = (282*0,26*0,15)*0,18</t>
  </si>
  <si>
    <t>Postřikovač kotvený do země 120 l/h, 80 cm stojan, včetně montáže, při provozním tlaku 2,5 bar</t>
  </si>
  <si>
    <t>Postřikovač zavěšený 70 l/h, 60 cm včetně montáže, při provozním tlaku 2,5 bar</t>
  </si>
  <si>
    <t>Postřikovač zavěšený 90 l/h, 60 cm včetně montáže, při provozním tlaku 2,5 bar</t>
  </si>
  <si>
    <t>1. PODMÍNKY PRO ZPRACOVÁNÍ NABÍDKOVÉ CENY</t>
  </si>
  <si>
    <t>Tento soupis stavebních prací, dodávek a služeb je sestaven jako podklad pro zpracování nabídek dodavatelů na veřejnou zakázku na instalační a stavební práce a obsahuje podmínky a požadavky zadavatele, za kterých má být zpracována nabídková cena dodavatelů. Účelem tohoto soupisu je zabezpečit obsahovou shodu všech nabídkových cen a usnadnit následné posouzení předložených cenových nabídek.</t>
  </si>
  <si>
    <t>Předpokládá se, že dodavatel před zpracováním cenové nabídky pečlivě prostuduje všechny pokyny a podmínky pro zpracování nabídkové ceny obsažené v zadávacích podmínkách a bude se jimi při zpracování nabídkové ceny řídit. Soupis stavebních prací, dodávek a služeb je sestaven v souladu s podmínkami vyhlášky Ministerstva pro místní rozvoj č.169/2016 Sb.</t>
  </si>
  <si>
    <t xml:space="preserve">        Vymezení některých pojmů</t>
  </si>
  <si>
    <t>Pro účely zpracování nabídkové ceny se jsou použity některé pojmy, pod kterými se rozumí:</t>
  </si>
  <si>
    <t>Soupisem stavebních prací dodávek a služeb dokument, ve kterém jsou definovány zadavatelem požadované stavební práce, dodávky a služby v podrobnostech nezbytných pro zpracování cenové nabídky dodavatele. Soupis obsahuje i vymezení požadovaného množství prací, dodávek a služeb.</t>
  </si>
  <si>
    <t>Cenovou soustavou uspořádaný soubor informací o stavebních a montážních pracích, materiálech a výrobcích obsahující zatřídění položek, podrobný popis a měrnou jednotku, způsob měření a další technické a cenové podmínky pro možnost stanovení jednotkové ceny.</t>
  </si>
  <si>
    <t>Ostatními náklady náklady dodavatele spojené se splněním povinností dodavatele vyplývajících z obchodních či jiných podmínek zadávací dokumentace. Patří do nich zejména náklady na vyhotovení dokumentace skutečného provedení stavby, náklady na geodetické zaměření dokončeného díla, náklady spojené s podmínkami pro publicitu projektu, náklady na dílenskou či výrobní dokumentaci apod.</t>
  </si>
  <si>
    <t>Položkovým rozpočtem dokument odpovídající svým obsahem a strukturou soupisu stavebních prací, dodávek a služeb, předaného zadavatelem dodavateli ke zpracování nabídky, v němž dodavatel doplní k jednotlivým položkám stavebních prací, dodávek nebo služeb svoje nabídkové jednotkové ceny a stanoví i celkovou nabídkovou cenu příslušné položky a dále stanoví nabídkové ceny dle struktury soupisu až po celkovou nabídkovou cenu za veškeré stavební práce, dodávky nebo služby, které jsou obsahem soupisu stavebních prací, dodávek a služeb.</t>
  </si>
  <si>
    <t>Vedlejšími náklady náklady na činností zhotovitele, které nejsou zahrnuty v položkách soupisu stavebních prací, dodávek nebo služeb, ale se zhotovením stav-by souvisí a jsou pro realizaci stavby nezbytné. Někdy se definují jako vedlejší rozpočtové náklady a zahrnují zejména náklady na vybudování, provoz a odstranění zařízení staveniště.</t>
  </si>
  <si>
    <t xml:space="preserve">        Cenová soustava</t>
  </si>
  <si>
    <t xml:space="preserve">        Použitá cenová soustava</t>
  </si>
  <si>
    <t>Soupisy stavebních prací, dodávek a služeb jsou zpracovány s použitím cenové soustavy zpracované společností RTS, a.s.. Položky z cenové soustavy mají uveden odkaz na cenovou soustavu včetně označení příslušného ceníku.</t>
  </si>
  <si>
    <t xml:space="preserve">        Technické podmínky</t>
  </si>
  <si>
    <t xml:space="preserve">        Individuální položky</t>
  </si>
  <si>
    <t>Položky soupisu prací, které cenová soustava neobsahuje, jsou označeny popisem „Pol.xx“. Pro tyto položky jsou cenové a technické podmínky definovány jejich popisem, případně odkazem na konkrétní část příslušné dokumentace.</t>
  </si>
  <si>
    <t xml:space="preserve">        Závaznost a změna soupisu</t>
  </si>
  <si>
    <t xml:space="preserve">        Závaznost soupisu</t>
  </si>
  <si>
    <t>Poskytnuté soupisy jsou pro zpracování nabídkové ceny závazné. Je vyloučeno jakékoliv vyřazení položek ze soupisu, doplnění položek do soupisu, slučování položek a jakýkoliv zásah do popisu položky, množství měrných jednotek nebo jakkoliv měnit či upravovat jakýkoliv jiný údaj v soupisu.</t>
  </si>
  <si>
    <t xml:space="preserve">        Zvláštní podmínky pro stanovení nabídkové ceny</t>
  </si>
  <si>
    <t xml:space="preserve">        Přeprava vybouraných hmot, suti a vytěžené zeminy</t>
  </si>
  <si>
    <t>Pokud soupis obsahuje i některé technologické položky vztahující se k uložení vytěžené zeminy nebo vybouraných hmot, vodorovné přesuny zeminy nebo vybouraných hmot pak v takových případech zpracovatel soupisu předpokládá určitou přepravní vzdálenost. Pokud z technologického postupu dodavatele vyplývá jiná přepravní vzdálenost, je povinností dodavatele stanovit takovou jednotkovou cenu, aby celková cena položky odpovídala jeho konkrétním technologickým podmínkám a konkrétní přepravní vzdálenosti, při soupisem vymezeném množství měrných jednotek.</t>
  </si>
  <si>
    <t>Likvidace přebytečné zeminy bude řešena rozprostřením na pozemcích areálu.</t>
  </si>
  <si>
    <t>2. SPECIFICKÉ PODMÍNKY PRO ZPRACOVÁNÍ NABÍDKOVÉ CENY</t>
  </si>
  <si>
    <t>Ve všech listech tohoto souboru můžete měnit pouze buňky s béžovým pozadím. Jedná se o tyto údaje : 
- údaje o firmě
- jednotkové ceny položek zadané na maximálně dvě desetinná místa.</t>
  </si>
  <si>
    <t>3. ELEKTRONICKÁ PODOBA SOUPISU</t>
  </si>
  <si>
    <t xml:space="preserve">        Elektronická podoba soupisu</t>
  </si>
  <si>
    <t>V souladu se zákonem jsou předložené soupisy zpracovány i v elektronické podobě.  Elektronickou podobou soupisu stavebních prací, dodávek a služeb je formát MS EXCEL.</t>
  </si>
  <si>
    <t xml:space="preserve">        Zpracování elektronické podoby soupisu</t>
  </si>
  <si>
    <t>Předaný formát MS EXCEL je nepřístupným (uzamčeným) souborem, do kterého dodavatel doplňuje pouze jednotkové ceny ke všem položkám. Ostatní cenové údaje, jako celková cena položky, mezisoučty za stavební či funkční díly nebo součty celkové ceny stavebního objektu, jakož i cena stavby jsou výsledkem vložených matematických vzorců v příslušných pozicích souboru.</t>
  </si>
  <si>
    <t xml:space="preserve">        Jiný formát soupisu</t>
  </si>
  <si>
    <t>Pokud by kterýkoliv dodavatel měl problémy s předaným formátem, lze na požádání poskytnout soupis stavebních prací také ve formátu *.xml, což je standardní formát používaný pro přenosy dat. Dokumentace tohoto formátu je volně přístupná na webových stránkách MMR.</t>
  </si>
  <si>
    <t xml:space="preserve">        Závěrečné ustanovení</t>
  </si>
  <si>
    <t>Ostatní podmínky vztahující se ke zpracování nabídkové ceny jsou uvedeny v zadávací dokumentaci.</t>
  </si>
  <si>
    <t>V rámci předání staveniště bude předán investorem prostoru 20x50 m pro uskladnění materiálu a zařízení v dotčené oblasti na pozemcích areálu v dosahu zpevněné komunikace.</t>
  </si>
  <si>
    <t xml:space="preserve">Likvidace vybourané suti ze všech stavebních a technologických objektů bude realizována v rámci části A objektu SO-1 </t>
  </si>
  <si>
    <t>V projektu jsou použity 2 cenové soustavy a to zvlášť pro inženýrské objekty značené TO a zvlášť pro stavební objekt značený SO.</t>
  </si>
  <si>
    <t>Soupisy stavebních prací, dodávek a služeb objektu SO jsou zpracovány s použitím cenové soustavy zpracované společností RTS, a.s.. Položky z cenové soustavy mají uveden odkaz na cenovou soustavu včetně označení příslušného ceníku.</t>
  </si>
  <si>
    <t>Soupisy instalačních prací, dodávek a služeb objektů TO jsou zpracovány s použitím cenové soustavy zpracované KROS 4. Položky z cenové soustavy mají uveden odkaz na cenovou soustavu.</t>
  </si>
  <si>
    <t>Vyhloubení rýhy šířky 400 mm pro potrubí hloubky 1260 mm v zemině tř. těžitelnosti 3</t>
  </si>
  <si>
    <t xml:space="preserve"> = 495*0,31*0,4</t>
  </si>
  <si>
    <t xml:space="preserve"> = 495*0,75*0,4 + 5*0,65*0,4</t>
  </si>
  <si>
    <t xml:space="preserve"> = 495*0,2*0,4</t>
  </si>
  <si>
    <t>Vyhloubení rýhy šířky 400 mm pro potrubí hloubky 1210 mm v zemině tř. těžitelnosti 3</t>
  </si>
  <si>
    <t xml:space="preserve"> = 1057,4*0,31*0,4+2048,3*0,26*0,15</t>
  </si>
  <si>
    <t xml:space="preserve"> = 1057,4*0,81*0,4+2048,3*0,26*0,15</t>
  </si>
  <si>
    <t xml:space="preserve"> = 1057,4*0,09*0,4+2048,3*0,09*0,15</t>
  </si>
  <si>
    <t>Hydrant nadzemní tuhý ocelový DN 80 - délka 1,8 m osazený v betonové skruži - dodávka</t>
  </si>
  <si>
    <t>Montáž hydrantu DN 80 - délka 1,8 m v betonové skruži</t>
  </si>
  <si>
    <t>Dodávka včetně: betonové skruže průměru 1 m, výšky 1 m, tl. stěny 0,1 m včetně betonového základu</t>
  </si>
  <si>
    <t>Montáž hydrantu DN 80 - délka 1,5 m v betonové skruži</t>
  </si>
  <si>
    <t>Pol77m</t>
  </si>
  <si>
    <t>Pol78m</t>
  </si>
  <si>
    <t>Dodávka včetně: dtto pol.77 dle detailu TO-1.09.02.02</t>
  </si>
  <si>
    <t>Dodávka včetně: dtto pol.77m dle detailu TO-1.09.02.02</t>
  </si>
  <si>
    <t>Hydrant nadzemní tuhý ocelový DN 80 - délka 1,5 m osazený v betonové skruži - dodávka</t>
  </si>
  <si>
    <t>Hydrant podzemní - odběrová soustava s odvodněním DN 50 délka 0,75 m - dodávka</t>
  </si>
  <si>
    <t xml:space="preserve">Montáž podzemního hydrantu DN 50 </t>
  </si>
  <si>
    <t>Dodávka včetně: Plastové zátěžové šachty 640x500x300 mm</t>
  </si>
  <si>
    <t>Pol80m</t>
  </si>
  <si>
    <t>Kapkovací hadice Kapkovací hadice s kompenzací tlaku a funkcí Anti-Siphon -Průtok 2,4 l/h, tloušťka stěny 1,1 mm, vzdálenost odkapávačů 500 mm - dodávka</t>
  </si>
  <si>
    <t>Pol117m</t>
  </si>
  <si>
    <t>Kapkovací hadice montáž</t>
  </si>
  <si>
    <t>Pol119m</t>
  </si>
  <si>
    <t>Pol129m</t>
  </si>
  <si>
    <t>Pol152m</t>
  </si>
  <si>
    <t>Dávkovací čerpadlo vodou poháněné, 2", 1 to 20 m3/h, 0,12 - 10 bar</t>
  </si>
  <si>
    <t>Dávkovací čerpadlo vodou poháněné, 6/4", 1 to 8 m3/h, 0,15 - 8 bar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</si>
</sst>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40">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sz val="8"/>
      <color rgb="FF3366FF"/>
      <name val="Trebuchet MS"/>
      <family val="2"/>
    </font>
    <font>
      <b/>
      <sz val="16"/>
      <name val="Trebuchet MS"/>
      <family val="2"/>
    </font>
    <font>
      <sz val="9"/>
      <color rgb="FF969696"/>
      <name val="Trebuchet MS"/>
      <family val="2"/>
    </font>
    <font>
      <sz val="10"/>
      <color rgb="FF464646"/>
      <name val="Trebuchet MS"/>
      <family val="2"/>
    </font>
    <font>
      <b/>
      <sz val="10"/>
      <name val="Trebuchet MS"/>
      <family val="2"/>
    </font>
    <font>
      <b/>
      <sz val="8"/>
      <color rgb="FF969696"/>
      <name val="Trebuchet MS"/>
      <family val="2"/>
    </font>
    <font>
      <b/>
      <sz val="10"/>
      <color rgb="FF464646"/>
      <name val="Trebuchet MS"/>
      <family val="2"/>
    </font>
    <font>
      <sz val="10"/>
      <color rgb="FF969696"/>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1"/>
    </font>
    <font>
      <b/>
      <sz val="11"/>
      <color rgb="FF003366"/>
      <name val="Trebuchet MS"/>
      <family val="2"/>
    </font>
    <font>
      <sz val="11"/>
      <color rgb="FF003366"/>
      <name val="Trebuchet MS"/>
      <family val="2"/>
    </font>
    <font>
      <sz val="11"/>
      <color rgb="FF969696"/>
      <name val="Trebuchet MS"/>
      <family val="2"/>
    </font>
    <font>
      <b/>
      <sz val="12"/>
      <color rgb="FF800000"/>
      <name val="Trebuchet MS"/>
      <family val="2"/>
    </font>
    <font>
      <b/>
      <sz val="8"/>
      <color rgb="FF800000"/>
      <name val="Trebuchet MS"/>
      <family val="2"/>
    </font>
    <font>
      <sz val="9"/>
      <color rgb="FF000000"/>
      <name val="Trebuchet MS"/>
      <family val="2"/>
    </font>
    <font>
      <sz val="8"/>
      <color rgb="FF960000"/>
      <name val="Trebuchet MS"/>
      <family val="2"/>
    </font>
    <font>
      <b/>
      <sz val="8"/>
      <name val="Trebuchet MS"/>
      <family val="2"/>
    </font>
    <font>
      <u val="single"/>
      <sz val="11"/>
      <color theme="10"/>
      <name val="Calibri"/>
      <family val="2"/>
      <scheme val="minor"/>
    </font>
    <font>
      <sz val="8"/>
      <color theme="3" tint="0.39998000860214233"/>
      <name val="Trebuchet MS"/>
      <family val="2"/>
    </font>
    <font>
      <b/>
      <sz val="8"/>
      <color theme="3" tint="0.39998000860214233"/>
      <name val="Trebuchet MS"/>
      <family val="2"/>
    </font>
    <font>
      <b/>
      <sz val="11"/>
      <color theme="1"/>
      <name val="Calibri"/>
      <family val="2"/>
      <scheme val="minor"/>
    </font>
    <font>
      <sz val="10"/>
      <color indexed="9"/>
      <name val="Arial CE"/>
      <family val="2"/>
    </font>
    <font>
      <i/>
      <sz val="11"/>
      <color theme="1"/>
      <name val="Calibri"/>
      <family val="2"/>
      <scheme val="minor"/>
    </font>
  </fonts>
  <fills count="9">
    <fill>
      <patternFill/>
    </fill>
    <fill>
      <patternFill patternType="gray125"/>
    </fill>
    <fill>
      <patternFill patternType="solid">
        <fgColor rgb="FFFAE682"/>
        <bgColor indexed="64"/>
      </patternFill>
    </fill>
    <fill>
      <patternFill patternType="solid">
        <fgColor rgb="FFD2D2D2"/>
        <bgColor indexed="64"/>
      </patternFill>
    </fill>
    <fill>
      <patternFill patternType="solid">
        <fgColor theme="0"/>
        <bgColor indexed="64"/>
      </patternFill>
    </fill>
    <fill>
      <patternFill patternType="solid">
        <fgColor rgb="FFBEBEBE"/>
        <bgColor indexed="64"/>
      </patternFill>
    </fill>
    <fill>
      <patternFill patternType="solid">
        <fgColor theme="9" tint="0.7999799847602844"/>
        <bgColor indexed="64"/>
      </patternFill>
    </fill>
    <fill>
      <patternFill patternType="solid">
        <fgColor rgb="FFC0C0C0"/>
        <bgColor indexed="64"/>
      </patternFill>
    </fill>
    <fill>
      <patternFill patternType="solid">
        <fgColor theme="2" tint="-0.09996999800205231"/>
        <bgColor indexed="64"/>
      </patternFill>
    </fill>
  </fills>
  <borders count="29">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000000"/>
      </left>
      <right/>
      <top style="hair">
        <color rgb="FF000000"/>
      </top>
      <bottom style="hair">
        <color rgb="FF000000"/>
      </bottom>
    </border>
    <border>
      <left style="hair">
        <color rgb="FF969696"/>
      </left>
      <right style="hair">
        <color rgb="FF969696"/>
      </right>
      <top style="hair">
        <color rgb="FF969696"/>
      </top>
      <bottom style="hair">
        <color rgb="FF969696"/>
      </bottom>
    </border>
    <border>
      <left/>
      <right/>
      <top style="hair">
        <color rgb="FF000000"/>
      </top>
      <bottom/>
    </border>
    <border>
      <left/>
      <right/>
      <top/>
      <bottom style="hair">
        <color rgb="FF000000"/>
      </bottom>
    </border>
    <border>
      <left style="thin"/>
      <right/>
      <top/>
      <bottom style="thin"/>
    </border>
    <border>
      <left/>
      <right/>
      <top/>
      <bottom style="thin"/>
    </border>
    <border>
      <left/>
      <right style="thin"/>
      <top/>
      <bottom style="thin"/>
    </border>
    <border>
      <left/>
      <right style="hair">
        <color rgb="FF000000"/>
      </right>
      <top style="hair">
        <color rgb="FF000000"/>
      </top>
      <bottom style="hair">
        <color rgb="FF000000"/>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cellStyleXfs>
  <cellXfs count="467">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2" borderId="0" xfId="0" applyFont="1" applyFill="1" applyAlignment="1" applyProtection="1">
      <alignment horizontal="left" vertical="center"/>
      <protection/>
    </xf>
    <xf numFmtId="0" fontId="10" fillId="2" borderId="0" xfId="0" applyFont="1" applyFill="1" applyAlignment="1" applyProtection="1">
      <alignment vertical="center"/>
      <protection/>
    </xf>
    <xf numFmtId="0" fontId="11" fillId="2" borderId="0" xfId="0" applyFont="1" applyFill="1" applyAlignment="1" applyProtection="1">
      <alignment horizontal="left" vertical="center"/>
      <protection/>
    </xf>
    <xf numFmtId="0" fontId="12" fillId="2" borderId="0" xfId="20" applyFont="1" applyFill="1" applyAlignment="1" applyProtection="1">
      <alignment vertical="center"/>
      <protection/>
    </xf>
    <xf numFmtId="0" fontId="0" fillId="2" borderId="0" xfId="0" applyFill="1"/>
    <xf numFmtId="0" fontId="9" fillId="2" borderId="0" xfId="0" applyFont="1" applyFill="1" applyAlignment="1">
      <alignment horizontal="left" vertical="center"/>
    </xf>
    <xf numFmtId="0" fontId="9"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13" fillId="0" borderId="0" xfId="0" applyFont="1" applyAlignment="1">
      <alignment horizontal="left" vertical="center"/>
    </xf>
    <xf numFmtId="0" fontId="4" fillId="0" borderId="0" xfId="0" applyFont="1" applyBorder="1" applyAlignment="1">
      <alignment horizontal="left" vertical="top"/>
    </xf>
    <xf numFmtId="0" fontId="16" fillId="0" borderId="0" xfId="0" applyFont="1" applyBorder="1" applyAlignment="1">
      <alignment horizontal="left" vertical="center"/>
    </xf>
    <xf numFmtId="0" fontId="0" fillId="0" borderId="4" xfId="0" applyFont="1" applyBorder="1" applyAlignment="1">
      <alignment vertical="center"/>
    </xf>
    <xf numFmtId="0" fontId="0" fillId="0" borderId="0" xfId="0" applyFont="1" applyBorder="1" applyAlignment="1">
      <alignment vertical="center"/>
    </xf>
    <xf numFmtId="0" fontId="0" fillId="0" borderId="5" xfId="0" applyFont="1" applyBorder="1" applyAlignment="1">
      <alignment vertical="center"/>
    </xf>
    <xf numFmtId="0" fontId="2" fillId="0" borderId="0" xfId="0" applyFont="1" applyBorder="1" applyAlignment="1">
      <alignment horizontal="center" vertical="center"/>
    </xf>
    <xf numFmtId="0" fontId="2" fillId="0" borderId="5" xfId="0" applyFont="1" applyBorder="1" applyAlignment="1">
      <alignment vertical="center"/>
    </xf>
    <xf numFmtId="0" fontId="19" fillId="0" borderId="6" xfId="0" applyFont="1" applyBorder="1" applyAlignment="1">
      <alignment horizontal="left" vertical="center"/>
    </xf>
    <xf numFmtId="0" fontId="0" fillId="0" borderId="7" xfId="0" applyFont="1" applyBorder="1" applyAlignment="1">
      <alignment vertical="center"/>
    </xf>
    <xf numFmtId="0" fontId="0" fillId="0" borderId="8" xfId="0" applyFont="1" applyBorder="1" applyAlignment="1">
      <alignment vertical="center"/>
    </xf>
    <xf numFmtId="0" fontId="0" fillId="0" borderId="9" xfId="0" applyBorder="1"/>
    <xf numFmtId="0" fontId="0" fillId="0" borderId="10" xfId="0" applyBorder="1"/>
    <xf numFmtId="0" fontId="20" fillId="0" borderId="11" xfId="0" applyFont="1" applyBorder="1" applyAlignment="1">
      <alignment horizontal="left" vertical="center"/>
    </xf>
    <xf numFmtId="0" fontId="0" fillId="0" borderId="12" xfId="0" applyFont="1" applyBorder="1" applyAlignment="1">
      <alignment vertical="center"/>
    </xf>
    <xf numFmtId="0" fontId="20" fillId="0" borderId="12" xfId="0" applyFont="1" applyBorder="1" applyAlignment="1">
      <alignment horizontal="lef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3" fillId="0" borderId="5" xfId="0" applyFont="1" applyBorder="1" applyAlignment="1">
      <alignment vertical="center"/>
    </xf>
    <xf numFmtId="0" fontId="4" fillId="0" borderId="0" xfId="0" applyFont="1" applyBorder="1" applyAlignment="1">
      <alignment horizontal="left" vertical="center"/>
    </xf>
    <xf numFmtId="0" fontId="4" fillId="0" borderId="5" xfId="0" applyFont="1" applyBorder="1" applyAlignment="1">
      <alignment vertical="center"/>
    </xf>
    <xf numFmtId="0" fontId="0" fillId="0" borderId="10" xfId="0" applyFont="1" applyBorder="1" applyAlignment="1">
      <alignment vertical="center"/>
    </xf>
    <xf numFmtId="0" fontId="0" fillId="3" borderId="17" xfId="0" applyFont="1" applyFill="1" applyBorder="1" applyAlignment="1">
      <alignment vertical="center"/>
    </xf>
    <xf numFmtId="0" fontId="15" fillId="0" borderId="18"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20" xfId="0" applyFont="1" applyBorder="1" applyAlignment="1">
      <alignment horizontal="center" vertical="center" wrapText="1"/>
    </xf>
    <xf numFmtId="0" fontId="0" fillId="0" borderId="6" xfId="0" applyFont="1" applyBorder="1" applyAlignment="1">
      <alignment vertical="center"/>
    </xf>
    <xf numFmtId="0" fontId="23" fillId="0" borderId="0" xfId="0" applyFont="1" applyBorder="1" applyAlignment="1">
      <alignment horizontal="left" vertical="center"/>
    </xf>
    <xf numFmtId="4" fontId="22" fillId="0" borderId="9" xfId="0" applyNumberFormat="1" applyFont="1" applyBorder="1" applyAlignment="1">
      <alignment vertical="center"/>
    </xf>
    <xf numFmtId="4" fontId="22" fillId="0" borderId="0" xfId="0" applyNumberFormat="1" applyFont="1" applyBorder="1" applyAlignment="1">
      <alignment vertical="center"/>
    </xf>
    <xf numFmtId="166" fontId="22" fillId="0" borderId="0" xfId="0" applyNumberFormat="1" applyFont="1" applyBorder="1" applyAlignment="1">
      <alignment vertical="center"/>
    </xf>
    <xf numFmtId="4" fontId="22" fillId="0" borderId="10" xfId="0" applyNumberFormat="1" applyFont="1" applyBorder="1" applyAlignment="1">
      <alignment vertical="center"/>
    </xf>
    <xf numFmtId="0" fontId="4" fillId="0" borderId="0" xfId="0" applyFont="1" applyAlignment="1">
      <alignment horizontal="left" vertical="center"/>
    </xf>
    <xf numFmtId="0" fontId="24" fillId="0" borderId="0" xfId="0" applyFont="1" applyAlignment="1">
      <alignment horizontal="left" vertical="center"/>
    </xf>
    <xf numFmtId="0" fontId="25" fillId="0" borderId="0" xfId="20" applyFont="1" applyAlignment="1">
      <alignment horizontal="center" vertical="center"/>
    </xf>
    <xf numFmtId="0" fontId="5" fillId="0" borderId="5" xfId="0" applyFont="1" applyBorder="1" applyAlignment="1">
      <alignment vertical="center"/>
    </xf>
    <xf numFmtId="4" fontId="28" fillId="0" borderId="9" xfId="0" applyNumberFormat="1" applyFont="1" applyBorder="1" applyAlignment="1">
      <alignment vertical="center"/>
    </xf>
    <xf numFmtId="4" fontId="28" fillId="0" borderId="0" xfId="0" applyNumberFormat="1" applyFont="1" applyBorder="1" applyAlignment="1">
      <alignment vertical="center"/>
    </xf>
    <xf numFmtId="166" fontId="28" fillId="0" borderId="0" xfId="0" applyNumberFormat="1" applyFont="1" applyBorder="1" applyAlignment="1">
      <alignment vertical="center"/>
    </xf>
    <xf numFmtId="4" fontId="28" fillId="0" borderId="10" xfId="0" applyNumberFormat="1" applyFont="1" applyBorder="1" applyAlignment="1">
      <alignment vertical="center"/>
    </xf>
    <xf numFmtId="0" fontId="5" fillId="0" borderId="0" xfId="0" applyFont="1" applyAlignment="1">
      <alignment horizontal="left" vertical="center"/>
    </xf>
    <xf numFmtId="0" fontId="0" fillId="0" borderId="11" xfId="0" applyFont="1" applyBorder="1" applyAlignment="1">
      <alignment vertical="center"/>
    </xf>
    <xf numFmtId="0" fontId="23" fillId="3" borderId="0" xfId="0" applyFont="1" applyFill="1" applyBorder="1" applyAlignment="1">
      <alignment horizontal="left" vertical="center"/>
    </xf>
    <xf numFmtId="0" fontId="0" fillId="2" borderId="0" xfId="0" applyFill="1" applyProtection="1">
      <protection/>
    </xf>
    <xf numFmtId="0" fontId="10" fillId="0" borderId="0" xfId="0" applyFont="1" applyBorder="1" applyAlignment="1">
      <alignment horizontal="left" vertical="center"/>
    </xf>
    <xf numFmtId="0" fontId="17" fillId="0" borderId="0" xfId="0" applyFont="1" applyBorder="1" applyAlignment="1">
      <alignment horizontal="left" vertical="center"/>
    </xf>
    <xf numFmtId="0" fontId="2" fillId="0" borderId="0" xfId="0" applyFont="1" applyBorder="1" applyAlignment="1">
      <alignment horizontal="right" vertical="center"/>
    </xf>
    <xf numFmtId="0" fontId="4" fillId="3" borderId="21" xfId="0" applyFont="1" applyFill="1" applyBorder="1" applyAlignment="1">
      <alignment horizontal="left" vertical="center"/>
    </xf>
    <xf numFmtId="0" fontId="4" fillId="3" borderId="17" xfId="0" applyFont="1" applyFill="1" applyBorder="1" applyAlignment="1">
      <alignment horizontal="right" vertical="center"/>
    </xf>
    <xf numFmtId="0" fontId="4" fillId="3" borderId="17" xfId="0" applyFont="1" applyFill="1" applyBorder="1" applyAlignment="1">
      <alignment horizontal="center" vertical="center"/>
    </xf>
    <xf numFmtId="0" fontId="29" fillId="0" borderId="0" xfId="0" applyFont="1" applyBorder="1" applyAlignment="1">
      <alignment horizontal="left" vertical="center"/>
    </xf>
    <xf numFmtId="0" fontId="6" fillId="0" borderId="4" xfId="0" applyFont="1" applyBorder="1" applyAlignment="1">
      <alignment vertical="center"/>
    </xf>
    <xf numFmtId="0" fontId="6" fillId="0" borderId="0" xfId="0" applyFont="1" applyBorder="1" applyAlignment="1">
      <alignment horizontal="left" vertical="center"/>
    </xf>
    <xf numFmtId="0" fontId="6" fillId="0" borderId="5" xfId="0" applyFont="1" applyBorder="1" applyAlignment="1">
      <alignment vertical="center"/>
    </xf>
    <xf numFmtId="0" fontId="7" fillId="0" borderId="4" xfId="0" applyFont="1" applyBorder="1" applyAlignment="1">
      <alignment vertical="center"/>
    </xf>
    <xf numFmtId="0" fontId="7" fillId="0" borderId="0" xfId="0" applyFont="1" applyBorder="1" applyAlignment="1">
      <alignment horizontal="left" vertical="center"/>
    </xf>
    <xf numFmtId="0" fontId="7" fillId="0" borderId="5" xfId="0" applyFont="1" applyBorder="1" applyAlignment="1">
      <alignment vertical="center"/>
    </xf>
    <xf numFmtId="0" fontId="0" fillId="0" borderId="22" xfId="0" applyFont="1" applyBorder="1" applyAlignment="1">
      <alignment vertical="center"/>
    </xf>
    <xf numFmtId="0" fontId="15" fillId="0" borderId="22" xfId="0" applyFont="1" applyBorder="1" applyAlignment="1">
      <alignment horizontal="center" vertical="center"/>
    </xf>
    <xf numFmtId="0" fontId="0" fillId="0" borderId="4" xfId="0" applyFont="1" applyBorder="1" applyAlignment="1">
      <alignment horizontal="center" vertical="center" wrapText="1"/>
    </xf>
    <xf numFmtId="0" fontId="3" fillId="3" borderId="18" xfId="0" applyFont="1" applyFill="1" applyBorder="1" applyAlignment="1">
      <alignment horizontal="center" vertical="center" wrapText="1"/>
    </xf>
    <xf numFmtId="0" fontId="0" fillId="0" borderId="5" xfId="0" applyFont="1" applyBorder="1" applyAlignment="1">
      <alignment horizontal="center" vertical="center" wrapText="1"/>
    </xf>
    <xf numFmtId="166" fontId="32" fillId="0" borderId="7" xfId="0" applyNumberFormat="1" applyFont="1" applyBorder="1" applyAlignment="1">
      <alignment/>
    </xf>
    <xf numFmtId="166" fontId="32" fillId="0" borderId="8" xfId="0" applyNumberFormat="1" applyFont="1" applyBorder="1" applyAlignment="1">
      <alignment/>
    </xf>
    <xf numFmtId="4" fontId="33" fillId="0" borderId="0" xfId="0" applyNumberFormat="1" applyFont="1" applyAlignment="1">
      <alignment vertical="center"/>
    </xf>
    <xf numFmtId="0" fontId="8" fillId="0" borderId="4" xfId="0" applyFont="1" applyBorder="1" applyAlignment="1">
      <alignment/>
    </xf>
    <xf numFmtId="0" fontId="8" fillId="0" borderId="0" xfId="0" applyFont="1" applyBorder="1" applyAlignment="1">
      <alignment/>
    </xf>
    <xf numFmtId="0" fontId="6" fillId="0" borderId="0" xfId="0" applyFont="1" applyBorder="1" applyAlignment="1">
      <alignment horizontal="left"/>
    </xf>
    <xf numFmtId="0" fontId="8" fillId="0" borderId="5" xfId="0" applyFont="1" applyBorder="1" applyAlignment="1">
      <alignment/>
    </xf>
    <xf numFmtId="0" fontId="8" fillId="0" borderId="9" xfId="0" applyFont="1" applyBorder="1" applyAlignment="1">
      <alignment/>
    </xf>
    <xf numFmtId="166" fontId="8" fillId="0" borderId="0" xfId="0" applyNumberFormat="1" applyFont="1" applyBorder="1" applyAlignment="1">
      <alignment/>
    </xf>
    <xf numFmtId="166" fontId="8" fillId="0" borderId="10" xfId="0" applyNumberFormat="1" applyFont="1" applyBorder="1" applyAlignment="1">
      <alignment/>
    </xf>
    <xf numFmtId="4" fontId="8" fillId="0" borderId="0" xfId="0" applyNumberFormat="1" applyFont="1" applyAlignment="1">
      <alignment vertical="center"/>
    </xf>
    <xf numFmtId="0" fontId="7" fillId="0" borderId="0" xfId="0" applyFont="1" applyBorder="1" applyAlignment="1">
      <alignment horizontal="left"/>
    </xf>
    <xf numFmtId="0" fontId="0" fillId="0" borderId="4" xfId="0" applyFont="1" applyBorder="1" applyAlignment="1" applyProtection="1">
      <alignment vertical="center"/>
      <protection locked="0"/>
    </xf>
    <xf numFmtId="0" fontId="0" fillId="0" borderId="5" xfId="0" applyFont="1" applyBorder="1" applyAlignment="1" applyProtection="1">
      <alignment vertical="center"/>
      <protection locked="0"/>
    </xf>
    <xf numFmtId="0" fontId="2" fillId="0" borderId="22" xfId="0" applyFont="1" applyBorder="1" applyAlignment="1">
      <alignment horizontal="left" vertical="center"/>
    </xf>
    <xf numFmtId="166" fontId="2" fillId="0" borderId="0" xfId="0" applyNumberFormat="1" applyFont="1" applyBorder="1" applyAlignment="1">
      <alignment vertical="center"/>
    </xf>
    <xf numFmtId="166" fontId="2" fillId="0" borderId="10" xfId="0" applyNumberFormat="1" applyFont="1" applyBorder="1" applyAlignment="1">
      <alignment vertical="center"/>
    </xf>
    <xf numFmtId="4" fontId="0" fillId="0" borderId="0" xfId="0" applyNumberFormat="1" applyFont="1" applyAlignment="1">
      <alignment vertical="center"/>
    </xf>
    <xf numFmtId="0" fontId="2" fillId="0" borderId="12" xfId="0" applyFont="1" applyBorder="1" applyAlignment="1">
      <alignment horizontal="center" vertical="center"/>
    </xf>
    <xf numFmtId="166" fontId="2" fillId="0" borderId="12" xfId="0" applyNumberFormat="1" applyFont="1" applyBorder="1" applyAlignment="1">
      <alignment vertical="center"/>
    </xf>
    <xf numFmtId="166" fontId="2" fillId="0" borderId="13" xfId="0" applyNumberFormat="1" applyFont="1" applyBorder="1" applyAlignment="1">
      <alignment vertical="center"/>
    </xf>
    <xf numFmtId="0" fontId="2" fillId="0" borderId="9" xfId="0" applyFont="1" applyBorder="1" applyAlignment="1">
      <alignment horizontal="left" vertical="center"/>
    </xf>
    <xf numFmtId="0" fontId="0" fillId="0" borderId="0" xfId="0"/>
    <xf numFmtId="4" fontId="8" fillId="0" borderId="0" xfId="0" applyNumberFormat="1" applyFont="1" applyAlignment="1">
      <alignment/>
    </xf>
    <xf numFmtId="4" fontId="7" fillId="0" borderId="0" xfId="0" applyNumberFormat="1" applyFont="1" applyAlignment="1">
      <alignment vertical="center"/>
    </xf>
    <xf numFmtId="0" fontId="10" fillId="2" borderId="0" xfId="0" applyFont="1" applyFill="1" applyAlignment="1" applyProtection="1">
      <alignment vertical="center"/>
      <protection/>
    </xf>
    <xf numFmtId="0" fontId="11" fillId="2" borderId="0" xfId="0" applyFont="1" applyFill="1" applyAlignment="1" applyProtection="1">
      <alignment horizontal="left" vertical="center"/>
      <protection/>
    </xf>
    <xf numFmtId="0" fontId="12" fillId="2" borderId="0" xfId="21" applyFont="1" applyFill="1" applyAlignment="1" applyProtection="1">
      <alignment vertical="center"/>
      <protection/>
    </xf>
    <xf numFmtId="0" fontId="13" fillId="0" borderId="0" xfId="0" applyFont="1" applyAlignment="1">
      <alignment horizontal="left" vertical="center"/>
    </xf>
    <xf numFmtId="0" fontId="6" fillId="0" borderId="0" xfId="0" applyFont="1" applyAlignment="1">
      <alignment vertical="center"/>
    </xf>
    <xf numFmtId="0" fontId="6" fillId="0" borderId="4" xfId="0" applyFont="1" applyBorder="1" applyAlignment="1">
      <alignment vertical="center"/>
    </xf>
    <xf numFmtId="0" fontId="6" fillId="0" borderId="5" xfId="0" applyFont="1" applyBorder="1" applyAlignment="1">
      <alignment vertical="center"/>
    </xf>
    <xf numFmtId="0" fontId="7" fillId="0" borderId="0" xfId="0" applyFont="1" applyAlignment="1">
      <alignment vertical="center"/>
    </xf>
    <xf numFmtId="0" fontId="7" fillId="0" borderId="4" xfId="0" applyFont="1" applyBorder="1" applyAlignment="1">
      <alignment vertical="center"/>
    </xf>
    <xf numFmtId="0" fontId="7" fillId="0" borderId="5" xfId="0" applyFont="1" applyBorder="1" applyAlignment="1">
      <alignment vertical="center"/>
    </xf>
    <xf numFmtId="4" fontId="7" fillId="0" borderId="0" xfId="0" applyNumberFormat="1" applyFont="1" applyAlignment="1">
      <alignment vertical="center"/>
    </xf>
    <xf numFmtId="0" fontId="15" fillId="0" borderId="22" xfId="0" applyFont="1" applyBorder="1" applyAlignment="1">
      <alignment horizontal="center" vertical="center"/>
    </xf>
    <xf numFmtId="0" fontId="15" fillId="0" borderId="18"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20" xfId="0" applyFont="1" applyBorder="1" applyAlignment="1">
      <alignment horizontal="center" vertical="center" wrapText="1"/>
    </xf>
    <xf numFmtId="166" fontId="32" fillId="0" borderId="7" xfId="0" applyNumberFormat="1" applyFont="1" applyBorder="1" applyAlignment="1">
      <alignment/>
    </xf>
    <xf numFmtId="166" fontId="32" fillId="0" borderId="8" xfId="0" applyNumberFormat="1" applyFont="1" applyBorder="1" applyAlignment="1">
      <alignment/>
    </xf>
    <xf numFmtId="0" fontId="8" fillId="0" borderId="0" xfId="0" applyFont="1" applyAlignment="1">
      <alignment/>
    </xf>
    <xf numFmtId="0" fontId="8" fillId="0" borderId="4" xfId="0" applyFont="1" applyBorder="1" applyAlignment="1">
      <alignment/>
    </xf>
    <xf numFmtId="0" fontId="8" fillId="0" borderId="0" xfId="0" applyFont="1" applyBorder="1" applyAlignment="1">
      <alignment/>
    </xf>
    <xf numFmtId="0" fontId="8" fillId="0" borderId="5" xfId="0" applyFont="1" applyBorder="1" applyAlignment="1">
      <alignment/>
    </xf>
    <xf numFmtId="0" fontId="8" fillId="0" borderId="9" xfId="0" applyFont="1" applyBorder="1" applyAlignment="1">
      <alignment/>
    </xf>
    <xf numFmtId="166" fontId="8" fillId="0" borderId="0" xfId="0" applyNumberFormat="1" applyFont="1" applyBorder="1" applyAlignment="1">
      <alignment/>
    </xf>
    <xf numFmtId="166" fontId="8" fillId="0" borderId="10" xfId="0" applyNumberFormat="1" applyFont="1" applyBorder="1" applyAlignment="1">
      <alignment/>
    </xf>
    <xf numFmtId="0" fontId="2" fillId="0" borderId="22" xfId="0" applyFont="1" applyBorder="1" applyAlignment="1">
      <alignment horizontal="left" vertical="center"/>
    </xf>
    <xf numFmtId="0" fontId="2" fillId="0" borderId="0" xfId="0" applyFont="1" applyBorder="1" applyAlignment="1">
      <alignment horizontal="center" vertical="center"/>
    </xf>
    <xf numFmtId="166" fontId="2" fillId="0" borderId="0" xfId="0" applyNumberFormat="1" applyFont="1" applyBorder="1" applyAlignment="1">
      <alignment vertical="center"/>
    </xf>
    <xf numFmtId="166" fontId="2" fillId="0" borderId="10" xfId="0" applyNumberFormat="1" applyFont="1" applyBorder="1" applyAlignment="1">
      <alignment vertical="center"/>
    </xf>
    <xf numFmtId="0" fontId="2" fillId="0" borderId="12" xfId="0" applyFont="1" applyBorder="1" applyAlignment="1">
      <alignment horizontal="center" vertical="center"/>
    </xf>
    <xf numFmtId="166" fontId="2" fillId="0" borderId="12" xfId="0" applyNumberFormat="1" applyFont="1" applyBorder="1" applyAlignment="1">
      <alignment vertical="center"/>
    </xf>
    <xf numFmtId="166" fontId="2" fillId="0" borderId="13" xfId="0" applyNumberFormat="1" applyFont="1" applyBorder="1" applyAlignment="1">
      <alignment vertical="center"/>
    </xf>
    <xf numFmtId="0" fontId="0" fillId="0" borderId="0" xfId="0"/>
    <xf numFmtId="4" fontId="4" fillId="0" borderId="0" xfId="0" applyNumberFormat="1" applyFont="1" applyAlignment="1">
      <alignment vertical="center"/>
    </xf>
    <xf numFmtId="165" fontId="3" fillId="0" borderId="0" xfId="0" applyNumberFormat="1" applyFont="1" applyBorder="1" applyAlignment="1">
      <alignment vertical="center"/>
    </xf>
    <xf numFmtId="0" fontId="2" fillId="0" borderId="9" xfId="0" applyFont="1" applyBorder="1" applyAlignment="1">
      <alignment horizontal="left" vertical="center"/>
    </xf>
    <xf numFmtId="0" fontId="2" fillId="0" borderId="9" xfId="0" applyFont="1" applyBorder="1" applyAlignment="1">
      <alignment horizontal="left" vertical="center"/>
    </xf>
    <xf numFmtId="0" fontId="0" fillId="0" borderId="0" xfId="0"/>
    <xf numFmtId="0" fontId="2" fillId="0" borderId="0" xfId="0" applyFont="1" applyBorder="1" applyAlignment="1">
      <alignment horizontal="left" vertical="center"/>
    </xf>
    <xf numFmtId="0" fontId="3" fillId="0" borderId="0" xfId="0" applyFont="1" applyBorder="1" applyAlignment="1">
      <alignment horizontal="left" vertical="center"/>
    </xf>
    <xf numFmtId="0" fontId="0" fillId="0" borderId="0" xfId="0" applyBorder="1"/>
    <xf numFmtId="164" fontId="2" fillId="0" borderId="0" xfId="0" applyNumberFormat="1" applyFont="1" applyBorder="1" applyAlignment="1">
      <alignment vertical="center"/>
    </xf>
    <xf numFmtId="4" fontId="0" fillId="0" borderId="22" xfId="0" applyNumberFormat="1" applyFont="1" applyBorder="1" applyAlignment="1" applyProtection="1">
      <alignment vertical="center"/>
      <protection locked="0"/>
    </xf>
    <xf numFmtId="0" fontId="3" fillId="3" borderId="19" xfId="0" applyFont="1" applyFill="1" applyBorder="1" applyAlignment="1">
      <alignment horizontal="center" vertical="center" wrapText="1"/>
    </xf>
    <xf numFmtId="0" fontId="0" fillId="0" borderId="0" xfId="0" applyFont="1" applyBorder="1" applyAlignment="1">
      <alignment vertical="center"/>
    </xf>
    <xf numFmtId="0" fontId="15" fillId="0" borderId="0" xfId="0" applyFont="1" applyBorder="1" applyAlignment="1">
      <alignment horizontal="left" vertical="center"/>
    </xf>
    <xf numFmtId="0" fontId="6" fillId="0" borderId="0" xfId="0" applyFont="1" applyBorder="1" applyAlignment="1">
      <alignment vertical="center"/>
    </xf>
    <xf numFmtId="0" fontId="7" fillId="0" borderId="0" xfId="0" applyFont="1" applyBorder="1" applyAlignment="1">
      <alignment vertical="center"/>
    </xf>
    <xf numFmtId="0" fontId="0" fillId="3" borderId="0" xfId="0" applyFont="1" applyFill="1" applyBorder="1" applyAlignment="1">
      <alignment vertical="center"/>
    </xf>
    <xf numFmtId="0" fontId="2" fillId="0" borderId="0" xfId="0" applyFont="1" applyBorder="1" applyAlignment="1">
      <alignment horizontal="left" vertical="center"/>
    </xf>
    <xf numFmtId="0" fontId="0" fillId="0" borderId="0" xfId="0"/>
    <xf numFmtId="0" fontId="0" fillId="0" borderId="22" xfId="0" applyFont="1" applyBorder="1" applyAlignment="1" applyProtection="1">
      <alignment horizontal="center" vertical="center"/>
      <protection/>
    </xf>
    <xf numFmtId="49" fontId="0" fillId="0" borderId="22" xfId="0" applyNumberFormat="1" applyFont="1" applyBorder="1" applyAlignment="1" applyProtection="1">
      <alignment horizontal="left" vertical="center" wrapText="1"/>
      <protection/>
    </xf>
    <xf numFmtId="0" fontId="0" fillId="0" borderId="22" xfId="0" applyFont="1" applyBorder="1" applyAlignment="1" applyProtection="1">
      <alignment horizontal="center" vertical="center" wrapText="1"/>
      <protection/>
    </xf>
    <xf numFmtId="167" fontId="0" fillId="0" borderId="22" xfId="0" applyNumberFormat="1" applyFont="1" applyBorder="1" applyAlignment="1" applyProtection="1">
      <alignment vertical="center"/>
      <protection/>
    </xf>
    <xf numFmtId="49" fontId="0" fillId="0" borderId="22" xfId="0" applyNumberFormat="1" applyFont="1" applyBorder="1" applyAlignment="1" applyProtection="1">
      <alignment horizontal="center" vertical="center" wrapText="1"/>
      <protection/>
    </xf>
    <xf numFmtId="0" fontId="8" fillId="0" borderId="0" xfId="0" applyFont="1" applyBorder="1" applyAlignment="1" applyProtection="1">
      <alignment/>
      <protection/>
    </xf>
    <xf numFmtId="0" fontId="7" fillId="0" borderId="0" xfId="0" applyFont="1" applyBorder="1" applyAlignment="1" applyProtection="1">
      <alignment horizontal="left"/>
      <protection/>
    </xf>
    <xf numFmtId="0" fontId="7" fillId="0" borderId="0" xfId="0" applyFont="1" applyBorder="1" applyAlignment="1" applyProtection="1">
      <alignment horizontal="left"/>
      <protection/>
    </xf>
    <xf numFmtId="4" fontId="0" fillId="0" borderId="22" xfId="0" applyNumberFormat="1" applyFont="1" applyBorder="1" applyAlignment="1" applyProtection="1">
      <alignment vertical="center"/>
      <protection/>
    </xf>
    <xf numFmtId="0" fontId="7" fillId="0" borderId="0" xfId="0" applyFont="1" applyBorder="1" applyAlignment="1" applyProtection="1">
      <alignment horizontal="left"/>
      <protection locked="0"/>
    </xf>
    <xf numFmtId="0" fontId="0" fillId="0" borderId="0" xfId="0" applyBorder="1" applyProtection="1">
      <protection/>
    </xf>
    <xf numFmtId="0" fontId="15"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4"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165" fontId="3" fillId="0" borderId="0"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10" fillId="0" borderId="0" xfId="0" applyFont="1" applyBorder="1" applyAlignment="1" applyProtection="1">
      <alignment horizontal="left" vertical="center"/>
      <protection/>
    </xf>
    <xf numFmtId="0" fontId="16" fillId="0" borderId="0" xfId="0" applyFont="1" applyBorder="1" applyAlignment="1" applyProtection="1">
      <alignment horizontal="left" vertical="center"/>
      <protection/>
    </xf>
    <xf numFmtId="0" fontId="17" fillId="0" borderId="0"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164" fontId="2"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xf>
    <xf numFmtId="0" fontId="0" fillId="3" borderId="0" xfId="0" applyFont="1" applyFill="1" applyBorder="1" applyAlignment="1" applyProtection="1">
      <alignment vertical="center"/>
      <protection/>
    </xf>
    <xf numFmtId="0" fontId="4" fillId="3" borderId="21" xfId="0" applyFont="1" applyFill="1" applyBorder="1" applyAlignment="1" applyProtection="1">
      <alignment horizontal="left" vertical="center"/>
      <protection/>
    </xf>
    <xf numFmtId="0" fontId="0" fillId="3" borderId="17" xfId="0" applyFont="1" applyFill="1" applyBorder="1" applyAlignment="1" applyProtection="1">
      <alignment vertical="center"/>
      <protection/>
    </xf>
    <xf numFmtId="0" fontId="4" fillId="3" borderId="17" xfId="0" applyFont="1" applyFill="1" applyBorder="1" applyAlignment="1" applyProtection="1">
      <alignment horizontal="right" vertical="center"/>
      <protection/>
    </xf>
    <xf numFmtId="0" fontId="4" fillId="3" borderId="17" xfId="0" applyFont="1" applyFill="1" applyBorder="1" applyAlignment="1" applyProtection="1">
      <alignment horizontal="center" vertical="center"/>
      <protection/>
    </xf>
    <xf numFmtId="0" fontId="19" fillId="0" borderId="6" xfId="0" applyFont="1" applyBorder="1" applyAlignment="1" applyProtection="1">
      <alignment horizontal="left" vertical="center"/>
      <protection/>
    </xf>
    <xf numFmtId="0" fontId="0" fillId="0" borderId="8" xfId="0" applyFont="1" applyBorder="1" applyAlignment="1" applyProtection="1">
      <alignment vertical="center"/>
      <protection/>
    </xf>
    <xf numFmtId="0" fontId="0" fillId="0" borderId="9" xfId="0" applyBorder="1" applyProtection="1">
      <protection/>
    </xf>
    <xf numFmtId="0" fontId="0" fillId="0" borderId="10" xfId="0" applyBorder="1" applyProtection="1">
      <protection/>
    </xf>
    <xf numFmtId="0" fontId="20" fillId="0" borderId="11" xfId="0" applyFont="1" applyBorder="1" applyAlignment="1" applyProtection="1">
      <alignment horizontal="left" vertical="center"/>
      <protection/>
    </xf>
    <xf numFmtId="0" fontId="0" fillId="0" borderId="12" xfId="0" applyFont="1" applyBorder="1" applyAlignment="1" applyProtection="1">
      <alignment vertical="center"/>
      <protection/>
    </xf>
    <xf numFmtId="0" fontId="20" fillId="0" borderId="12" xfId="0" applyFont="1" applyBorder="1" applyAlignment="1" applyProtection="1">
      <alignment horizontal="left" vertical="center"/>
      <protection/>
    </xf>
    <xf numFmtId="0" fontId="0" fillId="0" borderId="13" xfId="0" applyFont="1" applyBorder="1" applyAlignment="1" applyProtection="1">
      <alignment vertical="center"/>
      <protection/>
    </xf>
    <xf numFmtId="0" fontId="0" fillId="0" borderId="15" xfId="0" applyFont="1" applyBorder="1" applyAlignment="1" applyProtection="1">
      <alignment vertical="center"/>
      <protection/>
    </xf>
    <xf numFmtId="0" fontId="0" fillId="0" borderId="0" xfId="0" applyProtection="1">
      <protection/>
    </xf>
    <xf numFmtId="0" fontId="0" fillId="0" borderId="2" xfId="0" applyFont="1" applyBorder="1" applyAlignment="1" applyProtection="1">
      <alignment vertical="center"/>
      <protection/>
    </xf>
    <xf numFmtId="0" fontId="4" fillId="0" borderId="0" xfId="0" applyFont="1" applyBorder="1" applyAlignment="1" applyProtection="1">
      <alignment horizontal="left" vertical="center"/>
      <protection/>
    </xf>
    <xf numFmtId="0" fontId="3" fillId="0" borderId="0" xfId="0" applyFont="1" applyBorder="1" applyAlignment="1" applyProtection="1">
      <alignment vertical="center"/>
      <protection/>
    </xf>
    <xf numFmtId="0" fontId="29" fillId="0" borderId="0" xfId="0" applyFont="1" applyBorder="1" applyAlignment="1" applyProtection="1">
      <alignment horizontal="left" vertical="center"/>
      <protection/>
    </xf>
    <xf numFmtId="0" fontId="6" fillId="0" borderId="0" xfId="0" applyFont="1" applyBorder="1" applyAlignment="1" applyProtection="1">
      <alignment vertical="center"/>
      <protection/>
    </xf>
    <xf numFmtId="0" fontId="6" fillId="0" borderId="0" xfId="0" applyFont="1" applyBorder="1" applyAlignment="1" applyProtection="1">
      <alignment horizontal="left" vertical="center"/>
      <protection/>
    </xf>
    <xf numFmtId="0" fontId="7" fillId="0" borderId="0" xfId="0" applyFont="1" applyBorder="1" applyAlignment="1" applyProtection="1">
      <alignment vertical="center"/>
      <protection/>
    </xf>
    <xf numFmtId="0" fontId="7" fillId="0" borderId="0" xfId="0" applyFont="1" applyBorder="1" applyAlignment="1" applyProtection="1">
      <alignment horizontal="left" vertical="center"/>
      <protection/>
    </xf>
    <xf numFmtId="0" fontId="23" fillId="3" borderId="0" xfId="0" applyFont="1" applyFill="1" applyBorder="1" applyAlignment="1" applyProtection="1">
      <alignment horizontal="left" vertical="center"/>
      <protection/>
    </xf>
    <xf numFmtId="0" fontId="3" fillId="3" borderId="18" xfId="0" applyFont="1" applyFill="1" applyBorder="1" applyAlignment="1" applyProtection="1">
      <alignment horizontal="center" vertical="center" wrapText="1"/>
      <protection/>
    </xf>
    <xf numFmtId="0" fontId="3" fillId="3" borderId="19" xfId="0" applyFont="1" applyFill="1" applyBorder="1" applyAlignment="1" applyProtection="1">
      <alignment horizontal="center" vertical="center" wrapText="1"/>
      <protection/>
    </xf>
    <xf numFmtId="0" fontId="23" fillId="0" borderId="0" xfId="0" applyFont="1" applyBorder="1" applyAlignment="1" applyProtection="1">
      <alignment horizontal="left" vertical="center"/>
      <protection/>
    </xf>
    <xf numFmtId="0" fontId="6" fillId="0" borderId="0" xfId="0" applyFont="1" applyBorder="1" applyAlignment="1" applyProtection="1">
      <alignment horizontal="left"/>
      <protection/>
    </xf>
    <xf numFmtId="4" fontId="7" fillId="0" borderId="0" xfId="0" applyNumberFormat="1" applyFont="1" applyBorder="1" applyAlignment="1" applyProtection="1">
      <alignment vertical="center"/>
      <protection/>
    </xf>
    <xf numFmtId="4" fontId="0" fillId="0" borderId="0" xfId="0" applyNumberFormat="1" applyFont="1" applyBorder="1" applyAlignment="1" applyProtection="1">
      <alignment vertical="center"/>
      <protection/>
    </xf>
    <xf numFmtId="49" fontId="0" fillId="4" borderId="22" xfId="0" applyNumberFormat="1" applyFont="1" applyFill="1" applyBorder="1" applyAlignment="1" applyProtection="1">
      <alignment horizontal="left" vertical="center" wrapText="1"/>
      <protection/>
    </xf>
    <xf numFmtId="0" fontId="7" fillId="4" borderId="0" xfId="0" applyFont="1" applyFill="1" applyBorder="1" applyAlignment="1" applyProtection="1">
      <alignment horizontal="left"/>
      <protection/>
    </xf>
    <xf numFmtId="0" fontId="15"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10" fillId="0" borderId="0" xfId="0" applyFont="1" applyBorder="1" applyAlignment="1" applyProtection="1">
      <alignment horizontal="left" vertical="center"/>
      <protection/>
    </xf>
    <xf numFmtId="0" fontId="16" fillId="0" borderId="0" xfId="0" applyFont="1" applyBorder="1" applyAlignment="1" applyProtection="1">
      <alignment horizontal="left" vertical="center"/>
      <protection/>
    </xf>
    <xf numFmtId="0" fontId="17" fillId="0" borderId="0"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164" fontId="2"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xf>
    <xf numFmtId="0" fontId="4" fillId="3" borderId="21" xfId="0" applyFont="1" applyFill="1" applyBorder="1" applyAlignment="1" applyProtection="1">
      <alignment horizontal="left" vertical="center"/>
      <protection/>
    </xf>
    <xf numFmtId="0" fontId="4" fillId="3" borderId="17" xfId="0" applyFont="1" applyFill="1" applyBorder="1" applyAlignment="1" applyProtection="1">
      <alignment horizontal="right" vertical="center"/>
      <protection/>
    </xf>
    <xf numFmtId="0" fontId="4" fillId="3" borderId="17" xfId="0" applyFont="1" applyFill="1" applyBorder="1" applyAlignment="1" applyProtection="1">
      <alignment horizontal="center" vertical="center"/>
      <protection/>
    </xf>
    <xf numFmtId="0" fontId="19" fillId="0" borderId="6" xfId="0" applyFont="1" applyBorder="1" applyAlignment="1" applyProtection="1">
      <alignment horizontal="left" vertical="center"/>
      <protection/>
    </xf>
    <xf numFmtId="0" fontId="20" fillId="0" borderId="11" xfId="0" applyFont="1" applyBorder="1" applyAlignment="1" applyProtection="1">
      <alignment horizontal="left" vertical="center"/>
      <protection/>
    </xf>
    <xf numFmtId="0" fontId="20" fillId="0" borderId="12" xfId="0" applyFont="1" applyBorder="1" applyAlignment="1" applyProtection="1">
      <alignment horizontal="left" vertical="center"/>
      <protection/>
    </xf>
    <xf numFmtId="0" fontId="4" fillId="0" borderId="0" xfId="0" applyFont="1" applyBorder="1" applyAlignment="1" applyProtection="1">
      <alignment horizontal="left" vertical="center"/>
      <protection/>
    </xf>
    <xf numFmtId="0" fontId="29" fillId="0" borderId="0" xfId="0" applyFont="1" applyBorder="1" applyAlignment="1" applyProtection="1">
      <alignment horizontal="left" vertical="center"/>
      <protection/>
    </xf>
    <xf numFmtId="0" fontId="6" fillId="0" borderId="0" xfId="0" applyFont="1" applyBorder="1" applyAlignment="1" applyProtection="1">
      <alignment vertical="center"/>
      <protection/>
    </xf>
    <xf numFmtId="0" fontId="6" fillId="0" borderId="0" xfId="0" applyFont="1" applyBorder="1" applyAlignment="1" applyProtection="1">
      <alignment horizontal="left" vertical="center"/>
      <protection/>
    </xf>
    <xf numFmtId="0" fontId="7" fillId="0" borderId="0" xfId="0" applyFont="1" applyBorder="1" applyAlignment="1" applyProtection="1">
      <alignment vertical="center"/>
      <protection/>
    </xf>
    <xf numFmtId="0" fontId="7" fillId="0" borderId="0" xfId="0" applyFont="1" applyBorder="1" applyAlignment="1" applyProtection="1">
      <alignment horizontal="left" vertical="center"/>
      <protection/>
    </xf>
    <xf numFmtId="0" fontId="23" fillId="3" borderId="0" xfId="0" applyFont="1" applyFill="1" applyBorder="1" applyAlignment="1" applyProtection="1">
      <alignment horizontal="left" vertical="center"/>
      <protection/>
    </xf>
    <xf numFmtId="0" fontId="3" fillId="3" borderId="18" xfId="0" applyFont="1" applyFill="1" applyBorder="1" applyAlignment="1" applyProtection="1">
      <alignment horizontal="center" vertical="center" wrapText="1"/>
      <protection/>
    </xf>
    <xf numFmtId="0" fontId="3" fillId="3" borderId="19" xfId="0" applyFont="1" applyFill="1" applyBorder="1" applyAlignment="1" applyProtection="1">
      <alignment horizontal="center" vertical="center" wrapText="1"/>
      <protection/>
    </xf>
    <xf numFmtId="0" fontId="23" fillId="0" borderId="0" xfId="0" applyFont="1" applyBorder="1" applyAlignment="1" applyProtection="1">
      <alignment horizontal="left" vertical="center"/>
      <protection/>
    </xf>
    <xf numFmtId="0" fontId="8" fillId="0" borderId="0" xfId="0" applyFont="1" applyBorder="1" applyAlignment="1" applyProtection="1">
      <alignment/>
      <protection/>
    </xf>
    <xf numFmtId="0" fontId="6" fillId="0" borderId="0" xfId="0" applyFont="1" applyBorder="1" applyAlignment="1" applyProtection="1">
      <alignment horizontal="left"/>
      <protection/>
    </xf>
    <xf numFmtId="0" fontId="7" fillId="4" borderId="0" xfId="0" applyFont="1" applyFill="1" applyBorder="1" applyAlignment="1" applyProtection="1">
      <alignment horizontal="left"/>
      <protection/>
    </xf>
    <xf numFmtId="0" fontId="7" fillId="0" borderId="0" xfId="0" applyFont="1" applyBorder="1" applyAlignment="1" applyProtection="1">
      <alignment horizontal="left"/>
      <protection locked="0"/>
    </xf>
    <xf numFmtId="4" fontId="0" fillId="0" borderId="18" xfId="0" applyNumberFormat="1" applyFont="1" applyBorder="1" applyAlignment="1" applyProtection="1">
      <alignment vertical="center"/>
      <protection/>
    </xf>
    <xf numFmtId="0" fontId="0" fillId="0" borderId="0" xfId="0" applyFont="1" applyBorder="1" applyAlignment="1" applyProtection="1">
      <alignment vertical="center"/>
      <protection/>
    </xf>
    <xf numFmtId="0" fontId="3" fillId="0" borderId="0" xfId="0" applyFont="1" applyBorder="1" applyAlignment="1" applyProtection="1">
      <alignment horizontal="left" vertical="center"/>
      <protection/>
    </xf>
    <xf numFmtId="0" fontId="3" fillId="3" borderId="19" xfId="0" applyFont="1" applyFill="1" applyBorder="1" applyAlignment="1" applyProtection="1">
      <alignment horizontal="center" vertical="center" wrapText="1"/>
      <protection/>
    </xf>
    <xf numFmtId="0" fontId="7" fillId="0" borderId="0" xfId="0" applyFont="1" applyBorder="1" applyAlignment="1" applyProtection="1">
      <alignment vertical="center"/>
      <protection/>
    </xf>
    <xf numFmtId="0" fontId="15" fillId="0" borderId="0" xfId="0" applyFont="1" applyBorder="1" applyAlignment="1" applyProtection="1">
      <alignment horizontal="left" vertical="center"/>
      <protection/>
    </xf>
    <xf numFmtId="0" fontId="6" fillId="0" borderId="0" xfId="0" applyFont="1" applyBorder="1" applyAlignment="1" applyProtection="1">
      <alignment vertical="center"/>
      <protection/>
    </xf>
    <xf numFmtId="0" fontId="0" fillId="3" borderId="0" xfId="0" applyFont="1" applyFill="1" applyBorder="1" applyAlignment="1" applyProtection="1">
      <alignment vertical="center"/>
      <protection/>
    </xf>
    <xf numFmtId="167" fontId="0" fillId="0" borderId="22" xfId="0" applyNumberFormat="1" applyFont="1" applyBorder="1" applyAlignment="1" applyProtection="1">
      <alignment vertical="center"/>
      <protection locked="0"/>
    </xf>
    <xf numFmtId="0" fontId="0" fillId="0" borderId="0" xfId="0"/>
    <xf numFmtId="0" fontId="0" fillId="0" borderId="0" xfId="0" applyFont="1" applyBorder="1" applyAlignment="1" applyProtection="1">
      <alignment vertical="center"/>
      <protection/>
    </xf>
    <xf numFmtId="165"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protection/>
    </xf>
    <xf numFmtId="0" fontId="15" fillId="0" borderId="0" xfId="0" applyFont="1" applyBorder="1" applyAlignment="1" applyProtection="1">
      <alignment horizontal="left" vertical="center"/>
      <protection/>
    </xf>
    <xf numFmtId="0" fontId="0" fillId="3" borderId="0" xfId="0" applyFont="1" applyFill="1" applyBorder="1" applyAlignment="1" applyProtection="1">
      <alignment vertical="center"/>
      <protection/>
    </xf>
    <xf numFmtId="0" fontId="0" fillId="0" borderId="1" xfId="0" applyBorder="1" applyProtection="1">
      <protection/>
    </xf>
    <xf numFmtId="0" fontId="0" fillId="0" borderId="2" xfId="0" applyBorder="1" applyProtection="1">
      <protection/>
    </xf>
    <xf numFmtId="0" fontId="0" fillId="0" borderId="4" xfId="0" applyBorder="1" applyProtection="1">
      <protection/>
    </xf>
    <xf numFmtId="0" fontId="15" fillId="0" borderId="0" xfId="0" applyFont="1" applyBorder="1" applyAlignment="1" applyProtection="1">
      <alignment horizontal="left" vertical="top"/>
      <protection/>
    </xf>
    <xf numFmtId="0" fontId="0" fillId="0" borderId="0" xfId="0" applyFill="1" applyBorder="1" applyProtection="1">
      <protection/>
    </xf>
    <xf numFmtId="0" fontId="0" fillId="0" borderId="23" xfId="0" applyBorder="1" applyProtection="1">
      <protection/>
    </xf>
    <xf numFmtId="0" fontId="0" fillId="0" borderId="4" xfId="0" applyFont="1" applyBorder="1" applyAlignment="1" applyProtection="1">
      <alignment vertical="center"/>
      <protection/>
    </xf>
    <xf numFmtId="0" fontId="17" fillId="0" borderId="24" xfId="0" applyFont="1" applyBorder="1" applyAlignment="1" applyProtection="1">
      <alignment horizontal="left" vertical="center"/>
      <protection/>
    </xf>
    <xf numFmtId="0" fontId="0" fillId="0" borderId="24" xfId="0" applyFont="1" applyBorder="1" applyAlignment="1" applyProtection="1">
      <alignmen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center" vertical="center"/>
      <protection/>
    </xf>
    <xf numFmtId="0" fontId="0" fillId="5" borderId="0" xfId="0" applyFont="1" applyFill="1" applyBorder="1" applyAlignment="1" applyProtection="1">
      <alignment vertical="center"/>
      <protection/>
    </xf>
    <xf numFmtId="0" fontId="4" fillId="5" borderId="21" xfId="0" applyFont="1" applyFill="1" applyBorder="1" applyAlignment="1" applyProtection="1">
      <alignment horizontal="left" vertical="center"/>
      <protection/>
    </xf>
    <xf numFmtId="0" fontId="0" fillId="5" borderId="17" xfId="0" applyFont="1" applyFill="1" applyBorder="1" applyAlignment="1" applyProtection="1">
      <alignment vertical="center"/>
      <protection/>
    </xf>
    <xf numFmtId="0" fontId="4" fillId="5" borderId="17" xfId="0" applyFont="1" applyFill="1" applyBorder="1" applyAlignment="1" applyProtection="1">
      <alignment horizontal="center" vertical="center"/>
      <protection/>
    </xf>
    <xf numFmtId="0" fontId="0" fillId="0" borderId="14" xfId="0" applyFont="1" applyBorder="1" applyAlignment="1" applyProtection="1">
      <alignment vertical="center"/>
      <protection/>
    </xf>
    <xf numFmtId="0" fontId="0" fillId="0" borderId="1" xfId="0" applyFont="1" applyBorder="1" applyAlignment="1" applyProtection="1">
      <alignment vertical="center"/>
      <protection/>
    </xf>
    <xf numFmtId="0" fontId="3" fillId="0" borderId="4" xfId="0" applyFont="1" applyBorder="1" applyAlignment="1" applyProtection="1">
      <alignment vertical="center"/>
      <protection/>
    </xf>
    <xf numFmtId="0" fontId="4" fillId="0" borderId="4" xfId="0" applyFont="1" applyBorder="1" applyAlignment="1" applyProtection="1">
      <alignment vertical="center"/>
      <protection/>
    </xf>
    <xf numFmtId="0" fontId="4" fillId="0" borderId="0" xfId="0" applyFont="1" applyBorder="1" applyAlignment="1" applyProtection="1">
      <alignment vertical="center"/>
      <protection/>
    </xf>
    <xf numFmtId="0" fontId="21" fillId="0" borderId="0" xfId="0" applyFont="1" applyBorder="1" applyAlignment="1" applyProtection="1">
      <alignment vertical="center"/>
      <protection/>
    </xf>
    <xf numFmtId="0" fontId="23" fillId="0" borderId="0" xfId="0" applyFont="1" applyBorder="1" applyAlignment="1" applyProtection="1">
      <alignment vertical="center"/>
      <protection/>
    </xf>
    <xf numFmtId="0" fontId="5" fillId="0" borderId="4" xfId="0" applyFont="1" applyBorder="1" applyAlignment="1" applyProtection="1">
      <alignment vertical="center"/>
      <protection/>
    </xf>
    <xf numFmtId="0" fontId="26" fillId="0" borderId="0" xfId="0" applyFont="1" applyBorder="1" applyAlignment="1" applyProtection="1">
      <alignment vertical="center"/>
      <protection/>
    </xf>
    <xf numFmtId="0" fontId="27" fillId="0" borderId="0" xfId="0" applyFont="1" applyBorder="1" applyAlignment="1" applyProtection="1">
      <alignment vertical="center"/>
      <protection/>
    </xf>
    <xf numFmtId="0" fontId="3" fillId="6" borderId="0" xfId="0" applyFont="1" applyFill="1" applyBorder="1" applyAlignment="1" applyProtection="1">
      <alignment horizontal="left" vertical="center"/>
      <protection locked="0"/>
    </xf>
    <xf numFmtId="49" fontId="3" fillId="0" borderId="0" xfId="0" applyNumberFormat="1" applyFont="1" applyBorder="1" applyAlignment="1">
      <alignment vertical="center"/>
    </xf>
    <xf numFmtId="0" fontId="38" fillId="0" borderId="0" xfId="0" applyNumberFormat="1" applyFont="1" applyAlignment="1">
      <alignment wrapText="1"/>
    </xf>
    <xf numFmtId="4" fontId="0" fillId="0" borderId="0" xfId="0" applyNumberFormat="1"/>
    <xf numFmtId="4" fontId="0" fillId="0" borderId="0" xfId="0" applyNumberFormat="1" applyAlignment="1">
      <alignment/>
    </xf>
    <xf numFmtId="3" fontId="0" fillId="0" borderId="0" xfId="0" applyNumberFormat="1" applyAlignment="1">
      <alignment/>
    </xf>
    <xf numFmtId="0" fontId="0" fillId="0" borderId="0" xfId="0" applyAlignment="1">
      <alignment/>
    </xf>
    <xf numFmtId="0" fontId="0" fillId="0" borderId="25" xfId="0" applyBorder="1"/>
    <xf numFmtId="0" fontId="0" fillId="0" borderId="26" xfId="0" applyBorder="1"/>
    <xf numFmtId="0" fontId="0" fillId="0" borderId="27" xfId="0" applyBorder="1"/>
    <xf numFmtId="49"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4" fontId="0" fillId="6" borderId="0" xfId="0" applyNumberFormat="1" applyFont="1" applyFill="1" applyBorder="1" applyAlignment="1" applyProtection="1">
      <alignment horizontal="left" vertical="center"/>
      <protection locked="0"/>
    </xf>
    <xf numFmtId="49" fontId="0" fillId="6" borderId="0" xfId="0" applyNumberFormat="1" applyFont="1" applyFill="1" applyBorder="1" applyAlignment="1" applyProtection="1">
      <alignment horizontal="left" vertical="center"/>
      <protection locked="0"/>
    </xf>
    <xf numFmtId="0" fontId="26" fillId="0" borderId="0" xfId="0" applyFont="1" applyBorder="1" applyAlignment="1" applyProtection="1">
      <alignment horizontal="left" vertical="center" wrapText="1"/>
      <protection/>
    </xf>
    <xf numFmtId="4" fontId="27" fillId="0" borderId="0" xfId="0" applyNumberFormat="1" applyFont="1" applyBorder="1" applyAlignment="1" applyProtection="1">
      <alignment vertical="center"/>
      <protection/>
    </xf>
    <xf numFmtId="0" fontId="27" fillId="0" borderId="0" xfId="0" applyFont="1" applyBorder="1" applyAlignment="1" applyProtection="1">
      <alignment vertical="center"/>
      <protection/>
    </xf>
    <xf numFmtId="0" fontId="13" fillId="0" borderId="0" xfId="0" applyFont="1" applyBorder="1" applyAlignment="1">
      <alignment horizontal="center" vertical="center"/>
    </xf>
    <xf numFmtId="0" fontId="13" fillId="0" borderId="0" xfId="0" applyFont="1" applyBorder="1" applyAlignment="1">
      <alignment horizontal="left" vertical="center"/>
    </xf>
    <xf numFmtId="0" fontId="14" fillId="0" borderId="0" xfId="0" applyFont="1" applyBorder="1" applyAlignment="1" applyProtection="1">
      <alignment horizontal="center" vertical="center"/>
      <protection/>
    </xf>
    <xf numFmtId="0" fontId="14" fillId="0" borderId="0" xfId="0" applyFont="1" applyBorder="1" applyAlignment="1" applyProtection="1">
      <alignment horizontal="left" vertical="center"/>
      <protection/>
    </xf>
    <xf numFmtId="0" fontId="3" fillId="0" borderId="0" xfId="0" applyFont="1" applyBorder="1" applyAlignment="1" applyProtection="1">
      <alignment horizontal="left" vertical="center"/>
      <protection/>
    </xf>
    <xf numFmtId="0" fontId="0" fillId="0" borderId="0" xfId="0" applyBorder="1" applyProtection="1">
      <protection/>
    </xf>
    <xf numFmtId="0" fontId="4" fillId="0" borderId="0" xfId="0" applyFont="1" applyBorder="1" applyAlignment="1" applyProtection="1">
      <alignment horizontal="left" vertical="top" wrapText="1"/>
      <protection/>
    </xf>
    <xf numFmtId="0" fontId="3" fillId="0" borderId="0" xfId="0" applyFont="1" applyBorder="1" applyAlignment="1" applyProtection="1">
      <alignment horizontal="left" vertical="center" wrapText="1"/>
      <protection/>
    </xf>
    <xf numFmtId="4" fontId="10" fillId="0" borderId="0" xfId="0" applyNumberFormat="1" applyFont="1" applyBorder="1" applyAlignment="1" applyProtection="1">
      <alignment vertical="center"/>
      <protection/>
    </xf>
    <xf numFmtId="4" fontId="17" fillId="0" borderId="24" xfId="0" applyNumberFormat="1" applyFont="1" applyBorder="1" applyAlignment="1" applyProtection="1">
      <alignment vertical="center"/>
      <protection/>
    </xf>
    <xf numFmtId="0" fontId="0" fillId="0" borderId="24" xfId="0" applyFont="1" applyBorder="1" applyAlignment="1" applyProtection="1">
      <alignment vertical="center"/>
      <protection/>
    </xf>
    <xf numFmtId="164" fontId="2" fillId="0" borderId="0" xfId="0" applyNumberFormat="1" applyFont="1" applyBorder="1" applyAlignment="1" applyProtection="1">
      <alignment vertical="center"/>
      <protection/>
    </xf>
    <xf numFmtId="0" fontId="2" fillId="0" borderId="0" xfId="0" applyFont="1" applyBorder="1" applyAlignment="1" applyProtection="1">
      <alignment vertical="center"/>
      <protection/>
    </xf>
    <xf numFmtId="4" fontId="18" fillId="0" borderId="0" xfId="0" applyNumberFormat="1" applyFont="1" applyBorder="1" applyAlignment="1" applyProtection="1">
      <alignment vertical="center"/>
      <protection/>
    </xf>
    <xf numFmtId="0" fontId="4" fillId="5" borderId="17" xfId="0" applyFont="1" applyFill="1" applyBorder="1" applyAlignment="1" applyProtection="1">
      <alignment horizontal="left" vertical="center"/>
      <protection/>
    </xf>
    <xf numFmtId="0" fontId="0" fillId="5" borderId="17" xfId="0" applyFont="1" applyFill="1" applyBorder="1" applyAlignment="1" applyProtection="1">
      <alignment vertical="center"/>
      <protection/>
    </xf>
    <xf numFmtId="4" fontId="4" fillId="5" borderId="17" xfId="0" applyNumberFormat="1" applyFont="1" applyFill="1" applyBorder="1" applyAlignment="1" applyProtection="1">
      <alignment vertical="center"/>
      <protection/>
    </xf>
    <xf numFmtId="0" fontId="0" fillId="5" borderId="28" xfId="0" applyFont="1" applyFill="1" applyBorder="1" applyAlignment="1" applyProtection="1">
      <alignment vertical="center"/>
      <protection/>
    </xf>
    <xf numFmtId="0" fontId="4" fillId="0" borderId="0" xfId="0" applyFont="1" applyBorder="1" applyAlignment="1" applyProtection="1">
      <alignment horizontal="left" vertical="center" wrapText="1"/>
      <protection/>
    </xf>
    <xf numFmtId="0" fontId="4" fillId="0" borderId="0" xfId="0" applyFont="1" applyBorder="1" applyAlignment="1" applyProtection="1">
      <alignment vertical="center"/>
      <protection/>
    </xf>
    <xf numFmtId="0" fontId="3" fillId="0" borderId="0" xfId="0" applyFont="1" applyBorder="1" applyAlignment="1" applyProtection="1">
      <alignment vertical="center"/>
      <protection/>
    </xf>
    <xf numFmtId="0" fontId="22" fillId="0" borderId="6" xfId="0" applyFont="1" applyBorder="1" applyAlignment="1">
      <alignment horizontal="center" vertical="center"/>
    </xf>
    <xf numFmtId="0" fontId="22" fillId="0" borderId="7" xfId="0" applyFont="1" applyBorder="1" applyAlignment="1">
      <alignment horizontal="left" vertical="center"/>
    </xf>
    <xf numFmtId="0" fontId="2" fillId="0" borderId="9" xfId="0" applyFont="1" applyBorder="1" applyAlignment="1">
      <alignment horizontal="left" vertical="center"/>
    </xf>
    <xf numFmtId="0" fontId="2" fillId="0" borderId="0" xfId="0" applyFont="1" applyBorder="1" applyAlignment="1">
      <alignment horizontal="left" vertical="center"/>
    </xf>
    <xf numFmtId="0" fontId="3" fillId="3" borderId="21" xfId="0" applyFont="1" applyFill="1" applyBorder="1" applyAlignment="1" applyProtection="1">
      <alignment horizontal="center" vertical="center"/>
      <protection/>
    </xf>
    <xf numFmtId="0" fontId="3" fillId="3" borderId="17" xfId="0" applyFont="1" applyFill="1" applyBorder="1" applyAlignment="1" applyProtection="1">
      <alignment horizontal="left" vertical="center"/>
      <protection/>
    </xf>
    <xf numFmtId="0" fontId="3" fillId="3" borderId="17" xfId="0" applyFont="1" applyFill="1" applyBorder="1" applyAlignment="1" applyProtection="1">
      <alignment horizontal="center" vertical="center"/>
      <protection/>
    </xf>
    <xf numFmtId="0" fontId="3" fillId="3" borderId="28" xfId="0" applyFont="1" applyFill="1" applyBorder="1" applyAlignment="1" applyProtection="1">
      <alignment horizontal="left" vertical="center"/>
      <protection/>
    </xf>
    <xf numFmtId="0" fontId="27" fillId="0" borderId="0" xfId="0" applyNumberFormat="1" applyFont="1" applyBorder="1" applyAlignment="1" applyProtection="1">
      <alignment vertical="center"/>
      <protection/>
    </xf>
    <xf numFmtId="4" fontId="23" fillId="0" borderId="0" xfId="0" applyNumberFormat="1" applyFont="1" applyBorder="1" applyAlignment="1" applyProtection="1">
      <alignment vertical="center"/>
      <protection/>
    </xf>
    <xf numFmtId="4" fontId="23" fillId="3" borderId="0" xfId="0" applyNumberFormat="1" applyFont="1" applyFill="1" applyBorder="1" applyAlignment="1" applyProtection="1">
      <alignment vertical="center"/>
      <protection/>
    </xf>
    <xf numFmtId="0" fontId="13" fillId="7" borderId="0" xfId="0" applyFont="1" applyFill="1" applyAlignment="1">
      <alignment horizontal="center" vertical="center"/>
    </xf>
    <xf numFmtId="0" fontId="0" fillId="0" borderId="0" xfId="0"/>
    <xf numFmtId="4" fontId="23" fillId="0" borderId="0" xfId="0" applyNumberFormat="1" applyFont="1" applyBorder="1" applyAlignment="1" applyProtection="1">
      <alignment horizontal="right" vertical="center"/>
      <protection/>
    </xf>
    <xf numFmtId="0" fontId="0" fillId="0" borderId="0" xfId="0" applyNumberFormat="1" applyAlignment="1">
      <alignment wrapText="1"/>
    </xf>
    <xf numFmtId="0" fontId="37" fillId="0" borderId="0" xfId="0" applyNumberFormat="1" applyFont="1" applyAlignment="1">
      <alignment vertical="top" wrapText="1"/>
    </xf>
    <xf numFmtId="0" fontId="0" fillId="0" borderId="0" xfId="0" applyNumberFormat="1" applyAlignment="1">
      <alignment vertical="top" wrapText="1"/>
    </xf>
    <xf numFmtId="0" fontId="39" fillId="8" borderId="0" xfId="0" applyNumberFormat="1" applyFont="1" applyFill="1" applyAlignment="1">
      <alignment wrapText="1"/>
    </xf>
    <xf numFmtId="0" fontId="14" fillId="0" borderId="0" xfId="0" applyFont="1" applyBorder="1" applyAlignment="1">
      <alignment horizontal="center" vertical="center"/>
    </xf>
    <xf numFmtId="0" fontId="14" fillId="0" borderId="0" xfId="0" applyFont="1" applyBorder="1" applyAlignment="1">
      <alignment horizontal="left" vertical="center"/>
    </xf>
    <xf numFmtId="0" fontId="15" fillId="0" borderId="0" xfId="0" applyFont="1" applyBorder="1" applyAlignment="1">
      <alignment horizontal="left" vertical="center" wrapText="1"/>
    </xf>
    <xf numFmtId="0" fontId="15" fillId="0" borderId="0" xfId="0" applyFont="1" applyBorder="1" applyAlignment="1">
      <alignment horizontal="left" vertical="center"/>
    </xf>
    <xf numFmtId="0" fontId="4" fillId="0" borderId="0" xfId="0" applyFont="1" applyBorder="1" applyAlignment="1">
      <alignment horizontal="left" vertical="top" wrapText="1"/>
    </xf>
    <xf numFmtId="0" fontId="0" fillId="0" borderId="0" xfId="0" applyFont="1" applyBorder="1" applyAlignment="1">
      <alignment vertical="center"/>
    </xf>
    <xf numFmtId="165" fontId="3" fillId="0" borderId="0" xfId="0" applyNumberFormat="1" applyFont="1" applyBorder="1" applyAlignment="1">
      <alignment horizontal="left" vertical="center"/>
    </xf>
    <xf numFmtId="0" fontId="3" fillId="0" borderId="0" xfId="0" applyFont="1" applyBorder="1" applyAlignment="1">
      <alignment horizontal="left" vertical="center"/>
    </xf>
    <xf numFmtId="49" fontId="3" fillId="0" borderId="0" xfId="0" applyNumberFormat="1" applyFont="1" applyBorder="1" applyAlignment="1">
      <alignment horizontal="left" vertical="center"/>
    </xf>
    <xf numFmtId="0" fontId="3" fillId="0" borderId="0" xfId="0" applyFont="1" applyBorder="1" applyAlignment="1">
      <alignment horizontal="left" vertical="center" wrapText="1"/>
    </xf>
    <xf numFmtId="4" fontId="10" fillId="0" borderId="0" xfId="0" applyNumberFormat="1" applyFont="1" applyBorder="1" applyAlignment="1">
      <alignment vertical="center"/>
    </xf>
    <xf numFmtId="4" fontId="17" fillId="0" borderId="0" xfId="0" applyNumberFormat="1" applyFont="1" applyBorder="1" applyAlignment="1">
      <alignment vertical="center"/>
    </xf>
    <xf numFmtId="4" fontId="2" fillId="0" borderId="0" xfId="0" applyNumberFormat="1" applyFont="1" applyBorder="1" applyAlignment="1">
      <alignment vertical="center"/>
    </xf>
    <xf numFmtId="4" fontId="4" fillId="3" borderId="17" xfId="0" applyNumberFormat="1" applyFont="1" applyFill="1" applyBorder="1" applyAlignment="1">
      <alignment vertical="center"/>
    </xf>
    <xf numFmtId="4" fontId="4" fillId="3" borderId="28" xfId="0" applyNumberFormat="1" applyFont="1" applyFill="1" applyBorder="1" applyAlignment="1">
      <alignment vertical="center"/>
    </xf>
    <xf numFmtId="0" fontId="4" fillId="0" borderId="0" xfId="0" applyFont="1" applyBorder="1" applyAlignment="1">
      <alignment horizontal="left" vertical="center" wrapText="1"/>
    </xf>
    <xf numFmtId="0" fontId="3" fillId="3" borderId="0" xfId="0" applyFont="1" applyFill="1" applyBorder="1" applyAlignment="1">
      <alignment horizontal="center" vertical="center"/>
    </xf>
    <xf numFmtId="0" fontId="0" fillId="3" borderId="0" xfId="0" applyFont="1" applyFill="1" applyBorder="1" applyAlignment="1">
      <alignment vertical="center"/>
    </xf>
    <xf numFmtId="4" fontId="23" fillId="0" borderId="0" xfId="0" applyNumberFormat="1" applyFont="1" applyBorder="1" applyAlignment="1">
      <alignment vertical="center"/>
    </xf>
    <xf numFmtId="4" fontId="29" fillId="0" borderId="0" xfId="0" applyNumberFormat="1" applyFont="1" applyBorder="1" applyAlignment="1">
      <alignment vertical="center"/>
    </xf>
    <xf numFmtId="4" fontId="6" fillId="0" borderId="0" xfId="0" applyNumberFormat="1" applyFont="1" applyBorder="1" applyAlignment="1">
      <alignment vertical="center"/>
    </xf>
    <xf numFmtId="0" fontId="6" fillId="0" borderId="0" xfId="0" applyFont="1" applyBorder="1" applyAlignment="1">
      <alignment vertical="center"/>
    </xf>
    <xf numFmtId="4" fontId="7" fillId="0" borderId="0" xfId="0" applyNumberFormat="1" applyFont="1" applyBorder="1" applyAlignment="1">
      <alignment vertical="center"/>
    </xf>
    <xf numFmtId="0" fontId="7" fillId="0" borderId="0" xfId="0" applyFont="1" applyBorder="1" applyAlignment="1">
      <alignment vertical="center"/>
    </xf>
    <xf numFmtId="4" fontId="30" fillId="0" borderId="0" xfId="0" applyNumberFormat="1" applyFont="1" applyBorder="1" applyAlignment="1">
      <alignment vertical="center"/>
    </xf>
    <xf numFmtId="4" fontId="23" fillId="3" borderId="0" xfId="0" applyNumberFormat="1" applyFont="1" applyFill="1" applyBorder="1" applyAlignment="1">
      <alignment vertical="center"/>
    </xf>
    <xf numFmtId="4" fontId="0" fillId="6" borderId="22" xfId="0" applyNumberFormat="1" applyFont="1" applyFill="1" applyBorder="1" applyAlignment="1" applyProtection="1">
      <alignment vertical="center"/>
      <protection locked="0"/>
    </xf>
    <xf numFmtId="4" fontId="0" fillId="0" borderId="22" xfId="0" applyNumberFormat="1" applyFont="1" applyBorder="1" applyAlignment="1" applyProtection="1">
      <alignment vertical="center"/>
      <protection/>
    </xf>
    <xf numFmtId="0" fontId="35" fillId="0" borderId="22" xfId="0" applyFont="1" applyBorder="1" applyAlignment="1" applyProtection="1">
      <alignment horizontal="left" vertical="center" wrapText="1"/>
      <protection/>
    </xf>
    <xf numFmtId="4" fontId="0" fillId="0" borderId="22" xfId="0" applyNumberFormat="1" applyFont="1" applyBorder="1" applyAlignment="1" applyProtection="1">
      <alignment vertical="center"/>
      <protection locked="0"/>
    </xf>
    <xf numFmtId="0" fontId="3" fillId="3" borderId="19" xfId="0" applyFont="1" applyFill="1" applyBorder="1" applyAlignment="1">
      <alignment horizontal="center" vertical="center" wrapText="1"/>
    </xf>
    <xf numFmtId="0" fontId="31" fillId="3" borderId="19"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0" fillId="0" borderId="22" xfId="0" applyFont="1" applyBorder="1" applyAlignment="1" applyProtection="1">
      <alignment horizontal="left" vertical="center" wrapText="1"/>
      <protection/>
    </xf>
    <xf numFmtId="0" fontId="0" fillId="0" borderId="18" xfId="0" applyFont="1" applyBorder="1" applyAlignment="1" applyProtection="1">
      <alignment horizontal="left" vertical="center" wrapText="1"/>
      <protection/>
    </xf>
    <xf numFmtId="0" fontId="0" fillId="0" borderId="19" xfId="0" applyFont="1" applyBorder="1" applyAlignment="1" applyProtection="1">
      <alignment horizontal="left" vertical="center" wrapText="1"/>
      <protection/>
    </xf>
    <xf numFmtId="0" fontId="0" fillId="0" borderId="20" xfId="0" applyFont="1" applyBorder="1" applyAlignment="1" applyProtection="1">
      <alignment horizontal="left" vertical="center" wrapText="1"/>
      <protection/>
    </xf>
    <xf numFmtId="4" fontId="23" fillId="0" borderId="7" xfId="0" applyNumberFormat="1" applyFont="1" applyBorder="1" applyAlignment="1">
      <alignment/>
    </xf>
    <xf numFmtId="4" fontId="4" fillId="0" borderId="7" xfId="0" applyNumberFormat="1" applyFont="1" applyBorder="1" applyAlignment="1">
      <alignment vertical="center"/>
    </xf>
    <xf numFmtId="4" fontId="6" fillId="0" borderId="0" xfId="0" applyNumberFormat="1" applyFont="1" applyBorder="1" applyAlignment="1">
      <alignment/>
    </xf>
    <xf numFmtId="4" fontId="7" fillId="0" borderId="12" xfId="0" applyNumberFormat="1" applyFont="1" applyBorder="1" applyAlignment="1">
      <alignment/>
    </xf>
    <xf numFmtId="4" fontId="7" fillId="0" borderId="12" xfId="0" applyNumberFormat="1" applyFont="1" applyBorder="1" applyAlignment="1">
      <alignment vertical="center"/>
    </xf>
    <xf numFmtId="49" fontId="0" fillId="0" borderId="18" xfId="0" applyNumberFormat="1" applyFont="1" applyBorder="1" applyAlignment="1" applyProtection="1">
      <alignment horizontal="left" vertical="center" wrapText="1"/>
      <protection/>
    </xf>
    <xf numFmtId="49" fontId="0" fillId="0" borderId="19" xfId="0" applyNumberFormat="1" applyFont="1" applyBorder="1" applyAlignment="1" applyProtection="1">
      <alignment horizontal="left" vertical="center" wrapText="1"/>
      <protection/>
    </xf>
    <xf numFmtId="49" fontId="0" fillId="0" borderId="20" xfId="0" applyNumberFormat="1" applyFont="1" applyBorder="1" applyAlignment="1" applyProtection="1">
      <alignment horizontal="left" vertical="center" wrapText="1"/>
      <protection/>
    </xf>
    <xf numFmtId="4" fontId="0" fillId="0" borderId="18" xfId="0" applyNumberFormat="1" applyFont="1" applyBorder="1" applyAlignment="1" applyProtection="1">
      <alignment vertical="center"/>
      <protection/>
    </xf>
    <xf numFmtId="4" fontId="0" fillId="0" borderId="19" xfId="0" applyNumberFormat="1" applyFont="1" applyBorder="1" applyAlignment="1" applyProtection="1">
      <alignment vertical="center"/>
      <protection/>
    </xf>
    <xf numFmtId="4" fontId="0" fillId="0" borderId="20" xfId="0" applyNumberFormat="1" applyFont="1" applyBorder="1" applyAlignment="1" applyProtection="1">
      <alignment vertical="center"/>
      <protection/>
    </xf>
    <xf numFmtId="4" fontId="7" fillId="0" borderId="19" xfId="0" applyNumberFormat="1" applyFont="1" applyBorder="1" applyAlignment="1" applyProtection="1">
      <alignment/>
      <protection/>
    </xf>
    <xf numFmtId="4" fontId="7" fillId="0" borderId="19" xfId="0" applyNumberFormat="1" applyFont="1" applyBorder="1" applyAlignment="1" applyProtection="1">
      <alignment vertical="center"/>
      <protection/>
    </xf>
    <xf numFmtId="0" fontId="12" fillId="2" borderId="0" xfId="20" applyFont="1" applyFill="1" applyAlignment="1" applyProtection="1">
      <alignment horizontal="center" vertical="center"/>
      <protection/>
    </xf>
    <xf numFmtId="0" fontId="35" fillId="0" borderId="18" xfId="0" applyFont="1" applyBorder="1" applyAlignment="1" applyProtection="1">
      <alignment horizontal="left" vertical="center" wrapText="1"/>
      <protection/>
    </xf>
    <xf numFmtId="0" fontId="35" fillId="0" borderId="19" xfId="0" applyFont="1" applyBorder="1" applyAlignment="1" applyProtection="1">
      <alignment horizontal="left" vertical="center" wrapText="1"/>
      <protection/>
    </xf>
    <xf numFmtId="0" fontId="35" fillId="0" borderId="20" xfId="0" applyFont="1" applyBorder="1" applyAlignment="1" applyProtection="1">
      <alignment horizontal="left" vertical="center" wrapText="1"/>
      <protection/>
    </xf>
    <xf numFmtId="4" fontId="0" fillId="0" borderId="18" xfId="0" applyNumberFormat="1" applyFont="1" applyBorder="1" applyAlignment="1" applyProtection="1">
      <alignment vertical="center"/>
      <protection locked="0"/>
    </xf>
    <xf numFmtId="4" fontId="0" fillId="0" borderId="20" xfId="0" applyNumberFormat="1" applyFont="1" applyBorder="1" applyAlignment="1" applyProtection="1">
      <alignment vertical="center"/>
      <protection locked="0"/>
    </xf>
    <xf numFmtId="4" fontId="23" fillId="0" borderId="7" xfId="0" applyNumberFormat="1" applyFont="1" applyBorder="1" applyAlignment="1" applyProtection="1">
      <alignment/>
      <protection/>
    </xf>
    <xf numFmtId="4" fontId="4" fillId="0" borderId="7" xfId="0" applyNumberFormat="1" applyFont="1" applyBorder="1" applyAlignment="1" applyProtection="1">
      <alignment vertical="center"/>
      <protection/>
    </xf>
    <xf numFmtId="4" fontId="6" fillId="0" borderId="0" xfId="0" applyNumberFormat="1" applyFont="1" applyBorder="1" applyAlignment="1" applyProtection="1">
      <alignment/>
      <protection/>
    </xf>
    <xf numFmtId="4" fontId="6" fillId="0" borderId="0" xfId="0" applyNumberFormat="1" applyFont="1" applyBorder="1" applyAlignment="1" applyProtection="1">
      <alignment vertical="center"/>
      <protection/>
    </xf>
    <xf numFmtId="4" fontId="7" fillId="0" borderId="12" xfId="0" applyNumberFormat="1" applyFont="1" applyBorder="1" applyAlignment="1" applyProtection="1">
      <alignment/>
      <protection/>
    </xf>
    <xf numFmtId="4" fontId="7" fillId="0" borderId="12" xfId="0" applyNumberFormat="1" applyFont="1" applyBorder="1" applyAlignment="1" applyProtection="1">
      <alignment vertical="center"/>
      <protection/>
    </xf>
    <xf numFmtId="0" fontId="0" fillId="0" borderId="0" xfId="0" applyFont="1" applyBorder="1" applyAlignment="1" applyProtection="1">
      <alignment vertical="center"/>
      <protection/>
    </xf>
    <xf numFmtId="165" fontId="3" fillId="0" borderId="0" xfId="0" applyNumberFormat="1" applyFont="1" applyBorder="1" applyAlignment="1" applyProtection="1">
      <alignment horizontal="left" vertical="center"/>
      <protection/>
    </xf>
    <xf numFmtId="0" fontId="3" fillId="3" borderId="19" xfId="0" applyFont="1" applyFill="1" applyBorder="1" applyAlignment="1" applyProtection="1">
      <alignment horizontal="center" vertical="center" wrapText="1"/>
      <protection/>
    </xf>
    <xf numFmtId="0" fontId="31" fillId="3" borderId="19" xfId="0" applyFont="1" applyFill="1" applyBorder="1" applyAlignment="1" applyProtection="1">
      <alignment horizontal="center" vertical="center" wrapText="1"/>
      <protection/>
    </xf>
    <xf numFmtId="0" fontId="3" fillId="3" borderId="20" xfId="0" applyFont="1" applyFill="1" applyBorder="1" applyAlignment="1" applyProtection="1">
      <alignment horizontal="center" vertical="center" wrapText="1"/>
      <protection/>
    </xf>
    <xf numFmtId="4" fontId="7" fillId="0" borderId="0" xfId="0" applyNumberFormat="1" applyFont="1" applyBorder="1" applyAlignment="1" applyProtection="1">
      <alignment vertical="center"/>
      <protection/>
    </xf>
    <xf numFmtId="0" fontId="7" fillId="0" borderId="0" xfId="0" applyFont="1" applyBorder="1" applyAlignment="1" applyProtection="1">
      <alignment vertical="center"/>
      <protection/>
    </xf>
    <xf numFmtId="4" fontId="29" fillId="0" borderId="0"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0" fontId="15" fillId="0" borderId="0" xfId="0" applyFont="1" applyBorder="1" applyAlignment="1" applyProtection="1">
      <alignment horizontal="left" vertical="center" wrapText="1"/>
      <protection/>
    </xf>
    <xf numFmtId="0" fontId="15" fillId="0" borderId="0" xfId="0" applyFont="1" applyBorder="1" applyAlignment="1" applyProtection="1">
      <alignment horizontal="left" vertical="center"/>
      <protection/>
    </xf>
    <xf numFmtId="0" fontId="6" fillId="0" borderId="0" xfId="0" applyFont="1" applyBorder="1" applyAlignment="1" applyProtection="1">
      <alignment vertical="center"/>
      <protection/>
    </xf>
    <xf numFmtId="0" fontId="3" fillId="3" borderId="0" xfId="0" applyFont="1" applyFill="1" applyBorder="1" applyAlignment="1" applyProtection="1">
      <alignment horizontal="center" vertical="center"/>
      <protection/>
    </xf>
    <xf numFmtId="0" fontId="0" fillId="3" borderId="0" xfId="0" applyFont="1" applyFill="1" applyBorder="1" applyAlignment="1" applyProtection="1">
      <alignment vertical="center"/>
      <protection/>
    </xf>
    <xf numFmtId="4" fontId="17" fillId="0" borderId="0"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4" fontId="4" fillId="3" borderId="17" xfId="0" applyNumberFormat="1" applyFont="1" applyFill="1" applyBorder="1" applyAlignment="1" applyProtection="1">
      <alignment vertical="center"/>
      <protection/>
    </xf>
    <xf numFmtId="4" fontId="4" fillId="3" borderId="28" xfId="0" applyNumberFormat="1" applyFont="1" applyFill="1" applyBorder="1" applyAlignment="1" applyProtection="1">
      <alignment vertical="center"/>
      <protection/>
    </xf>
    <xf numFmtId="4" fontId="6" fillId="0" borderId="12" xfId="0" applyNumberFormat="1" applyFont="1" applyBorder="1" applyAlignment="1" applyProtection="1">
      <alignment/>
      <protection/>
    </xf>
    <xf numFmtId="4" fontId="6" fillId="0" borderId="12" xfId="0" applyNumberFormat="1" applyFont="1" applyBorder="1" applyAlignment="1" applyProtection="1">
      <alignment vertical="center"/>
      <protection/>
    </xf>
    <xf numFmtId="4" fontId="7" fillId="0" borderId="0" xfId="0" applyNumberFormat="1" applyFont="1" applyBorder="1" applyAlignment="1" applyProtection="1">
      <alignment horizontal="right" vertical="center"/>
      <protection/>
    </xf>
    <xf numFmtId="0" fontId="36" fillId="0" borderId="22" xfId="0" applyFont="1" applyBorder="1" applyAlignment="1" applyProtection="1">
      <alignment horizontal="left" vertical="center" wrapText="1"/>
      <protection/>
    </xf>
    <xf numFmtId="0" fontId="35" fillId="0" borderId="22" xfId="0" applyFont="1" applyBorder="1" applyAlignment="1" applyProtection="1">
      <alignment horizontal="left" vertical="top" wrapText="1"/>
      <protection/>
    </xf>
    <xf numFmtId="4" fontId="0" fillId="6" borderId="18" xfId="0" applyNumberFormat="1" applyFont="1" applyFill="1" applyBorder="1" applyAlignment="1" applyProtection="1">
      <alignment vertical="center"/>
      <protection locked="0"/>
    </xf>
    <xf numFmtId="4" fontId="0" fillId="6" borderId="20" xfId="0" applyNumberFormat="1" applyFont="1" applyFill="1" applyBorder="1" applyAlignment="1" applyProtection="1">
      <alignment vertical="center"/>
      <protection locked="0"/>
    </xf>
    <xf numFmtId="4" fontId="7" fillId="0" borderId="19" xfId="0" applyNumberFormat="1" applyFont="1" applyBorder="1" applyAlignment="1" applyProtection="1">
      <alignment/>
      <protection/>
    </xf>
    <xf numFmtId="4" fontId="7" fillId="0" borderId="19" xfId="0" applyNumberFormat="1" applyFont="1" applyBorder="1" applyAlignment="1" applyProtection="1">
      <alignment vertical="center"/>
      <protection/>
    </xf>
    <xf numFmtId="4" fontId="6" fillId="0" borderId="12" xfId="0" applyNumberFormat="1" applyFont="1" applyBorder="1" applyAlignment="1" applyProtection="1">
      <alignment/>
      <protection/>
    </xf>
    <xf numFmtId="4" fontId="6" fillId="0" borderId="12" xfId="0" applyNumberFormat="1" applyFont="1" applyBorder="1" applyAlignment="1" applyProtection="1">
      <alignment vertical="center"/>
      <protection/>
    </xf>
    <xf numFmtId="0" fontId="3" fillId="3" borderId="19" xfId="0" applyFont="1" applyFill="1" applyBorder="1" applyAlignment="1" applyProtection="1">
      <alignment horizontal="center" vertical="center" wrapText="1"/>
      <protection/>
    </xf>
    <xf numFmtId="0" fontId="31" fillId="3" borderId="19" xfId="0" applyFont="1" applyFill="1" applyBorder="1" applyAlignment="1" applyProtection="1">
      <alignment horizontal="center" vertical="center" wrapText="1"/>
      <protection/>
    </xf>
    <xf numFmtId="0" fontId="3" fillId="3" borderId="20" xfId="0" applyFont="1" applyFill="1" applyBorder="1" applyAlignment="1" applyProtection="1">
      <alignment horizontal="center" vertical="center" wrapText="1"/>
      <protection/>
    </xf>
    <xf numFmtId="4" fontId="23" fillId="0" borderId="7" xfId="0" applyNumberFormat="1" applyFont="1" applyBorder="1" applyAlignment="1" applyProtection="1">
      <alignment/>
      <protection/>
    </xf>
    <xf numFmtId="4" fontId="4" fillId="0" borderId="7"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4" fontId="23" fillId="3" borderId="0" xfId="0" applyNumberFormat="1" applyFont="1" applyFill="1" applyBorder="1" applyAlignment="1" applyProtection="1">
      <alignment vertical="center"/>
      <protection/>
    </xf>
    <xf numFmtId="0" fontId="14" fillId="0" borderId="0" xfId="0" applyFont="1" applyBorder="1" applyAlignment="1" applyProtection="1">
      <alignment horizontal="center" vertical="center"/>
      <protection/>
    </xf>
    <xf numFmtId="0" fontId="15" fillId="0" borderId="0" xfId="0" applyFont="1" applyBorder="1" applyAlignment="1" applyProtection="1">
      <alignment horizontal="left" vertical="center" wrapText="1"/>
      <protection/>
    </xf>
    <xf numFmtId="0" fontId="15" fillId="0" borderId="0" xfId="0" applyFont="1" applyBorder="1" applyAlignment="1" applyProtection="1">
      <alignment horizontal="left" vertical="center"/>
      <protection/>
    </xf>
    <xf numFmtId="0" fontId="4" fillId="0" borderId="0" xfId="0" applyFont="1" applyBorder="1" applyAlignment="1" applyProtection="1">
      <alignment horizontal="left" vertical="center" wrapText="1"/>
      <protection/>
    </xf>
    <xf numFmtId="165" fontId="3" fillId="0" borderId="0" xfId="0" applyNumberFormat="1" applyFont="1" applyBorder="1" applyAlignment="1" applyProtection="1">
      <alignment horizontal="left" vertical="center"/>
      <protection/>
    </xf>
    <xf numFmtId="4" fontId="23" fillId="0" borderId="0" xfId="0" applyNumberFormat="1" applyFont="1" applyBorder="1" applyAlignment="1" applyProtection="1">
      <alignment vertical="center"/>
      <protection/>
    </xf>
    <xf numFmtId="4" fontId="6" fillId="0" borderId="0" xfId="0" applyNumberFormat="1" applyFont="1" applyBorder="1" applyAlignment="1" applyProtection="1">
      <alignment vertical="center"/>
      <protection/>
    </xf>
    <xf numFmtId="0" fontId="6" fillId="0" borderId="0" xfId="0" applyFont="1" applyBorder="1" applyAlignment="1" applyProtection="1">
      <alignment vertical="center"/>
      <protection/>
    </xf>
    <xf numFmtId="4" fontId="7" fillId="0" borderId="0" xfId="0" applyNumberFormat="1" applyFont="1" applyBorder="1" applyAlignment="1" applyProtection="1">
      <alignment vertical="center"/>
      <protection/>
    </xf>
    <xf numFmtId="0" fontId="7" fillId="0" borderId="0" xfId="0" applyFont="1" applyBorder="1" applyAlignment="1" applyProtection="1">
      <alignment vertical="center"/>
      <protection/>
    </xf>
    <xf numFmtId="0" fontId="3" fillId="3" borderId="0" xfId="0" applyFont="1" applyFill="1" applyBorder="1" applyAlignment="1" applyProtection="1">
      <alignment horizontal="center" vertical="center"/>
      <protection/>
    </xf>
    <xf numFmtId="4" fontId="2" fillId="0" borderId="0" xfId="0" applyNumberFormat="1" applyFont="1" applyBorder="1" applyAlignment="1" applyProtection="1">
      <alignment vertical="center"/>
      <protection/>
    </xf>
    <xf numFmtId="4" fontId="4" fillId="3" borderId="17" xfId="0" applyNumberFormat="1" applyFont="1" applyFill="1" applyBorder="1" applyAlignment="1" applyProtection="1">
      <alignment vertical="center"/>
      <protection/>
    </xf>
    <xf numFmtId="4" fontId="4" fillId="3" borderId="28" xfId="0" applyNumberFormat="1" applyFont="1" applyFill="1" applyBorder="1" applyAlignment="1" applyProtection="1">
      <alignment vertical="center"/>
      <protection/>
    </xf>
    <xf numFmtId="0" fontId="14" fillId="0" borderId="0" xfId="0" applyFont="1" applyBorder="1" applyAlignment="1" applyProtection="1">
      <alignment horizontal="left" vertical="center"/>
      <protection/>
    </xf>
    <xf numFmtId="4" fontId="17" fillId="0" borderId="0" xfId="0" applyNumberFormat="1" applyFont="1" applyBorder="1" applyAlignment="1" applyProtection="1">
      <alignment vertical="center"/>
      <protection/>
    </xf>
    <xf numFmtId="0" fontId="12" fillId="2" borderId="0" xfId="21" applyFont="1" applyFill="1" applyAlignment="1" applyProtection="1">
      <alignment horizontal="center" vertical="center"/>
      <protection/>
    </xf>
    <xf numFmtId="0" fontId="13" fillId="0" borderId="0" xfId="0" applyFont="1" applyBorder="1" applyAlignment="1">
      <alignment horizontal="center" vertical="center"/>
    </xf>
    <xf numFmtId="0" fontId="13" fillId="0" borderId="0" xfId="0" applyFont="1" applyBorder="1" applyAlignment="1">
      <alignment horizontal="left" vertical="center"/>
    </xf>
    <xf numFmtId="0" fontId="13" fillId="7" borderId="0" xfId="0" applyFont="1" applyFill="1" applyAlignment="1">
      <alignment horizontal="center" vertical="center"/>
    </xf>
    <xf numFmtId="0" fontId="3" fillId="0" borderId="0" xfId="0" applyFont="1" applyBorder="1" applyAlignment="1" applyProtection="1">
      <alignment horizontal="left" vertical="center" wrapText="1"/>
      <protection/>
    </xf>
    <xf numFmtId="4" fontId="10" fillId="0" borderId="0" xfId="0" applyNumberFormat="1" applyFont="1" applyBorder="1" applyAlignment="1" applyProtection="1">
      <alignment vertical="center"/>
      <protection/>
    </xf>
  </cellXfs>
  <cellStyles count="8">
    <cellStyle name="Normal" xfId="0"/>
    <cellStyle name="Percent" xfId="15"/>
    <cellStyle name="Currency" xfId="16"/>
    <cellStyle name="Currency [0]" xfId="17"/>
    <cellStyle name="Comma" xfId="18"/>
    <cellStyle name="Comma [0]" xfId="19"/>
    <cellStyle name="Hypertextový odkaz" xfId="20"/>
    <cellStyle name="Hypertextový odkaz 2" xfId="21"/>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externalLink" Target="externalLinks/externalLink5.xml" /><Relationship Id="rId28" Type="http://schemas.openxmlformats.org/officeDocument/2006/relationships/externalLink" Target="externalLinks/externalLink6.xml" /><Relationship Id="rId29" Type="http://schemas.openxmlformats.org/officeDocument/2006/relationships/externalLink" Target="externalLinks/externalLink7.xml" /><Relationship Id="rId30" Type="http://schemas.openxmlformats.org/officeDocument/2006/relationships/externalLink" Target="externalLinks/externalLink8.xml" /><Relationship Id="rId31" Type="http://schemas.openxmlformats.org/officeDocument/2006/relationships/externalLink" Target="externalLinks/externalLink9.xml" /><Relationship Id="rId32" Type="http://schemas.openxmlformats.org/officeDocument/2006/relationships/externalLink" Target="externalLinks/externalLink10.xml" /><Relationship Id="rId33" Type="http://schemas.openxmlformats.org/officeDocument/2006/relationships/externalLink" Target="externalLinks/externalLink11.xml" /><Relationship Id="rId34" Type="http://schemas.openxmlformats.org/officeDocument/2006/relationships/externalLink" Target="externalLinks/externalLink12.xml" /><Relationship Id="rId35" Type="http://schemas.openxmlformats.org/officeDocument/2006/relationships/externalLink" Target="externalLinks/externalLink13.xml" /><Relationship Id="rId36" Type="http://schemas.openxmlformats.org/officeDocument/2006/relationships/externalLink" Target="externalLinks/externalLink14.xml" /><Relationship Id="rId37" Type="http://schemas.openxmlformats.org/officeDocument/2006/relationships/externalLink" Target="externalLinks/externalLink15.xml" /><Relationship Id="rId3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ata\PROFIGRASS\Users\zdenek.burda\AppData\Local\Microsoft\Windows\INetCache\Content.Outlook\LL1L3ZOO\040-18%20-%20Profigras%20-%20Lednice%20TO%20102.xlsx"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data\PROFIGRASS\Users\zdenek.burda\AppData\Local\Microsoft\Windows\INetCache\Content.Outlook\LL1L3ZOO\040-18%20-%20Profigras%20-%20Lednice%20TO%20105.xlsx"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data\PROFIGRASS\Users\zdenek.burda\AppData\Local\Microsoft\Windows\INetCache\Content.Outlook\LL1L3ZOO\040-18%20-%20Profigras%20-%20Lednice%20TO%20106.xlsx"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data\PROFIGRASS\Users\zdenek.burda\AppData\Local\Microsoft\Windows\INetCache\Content.Outlook\LL1L3ZOO\040-18%20-%20Profigras%20-%20Lednice%20TO%20107.xlsx"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data\PROFIGRASS\Users\zdenek.burda\AppData\Local\Microsoft\Windows\INetCache\Content.Outlook\LL1L3ZOO\040-18%20-%20Profigras%20-%20Lednice%20TO%2011108%20(002).xlsx"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data\PROFIGRASS\Users\zdenek.burda\AppData\Local\Microsoft\Windows\INetCache\Content.Outlook\LL1L3ZOO\040-18%20-%20Profigras%20-%20Lednice%20TO%2011109%20(002).xlsx"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data\PROFIGRASS\Users\zdenek.burda\AppData\Local\Microsoft\Windows\INetCache\Content.Outlook\LL1L3ZOO\040-18%20-%20Profigras%20-%20Lednice%20TO%2011110%20(00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ata\PROFIGRASS\Users\zdenek.burda\AppData\Local\Microsoft\Windows\INetCache\Content.Outlook\LL1L3ZOO\040-18%20-%20Profigras%20-%20Lednice%20TO%20104.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ata\PROFIGRASS\Users\zdenek.burda\AppData\Local\Microsoft\Windows\INetCache\Content.Outlook\LL1L3ZOO\040-18%20-%20Profigras%20-%20Lednice%20TO%20105+06.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ata\PROFIGRASS\Users\zdenek.burda\AppData\Local\Microsoft\Windows\INetCache\Content.Outlook\LL1L3ZOO\040-18%20-%20Profigras%20-%20Lednice%20TO%20108.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ata\PROFIGRASS\Users\zdenek.burda\AppData\Local\Microsoft\Windows\INetCache\Content.Outlook\LL1L3ZOO\040-18%20-%20Profigras%20-%20Lednice%20TO%20108%20(002).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ata\PROFIGRASS\Users\zdenek.burda\AppData\Local\Microsoft\Windows\INetCache\Content.Outlook\LL1L3ZOO\040-18%20-%20Profigras%20-%20Lednice%20TO%20110.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ata\PROFIGRASS\Users\zdenek.burda\AppData\Local\Microsoft\Windows\INetCache\Content.Outlook\LL1L3ZOO\040-18%20-%20Profigras%20-%20Lednice%20TO%2011101.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ata\PROFIGRASS\Users\zdenek.burda\AppData\Local\Microsoft\Windows\INetCache\Content.Outlook\LL1L3ZOO\040-18%20-%20Profigras%20-%20Lednice%20TO%2011103.xlsx"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data\PROFIGRASS\Users\zdenek.burda\AppData\Local\Microsoft\Windows\INetCache\Content.Outlook\LL1L3ZOO\040-18%20-%20Profigras%20-%20Lednice%20TO%201110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kapitulace stavby"/>
      <sheetName val="TO-1.01 - TO-1.01"/>
      <sheetName val="TO-1.02 - TO-1.02 (2)"/>
      <sheetName val="TO-1.04 - TO-1.04 (2)"/>
      <sheetName val="TO-1.02 - TO-1.02"/>
      <sheetName val="TO-1.04 - TO-1.04"/>
      <sheetName val="TO-1.05 - TO-1.05"/>
      <sheetName val="TO-1.06 - TO-1.06"/>
      <sheetName val="TO-1.08.01 - TO-1.08.01"/>
      <sheetName val="TO-1.09 - TO-1.09"/>
      <sheetName val="TO-1.10 - TO-1.10"/>
      <sheetName val="TO-1.11.01 - TO-1.11.01"/>
      <sheetName val="TO-1.11.02 - TO-1.11.02"/>
      <sheetName val="TO-1.11.03 - TO-1.11.03"/>
      <sheetName val="TO-1.11.04 - TO-1.11.04"/>
      <sheetName val="TO-1.11.05 - TO-1.11.05"/>
      <sheetName val="TO-1.11.06 - TO-1.11.06"/>
      <sheetName val="TO-1.11.07 - TO-1.11.07"/>
      <sheetName val="TO-1.11.08 - TO-1.11.08"/>
      <sheetName val="TO-1.11.09 - TO-1.11.09"/>
      <sheetName val="TO-1.11.10 - TO-1.11.10"/>
      <sheetName val="TO-1.11.11 - TO-1.11.11"/>
    </sheetNames>
    <sheetDataSet>
      <sheetData sheetId="0">
        <row r="6">
          <cell r="K6" t="str">
            <v>Lednice</v>
          </cell>
        </row>
        <row r="11">
          <cell r="E11" t="str">
            <v> </v>
          </cell>
        </row>
        <row r="14">
          <cell r="E14" t="str">
            <v> </v>
          </cell>
        </row>
        <row r="17">
          <cell r="E17" t="str">
            <v> </v>
          </cell>
        </row>
        <row r="20">
          <cell r="E20" t="str">
            <v> </v>
          </cell>
        </row>
      </sheetData>
      <sheetData sheetId="1" refreshError="1"/>
      <sheetData sheetId="2"/>
      <sheetData sheetId="3">
        <row r="28">
          <cell r="M28">
            <v>0</v>
          </cell>
        </row>
        <row r="32">
          <cell r="H32">
            <v>7341</v>
          </cell>
          <cell r="M32">
            <v>1541.61</v>
          </cell>
        </row>
        <row r="33">
          <cell r="H33">
            <v>0</v>
          </cell>
          <cell r="M33">
            <v>0</v>
          </cell>
        </row>
        <row r="34">
          <cell r="H34">
            <v>0</v>
          </cell>
          <cell r="M34">
            <v>0</v>
          </cell>
        </row>
        <row r="35">
          <cell r="H35">
            <v>0</v>
          </cell>
          <cell r="M35">
            <v>0</v>
          </cell>
        </row>
        <row r="36">
          <cell r="H36">
            <v>0</v>
          </cell>
        </row>
        <row r="113">
          <cell r="W113">
            <v>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Rekapitulace stavby"/>
      <sheetName val="TO-1.01 - TO-1.01"/>
      <sheetName val="TO-1.02 - TO-1.02"/>
      <sheetName val="TO-1.04 - TO-1.04"/>
      <sheetName val="TO-1.05 - TO-1.05"/>
      <sheetName val="TO-1.06 - TO-1.06"/>
      <sheetName val="TO-1.08.01 - TO-1.08.01"/>
      <sheetName val="TO-1.09 - TO-1.09"/>
      <sheetName val="TO-1.10 - TO-1.10"/>
      <sheetName val="TO-1.11.01 - TO-1.11.01"/>
      <sheetName val="TO-1.11.02 - TO-1.11.02"/>
      <sheetName val="TO-1.11.03 - TO-1.11.03"/>
      <sheetName val="TO-1.11.04 - TO-1.11.04"/>
      <sheetName val="TO-1.11.05 - TO-1.11.05"/>
      <sheetName val="TO-1.11.06 - TO-1.11.06"/>
      <sheetName val="TO-1.11.07 - TO-1.11.07"/>
      <sheetName val="TO-1.11.08 - TO-1.11.08"/>
      <sheetName val="TO-1.11.09 - TO-1.11.09"/>
      <sheetName val="TO-1.11.10 - TO-1.11.10"/>
      <sheetName val="TO-1.11.11 - TO-1.11.11"/>
    </sheetNames>
    <sheetDataSet>
      <sheetData sheetId="0">
        <row r="6">
          <cell r="K6" t="str">
            <v>Lednice</v>
          </cell>
        </row>
        <row r="11">
          <cell r="E11" t="str">
            <v> </v>
          </cell>
        </row>
        <row r="14">
          <cell r="E14" t="str">
            <v> </v>
          </cell>
        </row>
        <row r="17">
          <cell r="E17" t="str">
            <v> </v>
          </cell>
        </row>
        <row r="20">
          <cell r="E20" t="str">
            <v> </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Rekapitulace stavby"/>
      <sheetName val="TO-1.01 - TO-1.01"/>
      <sheetName val="TO-1.02 - TO-1.02"/>
      <sheetName val="TO-1.04 - TO-1.04"/>
      <sheetName val="TO-1.05 - TO-1.05"/>
      <sheetName val="TO-1.06 - TO-1.06"/>
      <sheetName val="TO-1.08.01 - TO-1.08.01"/>
      <sheetName val="TO-1.09 - TO-1.09"/>
      <sheetName val="TO-1.10 - TO-1.10"/>
      <sheetName val="TO-1.11.01 - TO-1.11.01"/>
      <sheetName val="TO-1.11.02 - TO-1.11.02"/>
      <sheetName val="TO-1.11.03 - TO-1.11.03"/>
      <sheetName val="TO-1.11.04 - TO-1.11.04"/>
      <sheetName val="TO-1.11.05 - TO-1.11.05"/>
      <sheetName val="TO-1.11.06 - TO-1.11.06"/>
      <sheetName val="TO-1.11.07 - TO-1.11.07"/>
      <sheetName val="TO-1.11.08 - TO-1.11.08"/>
      <sheetName val="TO-1.11.09 - TO-1.11.09"/>
      <sheetName val="TO-1.11.10 - TO-1.11.10"/>
      <sheetName val="TO-1.11.11 - TO-1.11.11"/>
    </sheetNames>
    <sheetDataSet>
      <sheetData sheetId="0">
        <row r="6">
          <cell r="K6" t="str">
            <v>Lednice</v>
          </cell>
        </row>
        <row r="11">
          <cell r="E11" t="str">
            <v> </v>
          </cell>
        </row>
        <row r="14">
          <cell r="E14" t="str">
            <v> </v>
          </cell>
        </row>
        <row r="17">
          <cell r="E17" t="str">
            <v> </v>
          </cell>
        </row>
        <row r="20">
          <cell r="E20" t="str">
            <v> </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Rekapitulace stavby"/>
      <sheetName val="TO-1.01 - TO-1.01"/>
      <sheetName val="TO-1.02 - TO-1.02"/>
      <sheetName val="TO-1.04 - TO-1.04"/>
      <sheetName val="TO-1.05 - TO-1.05"/>
      <sheetName val="TO-1.06 - TO-1.06"/>
      <sheetName val="TO-1.08.01 - TO-1.08.01"/>
      <sheetName val="TO-1.09 - TO-1.09"/>
      <sheetName val="TO-1.10 - TO-1.10"/>
      <sheetName val="TO-1.11.01 - TO-1.11.01"/>
      <sheetName val="TO-1.11.02 - TO-1.11.02"/>
      <sheetName val="TO-1.11.03 - TO-1.11.03"/>
      <sheetName val="TO-1.11.04 - TO-1.11.04"/>
      <sheetName val="TO-1.11.05 - TO-1.11.05"/>
      <sheetName val="TO-1.11.06 - TO-1.11.06"/>
      <sheetName val="TO-1.11.07 - TO-1.11.07"/>
      <sheetName val="TO-1.11.08 - TO-1.11.08"/>
      <sheetName val="TO-1.11.09 - TO-1.11.09"/>
      <sheetName val="TO-1.11.10 - TO-1.11.10"/>
      <sheetName val="TO-1.11.11 - TO-1.11.11"/>
    </sheetNames>
    <sheetDataSet>
      <sheetData sheetId="0">
        <row r="6">
          <cell r="K6" t="str">
            <v>Lednice</v>
          </cell>
        </row>
        <row r="11">
          <cell r="E11" t="str">
            <v> </v>
          </cell>
        </row>
        <row r="14">
          <cell r="E14" t="str">
            <v> </v>
          </cell>
        </row>
        <row r="17">
          <cell r="E17" t="str">
            <v> </v>
          </cell>
        </row>
        <row r="20">
          <cell r="E20" t="str">
            <v> </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Rekapitulace stavby"/>
      <sheetName val="TO-1.01 - TO-1.01"/>
      <sheetName val="TO-1.02 - TO-1.02"/>
      <sheetName val="TO-1.04 - TO-1.04"/>
      <sheetName val="TO-1.05 - TO-1.05"/>
      <sheetName val="TO-1.06 - TO-1.06"/>
      <sheetName val="TO-1.08.01 - TO-1.08.01"/>
      <sheetName val="TO-1.09 - TO-1.09"/>
      <sheetName val="TO-1.10 - TO-1.10"/>
      <sheetName val="TO-1.11.01 - TO-1.11.01"/>
      <sheetName val="TO-1.11.02 - TO-1.11.02"/>
      <sheetName val="TO-1.11.03 - TO-1.11.03"/>
      <sheetName val="TO-1.11.04 - TO-1.11.04"/>
      <sheetName val="TO-1.11.05 - TO-1.11.05"/>
      <sheetName val="TO-1.11.06 - TO-1.11.06"/>
      <sheetName val="TO-1.11.07 - TO-1.11.07"/>
      <sheetName val="TO-1.11.08 - TO-1.11.08"/>
      <sheetName val="TO-1.11.09 - TO-1.11.09"/>
      <sheetName val="TO-1.11.10 - TO-1.11.10"/>
      <sheetName val="TO-1.11.11 - TO-1.11.11"/>
    </sheetNames>
    <sheetDataSet>
      <sheetData sheetId="0">
        <row r="6">
          <cell r="K6" t="str">
            <v>Lednice</v>
          </cell>
        </row>
        <row r="11">
          <cell r="E11" t="str">
            <v> </v>
          </cell>
        </row>
        <row r="14">
          <cell r="E14" t="str">
            <v> </v>
          </cell>
        </row>
        <row r="17">
          <cell r="E17" t="str">
            <v> </v>
          </cell>
        </row>
        <row r="20">
          <cell r="E20" t="str">
            <v>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 sheetId="19"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Rekapitulace stavby"/>
      <sheetName val="TO-1.01 - TO-1.01"/>
      <sheetName val="TO-1.02 - TO-1.02"/>
      <sheetName val="TO-1.04 - TO-1.04"/>
      <sheetName val="TO-1.05 - TO-1.05"/>
      <sheetName val="TO-1.06 - TO-1.06"/>
      <sheetName val="TO-1.08.01 - TO-1.08.01"/>
      <sheetName val="TO-1.09 - TO-1.09"/>
      <sheetName val="TO-1.10 - TO-1.10"/>
      <sheetName val="TO-1.11.01 - TO-1.11.01"/>
      <sheetName val="TO-1.11.02 - TO-1.11.02"/>
      <sheetName val="TO-1.11.03 - TO-1.11.03"/>
      <sheetName val="TO-1.11.04 - TO-1.11.04"/>
      <sheetName val="TO-1.11.05 - TO-1.11.05"/>
      <sheetName val="TO-1.11.06 - TO-1.11.06"/>
      <sheetName val="TO-1.11.07 - TO-1.11.07"/>
      <sheetName val="TO-1.11.08 - TO-1.11.08"/>
      <sheetName val="TO-1.11.09 - TO-1.11.09"/>
      <sheetName val="TO-1.11.10 - TO-1.11.10"/>
      <sheetName val="TO-1.11.11 - TO-1.11.11"/>
    </sheetNames>
    <sheetDataSet>
      <sheetData sheetId="0">
        <row r="6">
          <cell r="K6" t="str">
            <v>Lednice</v>
          </cell>
        </row>
        <row r="11">
          <cell r="E11" t="str">
            <v> </v>
          </cell>
        </row>
        <row r="14">
          <cell r="E14" t="str">
            <v> </v>
          </cell>
        </row>
        <row r="17">
          <cell r="E17" t="str">
            <v> </v>
          </cell>
        </row>
        <row r="20">
          <cell r="E20" t="str">
            <v>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Rekapitulace stavby"/>
      <sheetName val="TO-1.01 - TO-1.01"/>
      <sheetName val="TO-1.02 - TO-1.02"/>
      <sheetName val="TO-1.04 - TO-1.04"/>
      <sheetName val="TO-1.05 - TO-1.05"/>
      <sheetName val="TO-1.06 - TO-1.06"/>
      <sheetName val="TO-1.08.01 - TO-1.08.01"/>
      <sheetName val="TO-1.09 - TO-1.09"/>
      <sheetName val="TO-1.10 - TO-1.10"/>
      <sheetName val="TO-1.11.01 - TO-1.11.01"/>
      <sheetName val="TO-1.11.02 - TO-1.11.02"/>
      <sheetName val="TO-1.11.03 - TO-1.11.03"/>
      <sheetName val="TO-1.11.04 - TO-1.11.04"/>
      <sheetName val="TO-1.11.05 - TO-1.11.05"/>
      <sheetName val="TO-1.11.06 - TO-1.11.06"/>
      <sheetName val="TO-1.11.07 - TO-1.11.07"/>
      <sheetName val="TO-1.11.08 - TO-1.11.08"/>
      <sheetName val="TO-1.11.09 - TO-1.11.09"/>
      <sheetName val="TO-1.11.10 - TO-1.11.10"/>
      <sheetName val="TO-1.11.11 - TO-1.11.11"/>
    </sheetNames>
    <sheetDataSet>
      <sheetData sheetId="0">
        <row r="6">
          <cell r="K6" t="str">
            <v>Lednice</v>
          </cell>
        </row>
        <row r="11">
          <cell r="E11" t="str">
            <v> </v>
          </cell>
        </row>
        <row r="14">
          <cell r="E14" t="str">
            <v> </v>
          </cell>
        </row>
        <row r="17">
          <cell r="E17" t="str">
            <v> </v>
          </cell>
        </row>
        <row r="20">
          <cell r="E20" t="str">
            <v>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kapitulace stavby"/>
      <sheetName val="TO-1.01 - TO-1.01"/>
      <sheetName val="TO-1.02 - TO-1.02"/>
      <sheetName val="TO-1.04 - TO-1.04"/>
      <sheetName val="TO-1.05 - TO-1.05"/>
      <sheetName val="TO-1.06 - TO-1.06"/>
      <sheetName val="TO-1.08.01 - TO-1.08.01"/>
      <sheetName val="TO-1.09 - TO-1.09"/>
      <sheetName val="TO-1.10 - TO-1.10"/>
      <sheetName val="TO-1.11.01 - TO-1.11.01"/>
      <sheetName val="TO-1.11.02 - TO-1.11.02"/>
      <sheetName val="TO-1.11.03 - TO-1.11.03"/>
      <sheetName val="TO-1.11.04 - TO-1.11.04"/>
      <sheetName val="TO-1.11.05 - TO-1.11.05"/>
      <sheetName val="TO-1.11.06 - TO-1.11.06"/>
      <sheetName val="TO-1.11.07 - TO-1.11.07"/>
      <sheetName val="TO-1.11.08 - TO-1.11.08"/>
      <sheetName val="TO-1.11.09 - TO-1.11.09"/>
      <sheetName val="TO-1.11.10 - TO-1.11.10"/>
      <sheetName val="TO-1.11.11 - TO-1.11.11"/>
    </sheetNames>
    <sheetDataSet>
      <sheetData sheetId="0">
        <row r="6">
          <cell r="K6" t="str">
            <v>Lednice</v>
          </cell>
        </row>
        <row r="11">
          <cell r="E11" t="str">
            <v> </v>
          </cell>
        </row>
        <row r="14">
          <cell r="E14" t="str">
            <v> </v>
          </cell>
        </row>
        <row r="17">
          <cell r="E17" t="str">
            <v> </v>
          </cell>
        </row>
        <row r="20">
          <cell r="E20" t="str">
            <v> </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kapitulace stavby"/>
      <sheetName val="TO-1.01 - TO-1.01"/>
      <sheetName val="TO-1.02 - TO-1.02"/>
      <sheetName val="TO-1.04 - TO-1.04"/>
      <sheetName val="TO-1.05 - TO-1.05"/>
      <sheetName val="TO-1.06 - TO-1.06"/>
      <sheetName val="TO-1.08.01 - TO-1.08.01"/>
      <sheetName val="TO-1.09 - TO-1.09"/>
      <sheetName val="TO-1.10 - TO-1.10"/>
      <sheetName val="TO-1.11.01 - TO-1.11.01"/>
      <sheetName val="TO-1.11.02 - TO-1.11.02"/>
      <sheetName val="TO-1.11.03 - TO-1.11.03"/>
      <sheetName val="TO-1.11.04 - TO-1.11.04"/>
      <sheetName val="TO-1.11.05 - TO-1.11.05"/>
      <sheetName val="TO-1.11.06 - TO-1.11.06"/>
      <sheetName val="TO-1.11.07 - TO-1.11.07"/>
      <sheetName val="TO-1.11.08 - TO-1.11.08"/>
      <sheetName val="TO-1.11.09 - TO-1.11.09"/>
      <sheetName val="TO-1.11.10 - TO-1.11.10"/>
      <sheetName val="TO-1.11.11 - TO-1.11.11"/>
    </sheetNames>
    <sheetDataSet>
      <sheetData sheetId="0">
        <row r="6">
          <cell r="K6" t="str">
            <v>Lednice</v>
          </cell>
        </row>
        <row r="11">
          <cell r="E11" t="str">
            <v> </v>
          </cell>
        </row>
        <row r="14">
          <cell r="E14" t="str">
            <v> </v>
          </cell>
        </row>
        <row r="17">
          <cell r="E17" t="str">
            <v> </v>
          </cell>
        </row>
        <row r="20">
          <cell r="E20" t="str">
            <v> </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kapitulace stavby"/>
      <sheetName val="TO-1.01 - TO-1.01"/>
      <sheetName val="TO-1.02 - TO-1.02"/>
      <sheetName val="TO-1.04 - TO-1.04"/>
      <sheetName val="TO-1.05 - TO-1.05"/>
      <sheetName val="TO-1.06 - TO-1.06"/>
      <sheetName val="TO-1.08.01 - TO-1.08.01"/>
      <sheetName val="TO-1.09 - TO-1.09"/>
      <sheetName val="TO-1.10 - TO-1.10"/>
      <sheetName val="TO-1.11.01 - TO-1.11.01"/>
      <sheetName val="TO-1.11.02 - TO-1.11.02"/>
      <sheetName val="TO-1.11.03 - TO-1.11.03"/>
      <sheetName val="TO-1.11.04 - TO-1.11.04"/>
      <sheetName val="TO-1.11.05 - TO-1.11.05"/>
      <sheetName val="TO-1.11.06 - TO-1.11.06"/>
      <sheetName val="TO-1.11.07 - TO-1.11.07"/>
      <sheetName val="TO-1.11.08 - TO-1.11.08"/>
      <sheetName val="TO-1.11.09 - TO-1.11.09"/>
      <sheetName val="TO-1.11.10 - TO-1.11.10"/>
      <sheetName val="TO-1.11.11 - TO-1.11.11"/>
    </sheetNames>
    <sheetDataSet>
      <sheetData sheetId="0">
        <row r="6">
          <cell r="K6" t="str">
            <v>Lednice</v>
          </cell>
        </row>
        <row r="11">
          <cell r="E11" t="str">
            <v> </v>
          </cell>
        </row>
        <row r="14">
          <cell r="E14" t="str">
            <v> </v>
          </cell>
        </row>
        <row r="17">
          <cell r="E17" t="str">
            <v> </v>
          </cell>
        </row>
        <row r="20">
          <cell r="E20" t="str">
            <v> </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Rekapitulace stavby"/>
      <sheetName val="TO-1.01 - TO-1.01"/>
      <sheetName val="TO-1.02 - TO-1.02"/>
      <sheetName val="TO-1.04 - TO-1.04"/>
      <sheetName val="TO-1.05 - TO-1.05"/>
      <sheetName val="TO-1.06 - TO-1.06"/>
      <sheetName val="TO-1.08.01 - TO-1.08.01"/>
      <sheetName val="TO-1.09 - TO-1.09"/>
      <sheetName val="TO-1.10 - TO-1.10"/>
      <sheetName val="TO-1.11.01 - TO-1.11.01"/>
      <sheetName val="TO-1.11.02 - TO-1.11.02"/>
      <sheetName val="TO-1.11.03 - TO-1.11.03"/>
      <sheetName val="TO-1.11.04 - TO-1.11.04"/>
      <sheetName val="TO-1.11.05 - TO-1.11.05"/>
      <sheetName val="TO-1.11.06 - TO-1.11.06"/>
      <sheetName val="TO-1.11.07 - TO-1.11.07"/>
      <sheetName val="TO-1.11.08 - TO-1.11.08"/>
      <sheetName val="TO-1.11.09 - TO-1.11.09"/>
      <sheetName val="TO-1.11.10 - TO-1.11.10"/>
      <sheetName val="TO-1.11.11 - TO-1.11.11"/>
    </sheetNames>
    <sheetDataSet>
      <sheetData sheetId="0">
        <row r="6">
          <cell r="K6" t="str">
            <v>Lednice</v>
          </cell>
        </row>
        <row r="11">
          <cell r="E11" t="str">
            <v> </v>
          </cell>
        </row>
        <row r="14">
          <cell r="E14" t="str">
            <v> </v>
          </cell>
        </row>
        <row r="17">
          <cell r="E17" t="str">
            <v> </v>
          </cell>
        </row>
        <row r="20">
          <cell r="E20" t="str">
            <v> </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Rekapitulace stavby"/>
      <sheetName val="TO-1.01 - TO-1.01"/>
      <sheetName val="TO-1.02 - TO-1.02"/>
      <sheetName val="TO-1.04 - TO-1.04"/>
      <sheetName val="TO-1.05 - TO-1.05"/>
      <sheetName val="TO-1.06 - TO-1.06"/>
      <sheetName val="TO-1.08.01 - TO-1.08.01"/>
      <sheetName val="TO-1.09 - TO-1.09"/>
      <sheetName val="TO-1.10 - TO-1.10"/>
      <sheetName val="TO-1.11.01 - TO-1.11.01"/>
      <sheetName val="TO-1.11.02 - TO-1.11.02"/>
      <sheetName val="TO-1.11.03 - TO-1.11.03"/>
      <sheetName val="TO-1.11.04 - TO-1.11.04"/>
      <sheetName val="TO-1.11.05 - TO-1.11.05"/>
      <sheetName val="TO-1.11.06 - TO-1.11.06"/>
      <sheetName val="TO-1.11.07 - TO-1.11.07"/>
      <sheetName val="TO-1.11.08 - TO-1.11.08"/>
      <sheetName val="TO-1.11.09 - TO-1.11.09"/>
      <sheetName val="TO-1.11.10 - TO-1.11.10"/>
      <sheetName val="TO-1.11.11 - TO-1.11.11"/>
    </sheetNames>
    <sheetDataSet>
      <sheetData sheetId="0">
        <row r="6">
          <cell r="K6" t="str">
            <v>Lednice</v>
          </cell>
        </row>
        <row r="11">
          <cell r="E11" t="str">
            <v> </v>
          </cell>
        </row>
        <row r="14">
          <cell r="E14" t="str">
            <v> </v>
          </cell>
        </row>
        <row r="17">
          <cell r="E17" t="str">
            <v> </v>
          </cell>
        </row>
        <row r="20">
          <cell r="E20" t="str">
            <v> </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Rekapitulace stavby"/>
      <sheetName val="TO-1.01 - TO-1.01"/>
      <sheetName val="TO-1.02 - TO-1.02"/>
      <sheetName val="TO-1.04 - TO-1.04"/>
      <sheetName val="TO-1.05 - TO-1.05"/>
      <sheetName val="TO-1.06 - TO-1.06"/>
      <sheetName val="TO-1.08.01 - TO-1.08.01"/>
      <sheetName val="TO-1.09 - TO-1.09"/>
      <sheetName val="TO-1.10 - TO-1.10"/>
      <sheetName val="TO-1.11.01 - TO-1.11.01"/>
      <sheetName val="TO-1.11.02 - TO-1.11.02"/>
      <sheetName val="TO-1.11.03 - TO-1.11.03"/>
      <sheetName val="TO-1.11.04 - TO-1.11.04"/>
      <sheetName val="TO-1.11.05 - TO-1.11.05"/>
      <sheetName val="TO-1.11.06 - TO-1.11.06"/>
      <sheetName val="TO-1.11.07 - TO-1.11.07"/>
      <sheetName val="TO-1.11.08 - TO-1.11.08"/>
      <sheetName val="TO-1.11.09 - TO-1.11.09"/>
      <sheetName val="TO-1.11.10 - TO-1.11.10"/>
      <sheetName val="TO-1.11.11 - TO-1.11.11"/>
    </sheetNames>
    <sheetDataSet>
      <sheetData sheetId="0">
        <row r="6">
          <cell r="K6" t="str">
            <v>Lednice</v>
          </cell>
        </row>
        <row r="11">
          <cell r="E11" t="str">
            <v> </v>
          </cell>
        </row>
        <row r="14">
          <cell r="E14" t="str">
            <v> </v>
          </cell>
        </row>
        <row r="17">
          <cell r="E17" t="str">
            <v> </v>
          </cell>
        </row>
        <row r="20">
          <cell r="E20" t="str">
            <v> </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Rekapitulace stavby"/>
      <sheetName val="TO-1.01 - TO-1.01"/>
      <sheetName val="TO-1.02 - TO-1.02"/>
      <sheetName val="TO-1.04 - TO-1.04"/>
      <sheetName val="TO-1.05 - TO-1.05"/>
      <sheetName val="TO-1.06 - TO-1.06"/>
      <sheetName val="TO-1.08.01 - TO-1.08.01"/>
      <sheetName val="TO-1.09 - TO-1.09"/>
      <sheetName val="TO-1.10 - TO-1.10"/>
      <sheetName val="TO-1.11.01 - TO-1.11.01"/>
      <sheetName val="TO-1.11.02 - TO-1.11.02"/>
      <sheetName val="TO-1.11.03 - TO-1.11.03"/>
      <sheetName val="TO-1.11.04 - TO-1.11.04"/>
      <sheetName val="TO-1.11.05 - TO-1.11.05"/>
      <sheetName val="TO-1.11.06 - TO-1.11.06"/>
      <sheetName val="TO-1.11.07 - TO-1.11.07"/>
      <sheetName val="TO-1.11.08 - TO-1.11.08"/>
      <sheetName val="TO-1.11.09 - TO-1.11.09"/>
      <sheetName val="TO-1.11.10 - TO-1.11.10"/>
      <sheetName val="TO-1.11.11 - TO-1.11.11"/>
    </sheetNames>
    <sheetDataSet>
      <sheetData sheetId="0">
        <row r="6">
          <cell r="K6" t="str">
            <v>Lednice</v>
          </cell>
        </row>
        <row r="11">
          <cell r="E11" t="str">
            <v> </v>
          </cell>
        </row>
        <row r="14">
          <cell r="E14" t="str">
            <v> </v>
          </cell>
        </row>
        <row r="17">
          <cell r="E17" t="str">
            <v> </v>
          </cell>
        </row>
        <row r="20">
          <cell r="E20" t="str">
            <v> </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Rekapitulace stavby"/>
      <sheetName val="TO-1.01 - TO-1.01"/>
      <sheetName val="TO-1.02 - TO-1.02"/>
      <sheetName val="TO-1.04 - TO-1.04"/>
      <sheetName val="TO-1.05 - TO-1.05"/>
      <sheetName val="TO-1.06 - TO-1.06"/>
      <sheetName val="TO-1.08.01 - TO-1.08.01"/>
      <sheetName val="TO-1.09 - TO-1.09"/>
      <sheetName val="TO-1.10 - TO-1.10"/>
      <sheetName val="TO-1.11.01 - TO-1.11.01"/>
      <sheetName val="TO-1.11.02 - TO-1.11.02"/>
      <sheetName val="TO-1.11.03 - TO-1.11.03"/>
      <sheetName val="TO-1.11.04 - TO-1.11.04"/>
      <sheetName val="TO-1.11.05 - TO-1.11.05"/>
      <sheetName val="TO-1.11.06 - TO-1.11.06"/>
      <sheetName val="TO-1.11.07 - TO-1.11.07"/>
      <sheetName val="TO-1.11.08 - TO-1.11.08"/>
      <sheetName val="TO-1.11.09 - TO-1.11.09"/>
      <sheetName val="TO-1.11.10 - TO-1.11.10"/>
      <sheetName val="TO-1.11.11 - TO-1.11.11"/>
    </sheetNames>
    <sheetDataSet>
      <sheetData sheetId="0">
        <row r="6">
          <cell r="K6" t="str">
            <v>Lednice</v>
          </cell>
        </row>
        <row r="11">
          <cell r="E11" t="str">
            <v> </v>
          </cell>
        </row>
        <row r="14">
          <cell r="E14" t="str">
            <v> </v>
          </cell>
        </row>
        <row r="17">
          <cell r="E17" t="str">
            <v> </v>
          </cell>
        </row>
        <row r="20">
          <cell r="E20" t="str">
            <v> </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109"/>
  <sheetViews>
    <sheetView showGridLines="0" workbookViewId="0" topLeftCell="A1">
      <pane ySplit="1" topLeftCell="A96" activePane="bottomLeft" state="frozen"/>
      <selection pane="bottomLeft" activeCell="Q17" sqref="Q17"/>
    </sheetView>
  </sheetViews>
  <sheetFormatPr defaultColWidth="9.33203125" defaultRowHeight="13.5"/>
  <cols>
    <col min="1" max="1" width="8.33203125" style="0" customWidth="1"/>
    <col min="2" max="2" width="1.66796875" style="0" customWidth="1"/>
    <col min="3" max="3" width="4.16015625" style="0" customWidth="1"/>
    <col min="4" max="33" width="2.5" style="0" customWidth="1"/>
    <col min="34" max="34" width="3.33203125" style="0" customWidth="1"/>
    <col min="35"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66796875" style="0" customWidth="1"/>
    <col min="44" max="44" width="13.66015625" style="0" customWidth="1"/>
    <col min="45" max="46" width="25.83203125" style="0" hidden="1" customWidth="1"/>
    <col min="47" max="47" width="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89" width="9.33203125" style="0" hidden="1" customWidth="1"/>
  </cols>
  <sheetData>
    <row r="1" spans="1:73" ht="21.4" customHeight="1">
      <c r="A1" s="10" t="s">
        <v>0</v>
      </c>
      <c r="B1" s="11"/>
      <c r="C1" s="11"/>
      <c r="D1" s="12" t="s">
        <v>1</v>
      </c>
      <c r="E1" s="11"/>
      <c r="F1" s="11"/>
      <c r="G1" s="11"/>
      <c r="H1" s="11"/>
      <c r="I1" s="11"/>
      <c r="J1" s="11"/>
      <c r="K1" s="13" t="s">
        <v>2</v>
      </c>
      <c r="L1" s="13"/>
      <c r="M1" s="13"/>
      <c r="N1" s="13"/>
      <c r="O1" s="13"/>
      <c r="P1" s="13"/>
      <c r="Q1" s="13"/>
      <c r="R1" s="13"/>
      <c r="S1" s="13"/>
      <c r="T1" s="11"/>
      <c r="U1" s="11"/>
      <c r="V1" s="11"/>
      <c r="W1" s="13" t="s">
        <v>3</v>
      </c>
      <c r="X1" s="13"/>
      <c r="Y1" s="13"/>
      <c r="Z1" s="13"/>
      <c r="AA1" s="13"/>
      <c r="AB1" s="13"/>
      <c r="AC1" s="13"/>
      <c r="AD1" s="13"/>
      <c r="AE1" s="13"/>
      <c r="AF1" s="13"/>
      <c r="AG1" s="11"/>
      <c r="AH1" s="11"/>
      <c r="AI1" s="14"/>
      <c r="AJ1" s="14"/>
      <c r="AK1" s="14"/>
      <c r="AL1" s="14"/>
      <c r="AM1" s="14"/>
      <c r="AN1" s="14"/>
      <c r="AO1" s="14"/>
      <c r="AP1" s="14"/>
      <c r="AQ1" s="14"/>
      <c r="AR1" s="14"/>
      <c r="AS1" s="14"/>
      <c r="AT1" s="14"/>
      <c r="AU1" s="14"/>
      <c r="AV1" s="14"/>
      <c r="AW1" s="14"/>
      <c r="AX1" s="14"/>
      <c r="AY1" s="14"/>
      <c r="AZ1" s="14"/>
      <c r="BA1" s="15" t="s">
        <v>4</v>
      </c>
      <c r="BB1" s="15" t="s">
        <v>5</v>
      </c>
      <c r="BC1" s="14"/>
      <c r="BD1" s="14"/>
      <c r="BE1" s="14"/>
      <c r="BF1" s="14"/>
      <c r="BG1" s="14"/>
      <c r="BH1" s="14"/>
      <c r="BI1" s="14"/>
      <c r="BJ1" s="14"/>
      <c r="BK1" s="14"/>
      <c r="BL1" s="14"/>
      <c r="BM1" s="14"/>
      <c r="BN1" s="14"/>
      <c r="BO1" s="14"/>
      <c r="BP1" s="14"/>
      <c r="BQ1" s="14"/>
      <c r="BR1" s="14"/>
      <c r="BT1" s="16" t="s">
        <v>6</v>
      </c>
      <c r="BU1" s="16" t="s">
        <v>6</v>
      </c>
    </row>
    <row r="2" spans="3:72" ht="36.95" customHeight="1">
      <c r="C2" s="307" t="s">
        <v>7</v>
      </c>
      <c r="D2" s="308"/>
      <c r="E2" s="308"/>
      <c r="F2" s="308"/>
      <c r="G2" s="308"/>
      <c r="H2" s="308"/>
      <c r="I2" s="308"/>
      <c r="J2" s="308"/>
      <c r="K2" s="308"/>
      <c r="L2" s="308"/>
      <c r="M2" s="308"/>
      <c r="N2" s="308"/>
      <c r="O2" s="308"/>
      <c r="P2" s="308"/>
      <c r="Q2" s="308"/>
      <c r="R2" s="308"/>
      <c r="S2" s="308"/>
      <c r="T2" s="308"/>
      <c r="U2" s="308"/>
      <c r="V2" s="308"/>
      <c r="W2" s="308"/>
      <c r="X2" s="308"/>
      <c r="Y2" s="308"/>
      <c r="Z2" s="308"/>
      <c r="AA2" s="308"/>
      <c r="AB2" s="308"/>
      <c r="AC2" s="308"/>
      <c r="AD2" s="308"/>
      <c r="AE2" s="308"/>
      <c r="AF2" s="308"/>
      <c r="AG2" s="308"/>
      <c r="AH2" s="308"/>
      <c r="AI2" s="308"/>
      <c r="AJ2" s="308"/>
      <c r="AK2" s="308"/>
      <c r="AL2" s="308"/>
      <c r="AM2" s="308"/>
      <c r="AN2" s="308"/>
      <c r="AO2" s="308"/>
      <c r="AP2" s="308"/>
      <c r="AR2" s="339" t="s">
        <v>8</v>
      </c>
      <c r="AS2" s="340"/>
      <c r="AT2" s="340"/>
      <c r="AU2" s="340"/>
      <c r="AV2" s="340"/>
      <c r="AW2" s="340"/>
      <c r="AX2" s="340"/>
      <c r="AY2" s="340"/>
      <c r="AZ2" s="340"/>
      <c r="BA2" s="340"/>
      <c r="BB2" s="340"/>
      <c r="BC2" s="340"/>
      <c r="BD2" s="340"/>
      <c r="BE2" s="340"/>
      <c r="BS2" s="17" t="s">
        <v>9</v>
      </c>
      <c r="BT2" s="17" t="s">
        <v>10</v>
      </c>
    </row>
    <row r="3" spans="2:72" ht="6.95" customHeight="1">
      <c r="B3" s="264"/>
      <c r="C3" s="265"/>
      <c r="D3" s="265"/>
      <c r="E3" s="265"/>
      <c r="F3" s="265"/>
      <c r="G3" s="265"/>
      <c r="H3" s="265"/>
      <c r="I3" s="265"/>
      <c r="J3" s="265"/>
      <c r="K3" s="265"/>
      <c r="L3" s="265"/>
      <c r="M3" s="265"/>
      <c r="N3" s="265"/>
      <c r="O3" s="265"/>
      <c r="P3" s="265"/>
      <c r="Q3" s="265"/>
      <c r="R3" s="265"/>
      <c r="S3" s="265"/>
      <c r="T3" s="265"/>
      <c r="U3" s="265"/>
      <c r="V3" s="265"/>
      <c r="W3" s="265"/>
      <c r="X3" s="265"/>
      <c r="Y3" s="265"/>
      <c r="Z3" s="265"/>
      <c r="AA3" s="265"/>
      <c r="AB3" s="265"/>
      <c r="AC3" s="265"/>
      <c r="AD3" s="265"/>
      <c r="AE3" s="265"/>
      <c r="AF3" s="265"/>
      <c r="AG3" s="265"/>
      <c r="AH3" s="265"/>
      <c r="AI3" s="265"/>
      <c r="AJ3" s="265"/>
      <c r="AK3" s="265"/>
      <c r="AL3" s="265"/>
      <c r="AM3" s="265"/>
      <c r="AN3" s="265"/>
      <c r="AO3" s="265"/>
      <c r="AP3" s="265"/>
      <c r="AQ3" s="20"/>
      <c r="BS3" s="17" t="s">
        <v>9</v>
      </c>
      <c r="BT3" s="17" t="s">
        <v>11</v>
      </c>
    </row>
    <row r="4" spans="2:71" ht="36.95" customHeight="1">
      <c r="B4" s="266"/>
      <c r="C4" s="309" t="s">
        <v>12</v>
      </c>
      <c r="D4" s="310"/>
      <c r="E4" s="310"/>
      <c r="F4" s="310"/>
      <c r="G4" s="310"/>
      <c r="H4" s="310"/>
      <c r="I4" s="310"/>
      <c r="J4" s="310"/>
      <c r="K4" s="310"/>
      <c r="L4" s="310"/>
      <c r="M4" s="310"/>
      <c r="N4" s="310"/>
      <c r="O4" s="310"/>
      <c r="P4" s="310"/>
      <c r="Q4" s="310"/>
      <c r="R4" s="310"/>
      <c r="S4" s="310"/>
      <c r="T4" s="310"/>
      <c r="U4" s="310"/>
      <c r="V4" s="310"/>
      <c r="W4" s="310"/>
      <c r="X4" s="310"/>
      <c r="Y4" s="310"/>
      <c r="Z4" s="310"/>
      <c r="AA4" s="310"/>
      <c r="AB4" s="310"/>
      <c r="AC4" s="310"/>
      <c r="AD4" s="310"/>
      <c r="AE4" s="310"/>
      <c r="AF4" s="310"/>
      <c r="AG4" s="310"/>
      <c r="AH4" s="310"/>
      <c r="AI4" s="310"/>
      <c r="AJ4" s="310"/>
      <c r="AK4" s="310"/>
      <c r="AL4" s="310"/>
      <c r="AM4" s="310"/>
      <c r="AN4" s="310"/>
      <c r="AO4" s="310"/>
      <c r="AP4" s="310"/>
      <c r="AQ4" s="22"/>
      <c r="AS4" s="23" t="s">
        <v>13</v>
      </c>
      <c r="BS4" s="17" t="s">
        <v>14</v>
      </c>
    </row>
    <row r="5" spans="2:71" ht="14.45" customHeight="1">
      <c r="B5" s="266"/>
      <c r="C5" s="175"/>
      <c r="D5" s="267" t="s">
        <v>15</v>
      </c>
      <c r="E5" s="175"/>
      <c r="F5" s="175"/>
      <c r="G5" s="175"/>
      <c r="H5" s="175"/>
      <c r="I5" s="175"/>
      <c r="J5" s="175"/>
      <c r="K5" s="311" t="s">
        <v>16</v>
      </c>
      <c r="L5" s="312"/>
      <c r="M5" s="312"/>
      <c r="N5" s="312"/>
      <c r="O5" s="312"/>
      <c r="P5" s="312"/>
      <c r="Q5" s="312"/>
      <c r="R5" s="312"/>
      <c r="S5" s="312"/>
      <c r="T5" s="312"/>
      <c r="U5" s="312"/>
      <c r="V5" s="312"/>
      <c r="W5" s="312"/>
      <c r="X5" s="312"/>
      <c r="Y5" s="312"/>
      <c r="Z5" s="312"/>
      <c r="AA5" s="312"/>
      <c r="AB5" s="312"/>
      <c r="AC5" s="312"/>
      <c r="AD5" s="312"/>
      <c r="AE5" s="312"/>
      <c r="AF5" s="312"/>
      <c r="AG5" s="312"/>
      <c r="AH5" s="312"/>
      <c r="AI5" s="312"/>
      <c r="AJ5" s="312"/>
      <c r="AK5" s="312"/>
      <c r="AL5" s="312"/>
      <c r="AM5" s="312"/>
      <c r="AN5" s="312"/>
      <c r="AO5" s="312"/>
      <c r="AP5" s="175"/>
      <c r="AQ5" s="22"/>
      <c r="BS5" s="17" t="s">
        <v>9</v>
      </c>
    </row>
    <row r="6" spans="2:71" ht="36.95" customHeight="1">
      <c r="B6" s="266"/>
      <c r="C6" s="175"/>
      <c r="D6" s="178" t="s">
        <v>17</v>
      </c>
      <c r="E6" s="175"/>
      <c r="F6" s="175"/>
      <c r="G6" s="175"/>
      <c r="H6" s="175"/>
      <c r="I6" s="175"/>
      <c r="J6" s="175"/>
      <c r="K6" s="313" t="s">
        <v>638</v>
      </c>
      <c r="L6" s="312"/>
      <c r="M6" s="312"/>
      <c r="N6" s="312"/>
      <c r="O6" s="312"/>
      <c r="P6" s="312"/>
      <c r="Q6" s="312"/>
      <c r="R6" s="312"/>
      <c r="S6" s="312"/>
      <c r="T6" s="312"/>
      <c r="U6" s="312"/>
      <c r="V6" s="312"/>
      <c r="W6" s="312"/>
      <c r="X6" s="312"/>
      <c r="Y6" s="312"/>
      <c r="Z6" s="312"/>
      <c r="AA6" s="312"/>
      <c r="AB6" s="312"/>
      <c r="AC6" s="312"/>
      <c r="AD6" s="312"/>
      <c r="AE6" s="312"/>
      <c r="AF6" s="312"/>
      <c r="AG6" s="312"/>
      <c r="AH6" s="312"/>
      <c r="AI6" s="312"/>
      <c r="AJ6" s="312"/>
      <c r="AK6" s="312"/>
      <c r="AL6" s="312"/>
      <c r="AM6" s="312"/>
      <c r="AN6" s="312"/>
      <c r="AO6" s="312"/>
      <c r="AP6" s="175"/>
      <c r="AQ6" s="22"/>
      <c r="BS6" s="17" t="s">
        <v>9</v>
      </c>
    </row>
    <row r="7" spans="2:71" ht="14.45" customHeight="1">
      <c r="B7" s="266"/>
      <c r="C7" s="175"/>
      <c r="D7" s="262" t="s">
        <v>19</v>
      </c>
      <c r="E7" s="175"/>
      <c r="F7" s="175"/>
      <c r="G7" s="175"/>
      <c r="H7" s="175"/>
      <c r="I7" s="175"/>
      <c r="J7" s="175"/>
      <c r="K7" s="261" t="s">
        <v>5</v>
      </c>
      <c r="L7" s="175"/>
      <c r="M7" s="175"/>
      <c r="N7" s="175"/>
      <c r="O7" s="175"/>
      <c r="P7" s="175"/>
      <c r="Q7" s="175"/>
      <c r="R7" s="175"/>
      <c r="S7" s="175"/>
      <c r="T7" s="175"/>
      <c r="U7" s="175"/>
      <c r="V7" s="175"/>
      <c r="W7" s="175"/>
      <c r="X7" s="175"/>
      <c r="Y7" s="175"/>
      <c r="Z7" s="175"/>
      <c r="AA7" s="175"/>
      <c r="AB7" s="175"/>
      <c r="AC7" s="175"/>
      <c r="AD7" s="175"/>
      <c r="AE7" s="175"/>
      <c r="AF7" s="175"/>
      <c r="AG7" s="175"/>
      <c r="AH7" s="175"/>
      <c r="AI7" s="175"/>
      <c r="AJ7" s="175"/>
      <c r="AK7" s="262" t="s">
        <v>20</v>
      </c>
      <c r="AL7" s="175"/>
      <c r="AM7" s="175"/>
      <c r="AN7" s="261" t="s">
        <v>5</v>
      </c>
      <c r="AO7" s="175"/>
      <c r="AP7" s="175"/>
      <c r="AQ7" s="22"/>
      <c r="BS7" s="17" t="s">
        <v>9</v>
      </c>
    </row>
    <row r="8" spans="2:71" ht="14.45" customHeight="1">
      <c r="B8" s="266"/>
      <c r="C8" s="175"/>
      <c r="D8" s="262" t="s">
        <v>21</v>
      </c>
      <c r="E8" s="175"/>
      <c r="F8" s="175"/>
      <c r="G8" s="175"/>
      <c r="H8" s="175"/>
      <c r="I8" s="175"/>
      <c r="J8" s="175"/>
      <c r="K8" s="261" t="s">
        <v>18</v>
      </c>
      <c r="L8" s="175"/>
      <c r="M8" s="175"/>
      <c r="N8" s="175"/>
      <c r="O8" s="175"/>
      <c r="P8" s="175"/>
      <c r="Q8" s="175"/>
      <c r="R8" s="175"/>
      <c r="S8" s="175"/>
      <c r="T8" s="175"/>
      <c r="U8" s="175"/>
      <c r="V8" s="175"/>
      <c r="W8" s="175"/>
      <c r="X8" s="175"/>
      <c r="Y8" s="175"/>
      <c r="Z8" s="175"/>
      <c r="AA8" s="175"/>
      <c r="AB8" s="175"/>
      <c r="AC8" s="175"/>
      <c r="AD8" s="175"/>
      <c r="AE8" s="175"/>
      <c r="AF8" s="175"/>
      <c r="AG8" s="175"/>
      <c r="AH8" s="175"/>
      <c r="AI8" s="175"/>
      <c r="AJ8" s="175"/>
      <c r="AK8" s="262" t="s">
        <v>23</v>
      </c>
      <c r="AL8" s="175"/>
      <c r="AM8" s="175"/>
      <c r="AN8" s="261" t="s">
        <v>24</v>
      </c>
      <c r="AO8" s="175"/>
      <c r="AP8" s="175"/>
      <c r="AQ8" s="22"/>
      <c r="BS8" s="17" t="s">
        <v>9</v>
      </c>
    </row>
    <row r="9" spans="2:71" ht="14.45" customHeight="1">
      <c r="B9" s="266"/>
      <c r="C9" s="175"/>
      <c r="D9" s="175"/>
      <c r="E9" s="175"/>
      <c r="F9" s="175"/>
      <c r="G9" s="175"/>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175"/>
      <c r="AI9" s="175"/>
      <c r="AJ9" s="175"/>
      <c r="AK9" s="175"/>
      <c r="AL9" s="175"/>
      <c r="AM9" s="175"/>
      <c r="AN9" s="175"/>
      <c r="AO9" s="175"/>
      <c r="AP9" s="175"/>
      <c r="AQ9" s="22"/>
      <c r="BS9" s="17" t="s">
        <v>9</v>
      </c>
    </row>
    <row r="10" spans="2:71" ht="14.45" customHeight="1">
      <c r="B10" s="266"/>
      <c r="C10" s="175"/>
      <c r="D10" s="262" t="s">
        <v>25</v>
      </c>
      <c r="E10" s="175"/>
      <c r="F10" s="175"/>
      <c r="G10" s="175"/>
      <c r="H10" s="175"/>
      <c r="I10" s="175"/>
      <c r="J10" s="175"/>
      <c r="K10" s="175" t="s">
        <v>639</v>
      </c>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75"/>
      <c r="AI10" s="175"/>
      <c r="AJ10" s="175"/>
      <c r="AK10" s="262" t="s">
        <v>26</v>
      </c>
      <c r="AL10" s="175"/>
      <c r="AM10" s="175"/>
      <c r="AN10" s="261">
        <v>62156489</v>
      </c>
      <c r="AO10" s="175"/>
      <c r="AP10" s="175"/>
      <c r="AQ10" s="22"/>
      <c r="BS10" s="17" t="s">
        <v>9</v>
      </c>
    </row>
    <row r="11" spans="2:71" ht="18.4" customHeight="1">
      <c r="B11" s="266"/>
      <c r="C11" s="175"/>
      <c r="D11" s="175"/>
      <c r="E11" s="261" t="s">
        <v>22</v>
      </c>
      <c r="F11" s="175"/>
      <c r="G11" s="175"/>
      <c r="H11" s="175"/>
      <c r="I11" s="175"/>
      <c r="J11" s="175"/>
      <c r="K11" s="175" t="s">
        <v>640</v>
      </c>
      <c r="L11" s="175"/>
      <c r="M11" s="175"/>
      <c r="N11" s="175"/>
      <c r="O11" s="175"/>
      <c r="P11" s="175"/>
      <c r="Q11" s="175"/>
      <c r="R11" s="175"/>
      <c r="S11" s="175"/>
      <c r="T11" s="175"/>
      <c r="U11" s="175"/>
      <c r="V11" s="175"/>
      <c r="W11" s="175"/>
      <c r="X11" s="175"/>
      <c r="Y11" s="175"/>
      <c r="Z11" s="175"/>
      <c r="AA11" s="175"/>
      <c r="AB11" s="175"/>
      <c r="AC11" s="175"/>
      <c r="AD11" s="175"/>
      <c r="AE11" s="175"/>
      <c r="AF11" s="175"/>
      <c r="AG11" s="175"/>
      <c r="AH11" s="175"/>
      <c r="AI11" s="175"/>
      <c r="AJ11" s="175"/>
      <c r="AK11" s="262" t="s">
        <v>27</v>
      </c>
      <c r="AL11" s="175"/>
      <c r="AM11" s="175"/>
      <c r="AN11" s="261" t="s">
        <v>641</v>
      </c>
      <c r="AO11" s="175"/>
      <c r="AP11" s="175"/>
      <c r="AQ11" s="22"/>
      <c r="BS11" s="17" t="s">
        <v>9</v>
      </c>
    </row>
    <row r="12" spans="2:71" ht="6.95" customHeight="1">
      <c r="B12" s="266"/>
      <c r="C12" s="175"/>
      <c r="D12" s="175"/>
      <c r="E12" s="175"/>
      <c r="F12" s="175"/>
      <c r="G12" s="175"/>
      <c r="H12" s="175"/>
      <c r="I12" s="175"/>
      <c r="J12" s="175"/>
      <c r="K12" s="175"/>
      <c r="L12" s="175"/>
      <c r="M12" s="175"/>
      <c r="N12" s="175"/>
      <c r="O12" s="175"/>
      <c r="P12" s="175"/>
      <c r="Q12" s="175"/>
      <c r="R12" s="175"/>
      <c r="S12" s="175"/>
      <c r="T12" s="175"/>
      <c r="U12" s="175"/>
      <c r="V12" s="175"/>
      <c r="W12" s="175"/>
      <c r="X12" s="175"/>
      <c r="Y12" s="175"/>
      <c r="Z12" s="175"/>
      <c r="AA12" s="175"/>
      <c r="AB12" s="175"/>
      <c r="AC12" s="175"/>
      <c r="AD12" s="175"/>
      <c r="AE12" s="175"/>
      <c r="AF12" s="175"/>
      <c r="AG12" s="175"/>
      <c r="AH12" s="175"/>
      <c r="AI12" s="175"/>
      <c r="AJ12" s="175"/>
      <c r="AK12" s="175"/>
      <c r="AL12" s="175"/>
      <c r="AM12" s="175"/>
      <c r="AN12" s="175"/>
      <c r="AO12" s="175"/>
      <c r="AP12" s="175"/>
      <c r="AQ12" s="22"/>
      <c r="BS12" s="17" t="s">
        <v>9</v>
      </c>
    </row>
    <row r="13" spans="2:71" ht="14.45" customHeight="1">
      <c r="B13" s="266"/>
      <c r="C13" s="175"/>
      <c r="D13" s="262" t="s">
        <v>28</v>
      </c>
      <c r="E13" s="175"/>
      <c r="F13" s="175"/>
      <c r="G13" s="175"/>
      <c r="H13" s="175"/>
      <c r="I13" s="175"/>
      <c r="J13" s="175"/>
      <c r="K13" s="303" t="s">
        <v>22</v>
      </c>
      <c r="L13" s="303"/>
      <c r="M13" s="303"/>
      <c r="N13" s="303"/>
      <c r="O13" s="303"/>
      <c r="P13" s="303"/>
      <c r="Q13" s="303"/>
      <c r="R13" s="303"/>
      <c r="S13" s="303"/>
      <c r="T13" s="303"/>
      <c r="U13" s="303"/>
      <c r="V13" s="303"/>
      <c r="W13" s="303"/>
      <c r="X13" s="303"/>
      <c r="Y13" s="303"/>
      <c r="Z13" s="303"/>
      <c r="AA13" s="303"/>
      <c r="AB13" s="303"/>
      <c r="AC13" s="303"/>
      <c r="AD13" s="303"/>
      <c r="AE13" s="303"/>
      <c r="AF13" s="303"/>
      <c r="AG13" s="175"/>
      <c r="AH13" s="175"/>
      <c r="AI13" s="175"/>
      <c r="AJ13" s="175"/>
      <c r="AK13" s="262" t="s">
        <v>26</v>
      </c>
      <c r="AL13" s="175"/>
      <c r="AM13" s="175"/>
      <c r="AN13" s="290" t="s">
        <v>22</v>
      </c>
      <c r="AO13" s="175"/>
      <c r="AP13" s="175"/>
      <c r="AQ13" s="22"/>
      <c r="BS13" s="17" t="s">
        <v>9</v>
      </c>
    </row>
    <row r="14" spans="2:71" ht="15">
      <c r="B14" s="266"/>
      <c r="C14" s="175"/>
      <c r="D14" s="175"/>
      <c r="E14" s="261" t="s">
        <v>22</v>
      </c>
      <c r="F14" s="175"/>
      <c r="G14" s="175"/>
      <c r="H14" s="175"/>
      <c r="I14" s="175"/>
      <c r="J14" s="175"/>
      <c r="K14" s="302" t="s">
        <v>22</v>
      </c>
      <c r="L14" s="302"/>
      <c r="M14" s="302"/>
      <c r="N14" s="302"/>
      <c r="O14" s="302"/>
      <c r="P14" s="302"/>
      <c r="Q14" s="302"/>
      <c r="R14" s="302"/>
      <c r="S14" s="302"/>
      <c r="T14" s="302"/>
      <c r="U14" s="302"/>
      <c r="V14" s="302"/>
      <c r="W14" s="302"/>
      <c r="X14" s="302"/>
      <c r="Y14" s="302"/>
      <c r="Z14" s="302"/>
      <c r="AA14" s="302"/>
      <c r="AB14" s="302"/>
      <c r="AC14" s="302"/>
      <c r="AD14" s="302"/>
      <c r="AE14" s="302"/>
      <c r="AF14" s="302"/>
      <c r="AG14" s="175"/>
      <c r="AH14" s="175"/>
      <c r="AI14" s="175"/>
      <c r="AJ14" s="175"/>
      <c r="AK14" s="262" t="s">
        <v>27</v>
      </c>
      <c r="AL14" s="175"/>
      <c r="AM14" s="175"/>
      <c r="AN14" s="290" t="s">
        <v>22</v>
      </c>
      <c r="AO14" s="175"/>
      <c r="AP14" s="175"/>
      <c r="AQ14" s="22"/>
      <c r="BS14" s="17" t="s">
        <v>9</v>
      </c>
    </row>
    <row r="15" spans="2:71" ht="6.95" customHeight="1">
      <c r="B15" s="266"/>
      <c r="C15" s="175"/>
      <c r="D15" s="175"/>
      <c r="E15" s="175"/>
      <c r="F15" s="175"/>
      <c r="G15" s="175"/>
      <c r="H15" s="175"/>
      <c r="I15" s="175"/>
      <c r="J15" s="175"/>
      <c r="K15" s="268"/>
      <c r="L15" s="175"/>
      <c r="M15" s="175"/>
      <c r="N15" s="175"/>
      <c r="O15" s="175"/>
      <c r="P15" s="175"/>
      <c r="Q15" s="175"/>
      <c r="R15" s="175"/>
      <c r="S15" s="175"/>
      <c r="T15" s="175"/>
      <c r="U15" s="175"/>
      <c r="V15" s="175"/>
      <c r="W15" s="175"/>
      <c r="X15" s="175"/>
      <c r="Y15" s="175"/>
      <c r="Z15" s="175"/>
      <c r="AA15" s="175"/>
      <c r="AB15" s="175"/>
      <c r="AC15" s="175"/>
      <c r="AD15" s="175"/>
      <c r="AE15" s="175"/>
      <c r="AF15" s="175"/>
      <c r="AG15" s="175"/>
      <c r="AH15" s="175"/>
      <c r="AI15" s="175"/>
      <c r="AJ15" s="175"/>
      <c r="AK15" s="175"/>
      <c r="AL15" s="175"/>
      <c r="AM15" s="175"/>
      <c r="AN15" s="175"/>
      <c r="AO15" s="175"/>
      <c r="AP15" s="175"/>
      <c r="AQ15" s="22"/>
      <c r="BS15" s="17" t="s">
        <v>6</v>
      </c>
    </row>
    <row r="16" spans="2:71" ht="14.45" customHeight="1">
      <c r="B16" s="266"/>
      <c r="C16" s="175"/>
      <c r="D16" s="262" t="s">
        <v>29</v>
      </c>
      <c r="E16" s="175"/>
      <c r="F16" s="175"/>
      <c r="G16" s="175"/>
      <c r="H16" s="175"/>
      <c r="I16" s="175"/>
      <c r="J16" s="175"/>
      <c r="K16" s="175" t="s">
        <v>642</v>
      </c>
      <c r="L16" s="175"/>
      <c r="M16" s="175"/>
      <c r="N16" s="175"/>
      <c r="O16" s="175"/>
      <c r="P16" s="175"/>
      <c r="Q16" s="175"/>
      <c r="R16" s="175"/>
      <c r="S16" s="175"/>
      <c r="T16" s="175"/>
      <c r="U16" s="175"/>
      <c r="V16" s="175"/>
      <c r="W16" s="175"/>
      <c r="X16" s="175"/>
      <c r="Y16" s="175"/>
      <c r="Z16" s="175"/>
      <c r="AA16" s="175"/>
      <c r="AB16" s="175"/>
      <c r="AC16" s="175"/>
      <c r="AD16" s="175"/>
      <c r="AE16" s="175"/>
      <c r="AF16" s="175"/>
      <c r="AG16" s="175"/>
      <c r="AH16" s="175"/>
      <c r="AI16" s="175"/>
      <c r="AJ16" s="175"/>
      <c r="AK16" s="262" t="s">
        <v>26</v>
      </c>
      <c r="AL16" s="175"/>
      <c r="AM16" s="175"/>
      <c r="AN16" s="261">
        <v>12703320</v>
      </c>
      <c r="AO16" s="175"/>
      <c r="AP16" s="175"/>
      <c r="AQ16" s="22"/>
      <c r="BS16" s="17" t="s">
        <v>6</v>
      </c>
    </row>
    <row r="17" spans="2:71" ht="18.4" customHeight="1">
      <c r="B17" s="266"/>
      <c r="C17" s="175"/>
      <c r="D17" s="175"/>
      <c r="E17" s="261" t="s">
        <v>22</v>
      </c>
      <c r="F17" s="175"/>
      <c r="G17" s="175"/>
      <c r="H17" s="175"/>
      <c r="I17" s="175"/>
      <c r="J17" s="175"/>
      <c r="K17" s="175" t="s">
        <v>643</v>
      </c>
      <c r="L17" s="175"/>
      <c r="M17" s="175"/>
      <c r="N17" s="175"/>
      <c r="O17" s="175"/>
      <c r="P17" s="175"/>
      <c r="Q17" s="175"/>
      <c r="R17" s="175"/>
      <c r="S17" s="175"/>
      <c r="T17" s="175"/>
      <c r="U17" s="175"/>
      <c r="V17" s="175"/>
      <c r="W17" s="175"/>
      <c r="X17" s="175"/>
      <c r="Y17" s="175"/>
      <c r="Z17" s="175"/>
      <c r="AA17" s="175"/>
      <c r="AB17" s="175"/>
      <c r="AC17" s="175"/>
      <c r="AD17" s="175"/>
      <c r="AE17" s="175"/>
      <c r="AF17" s="175"/>
      <c r="AG17" s="175"/>
      <c r="AH17" s="175"/>
      <c r="AI17" s="175"/>
      <c r="AJ17" s="175"/>
      <c r="AK17" s="262" t="s">
        <v>27</v>
      </c>
      <c r="AL17" s="175"/>
      <c r="AM17" s="175"/>
      <c r="AN17" s="261" t="s">
        <v>5</v>
      </c>
      <c r="AO17" s="175"/>
      <c r="AP17" s="175"/>
      <c r="AQ17" s="22"/>
      <c r="BS17" s="17" t="s">
        <v>30</v>
      </c>
    </row>
    <row r="18" spans="2:71" ht="6.95" customHeight="1">
      <c r="B18" s="266"/>
      <c r="C18" s="175"/>
      <c r="D18" s="175"/>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22"/>
      <c r="BS18" s="17" t="s">
        <v>9</v>
      </c>
    </row>
    <row r="19" spans="2:71" ht="14.45" customHeight="1">
      <c r="B19" s="266"/>
      <c r="C19" s="175"/>
      <c r="D19" s="262" t="s">
        <v>31</v>
      </c>
      <c r="E19" s="175"/>
      <c r="F19" s="175"/>
      <c r="G19" s="175"/>
      <c r="H19" s="175"/>
      <c r="I19" s="175"/>
      <c r="J19" s="175"/>
      <c r="K19" s="268" t="s">
        <v>644</v>
      </c>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262" t="s">
        <v>26</v>
      </c>
      <c r="AL19" s="175"/>
      <c r="AM19" s="175"/>
      <c r="AN19" s="261">
        <v>25319876</v>
      </c>
      <c r="AO19" s="175"/>
      <c r="AP19" s="175"/>
      <c r="AQ19" s="22"/>
      <c r="BS19" s="17" t="s">
        <v>9</v>
      </c>
    </row>
    <row r="20" spans="2:43" ht="18.4" customHeight="1">
      <c r="B20" s="266"/>
      <c r="C20" s="175"/>
      <c r="D20" s="175"/>
      <c r="E20" s="261" t="s">
        <v>22</v>
      </c>
      <c r="F20" s="175"/>
      <c r="G20" s="175"/>
      <c r="H20" s="175"/>
      <c r="I20" s="175"/>
      <c r="J20" s="175"/>
      <c r="K20" s="268" t="s">
        <v>645</v>
      </c>
      <c r="L20" s="175"/>
      <c r="M20" s="175"/>
      <c r="N20" s="175"/>
      <c r="O20" s="175"/>
      <c r="P20" s="175"/>
      <c r="Q20" s="175"/>
      <c r="R20" s="175"/>
      <c r="S20" s="175"/>
      <c r="T20" s="175"/>
      <c r="U20" s="175"/>
      <c r="V20" s="175"/>
      <c r="W20" s="175"/>
      <c r="X20" s="175"/>
      <c r="Y20" s="175"/>
      <c r="Z20" s="175"/>
      <c r="AA20" s="175"/>
      <c r="AB20" s="175"/>
      <c r="AC20" s="175"/>
      <c r="AD20" s="175"/>
      <c r="AE20" s="175"/>
      <c r="AF20" s="175"/>
      <c r="AG20" s="175"/>
      <c r="AH20" s="175"/>
      <c r="AI20" s="175"/>
      <c r="AJ20" s="175"/>
      <c r="AK20" s="262" t="s">
        <v>27</v>
      </c>
      <c r="AL20" s="175"/>
      <c r="AM20" s="175"/>
      <c r="AN20" s="261" t="s">
        <v>646</v>
      </c>
      <c r="AO20" s="175"/>
      <c r="AP20" s="175"/>
      <c r="AQ20" s="22"/>
    </row>
    <row r="21" spans="2:43" ht="6.95" customHeight="1">
      <c r="B21" s="266"/>
      <c r="C21" s="175"/>
      <c r="D21" s="175"/>
      <c r="E21" s="175"/>
      <c r="F21" s="175"/>
      <c r="G21" s="175"/>
      <c r="H21" s="175"/>
      <c r="I21" s="175"/>
      <c r="J21" s="175"/>
      <c r="K21" s="175"/>
      <c r="L21" s="175"/>
      <c r="M21" s="175"/>
      <c r="N21" s="175"/>
      <c r="O21" s="175"/>
      <c r="P21" s="175"/>
      <c r="Q21" s="175"/>
      <c r="R21" s="175"/>
      <c r="S21" s="175"/>
      <c r="T21" s="175"/>
      <c r="U21" s="175"/>
      <c r="V21" s="175"/>
      <c r="W21" s="175"/>
      <c r="X21" s="175"/>
      <c r="Y21" s="175"/>
      <c r="Z21" s="175"/>
      <c r="AA21" s="175"/>
      <c r="AB21" s="175"/>
      <c r="AC21" s="175"/>
      <c r="AD21" s="175"/>
      <c r="AE21" s="175"/>
      <c r="AF21" s="175"/>
      <c r="AG21" s="175"/>
      <c r="AH21" s="175"/>
      <c r="AI21" s="175"/>
      <c r="AJ21" s="175"/>
      <c r="AK21" s="175"/>
      <c r="AL21" s="175"/>
      <c r="AM21" s="175"/>
      <c r="AN21" s="175"/>
      <c r="AO21" s="175"/>
      <c r="AP21" s="175"/>
      <c r="AQ21" s="22"/>
    </row>
    <row r="22" spans="2:43" ht="15">
      <c r="B22" s="266"/>
      <c r="C22" s="175"/>
      <c r="D22" s="262" t="s">
        <v>32</v>
      </c>
      <c r="E22" s="175"/>
      <c r="F22" s="175"/>
      <c r="G22" s="175"/>
      <c r="H22" s="175"/>
      <c r="I22" s="175"/>
      <c r="J22" s="175"/>
      <c r="K22" s="302" t="s">
        <v>22</v>
      </c>
      <c r="L22" s="302"/>
      <c r="M22" s="302"/>
      <c r="N22" s="302"/>
      <c r="O22" s="302"/>
      <c r="P22" s="302"/>
      <c r="Q22" s="302"/>
      <c r="R22" s="302"/>
      <c r="S22" s="302"/>
      <c r="T22" s="302"/>
      <c r="U22" s="302"/>
      <c r="V22" s="302"/>
      <c r="W22" s="302"/>
      <c r="X22" s="302"/>
      <c r="Y22" s="302"/>
      <c r="Z22" s="302"/>
      <c r="AA22" s="302"/>
      <c r="AB22" s="302"/>
      <c r="AC22" s="302"/>
      <c r="AD22" s="302"/>
      <c r="AE22" s="302"/>
      <c r="AF22" s="302"/>
      <c r="AG22" s="175"/>
      <c r="AH22" s="175"/>
      <c r="AI22" s="175"/>
      <c r="AJ22" s="175"/>
      <c r="AK22" s="175"/>
      <c r="AL22" s="175"/>
      <c r="AM22" s="175"/>
      <c r="AN22" s="175"/>
      <c r="AO22" s="175"/>
      <c r="AP22" s="175"/>
      <c r="AQ22" s="22"/>
    </row>
    <row r="23" spans="2:43" ht="22.5" customHeight="1">
      <c r="B23" s="266"/>
      <c r="C23" s="175"/>
      <c r="D23" s="175"/>
      <c r="E23" s="314" t="s">
        <v>5</v>
      </c>
      <c r="F23" s="314"/>
      <c r="G23" s="314"/>
      <c r="H23" s="314"/>
      <c r="I23" s="314"/>
      <c r="J23" s="314"/>
      <c r="K23" s="314"/>
      <c r="L23" s="314"/>
      <c r="M23" s="314"/>
      <c r="N23" s="314"/>
      <c r="O23" s="314"/>
      <c r="P23" s="314"/>
      <c r="Q23" s="314"/>
      <c r="R23" s="314"/>
      <c r="S23" s="314"/>
      <c r="T23" s="314"/>
      <c r="U23" s="314"/>
      <c r="V23" s="314"/>
      <c r="W23" s="314"/>
      <c r="X23" s="314"/>
      <c r="Y23" s="314"/>
      <c r="Z23" s="314"/>
      <c r="AA23" s="314"/>
      <c r="AB23" s="314"/>
      <c r="AC23" s="314"/>
      <c r="AD23" s="314"/>
      <c r="AE23" s="314"/>
      <c r="AF23" s="314"/>
      <c r="AG23" s="314"/>
      <c r="AH23" s="314"/>
      <c r="AI23" s="314"/>
      <c r="AJ23" s="314"/>
      <c r="AK23" s="314"/>
      <c r="AL23" s="314"/>
      <c r="AM23" s="314"/>
      <c r="AN23" s="314"/>
      <c r="AO23" s="175"/>
      <c r="AP23" s="175"/>
      <c r="AQ23" s="22"/>
    </row>
    <row r="24" spans="2:43" ht="6.95" customHeight="1">
      <c r="B24" s="266"/>
      <c r="C24" s="175"/>
      <c r="D24" s="175"/>
      <c r="E24" s="175"/>
      <c r="F24" s="175"/>
      <c r="G24" s="175"/>
      <c r="H24" s="175"/>
      <c r="I24" s="175"/>
      <c r="J24" s="175"/>
      <c r="K24" s="175"/>
      <c r="L24" s="175"/>
      <c r="M24" s="175"/>
      <c r="N24" s="175"/>
      <c r="O24" s="175"/>
      <c r="P24" s="175"/>
      <c r="Q24" s="175"/>
      <c r="R24" s="175"/>
      <c r="S24" s="175"/>
      <c r="T24" s="175"/>
      <c r="U24" s="175"/>
      <c r="V24" s="175"/>
      <c r="W24" s="175"/>
      <c r="X24" s="175"/>
      <c r="Y24" s="175"/>
      <c r="Z24" s="175"/>
      <c r="AA24" s="175"/>
      <c r="AB24" s="175"/>
      <c r="AC24" s="175"/>
      <c r="AD24" s="175"/>
      <c r="AE24" s="175"/>
      <c r="AF24" s="175"/>
      <c r="AG24" s="175"/>
      <c r="AH24" s="175"/>
      <c r="AI24" s="175"/>
      <c r="AJ24" s="175"/>
      <c r="AK24" s="175"/>
      <c r="AL24" s="175"/>
      <c r="AM24" s="175"/>
      <c r="AN24" s="175"/>
      <c r="AO24" s="175"/>
      <c r="AP24" s="175"/>
      <c r="AQ24" s="22"/>
    </row>
    <row r="25" spans="2:43" ht="6.95" customHeight="1">
      <c r="B25" s="266"/>
      <c r="C25" s="175"/>
      <c r="D25" s="269"/>
      <c r="E25" s="269"/>
      <c r="F25" s="269"/>
      <c r="G25" s="269"/>
      <c r="H25" s="269"/>
      <c r="I25" s="269"/>
      <c r="J25" s="269"/>
      <c r="K25" s="269"/>
      <c r="L25" s="269"/>
      <c r="M25" s="269"/>
      <c r="N25" s="269"/>
      <c r="O25" s="269"/>
      <c r="P25" s="269"/>
      <c r="Q25" s="269"/>
      <c r="R25" s="269"/>
      <c r="S25" s="269"/>
      <c r="T25" s="269"/>
      <c r="U25" s="269"/>
      <c r="V25" s="269"/>
      <c r="W25" s="269"/>
      <c r="X25" s="269"/>
      <c r="Y25" s="269"/>
      <c r="Z25" s="269"/>
      <c r="AA25" s="269"/>
      <c r="AB25" s="269"/>
      <c r="AC25" s="269"/>
      <c r="AD25" s="269"/>
      <c r="AE25" s="269"/>
      <c r="AF25" s="269"/>
      <c r="AG25" s="269"/>
      <c r="AH25" s="269"/>
      <c r="AI25" s="269"/>
      <c r="AJ25" s="269"/>
      <c r="AK25" s="269"/>
      <c r="AL25" s="269"/>
      <c r="AM25" s="269"/>
      <c r="AN25" s="269"/>
      <c r="AO25" s="269"/>
      <c r="AP25" s="175"/>
      <c r="AQ25" s="22"/>
    </row>
    <row r="26" spans="2:43" ht="14.45" customHeight="1">
      <c r="B26" s="266"/>
      <c r="C26" s="175"/>
      <c r="D26" s="183" t="s">
        <v>33</v>
      </c>
      <c r="E26" s="175"/>
      <c r="F26" s="175"/>
      <c r="G26" s="175"/>
      <c r="H26" s="175"/>
      <c r="I26" s="175"/>
      <c r="J26" s="175"/>
      <c r="K26" s="175"/>
      <c r="L26" s="175"/>
      <c r="M26" s="175"/>
      <c r="N26" s="175"/>
      <c r="O26" s="175"/>
      <c r="P26" s="175"/>
      <c r="Q26" s="175"/>
      <c r="R26" s="175"/>
      <c r="S26" s="175"/>
      <c r="T26" s="175"/>
      <c r="U26" s="175"/>
      <c r="V26" s="175"/>
      <c r="W26" s="175"/>
      <c r="X26" s="175"/>
      <c r="Y26" s="175"/>
      <c r="Z26" s="175"/>
      <c r="AA26" s="175"/>
      <c r="AB26" s="175"/>
      <c r="AC26" s="175"/>
      <c r="AD26" s="175"/>
      <c r="AE26" s="175"/>
      <c r="AF26" s="175"/>
      <c r="AG26" s="175"/>
      <c r="AH26" s="175"/>
      <c r="AI26" s="175"/>
      <c r="AJ26" s="175"/>
      <c r="AK26" s="315">
        <f>ROUND(AG87,2)</f>
        <v>0</v>
      </c>
      <c r="AL26" s="312"/>
      <c r="AM26" s="312"/>
      <c r="AN26" s="312"/>
      <c r="AO26" s="312"/>
      <c r="AP26" s="175"/>
      <c r="AQ26" s="22"/>
    </row>
    <row r="27" spans="2:43" ht="14.45" customHeight="1">
      <c r="B27" s="266"/>
      <c r="C27" s="175"/>
      <c r="D27" s="183" t="s">
        <v>34</v>
      </c>
      <c r="E27" s="175"/>
      <c r="F27" s="175"/>
      <c r="G27" s="175"/>
      <c r="H27" s="175"/>
      <c r="I27" s="175"/>
      <c r="J27" s="175"/>
      <c r="K27" s="175"/>
      <c r="L27" s="175"/>
      <c r="M27" s="175"/>
      <c r="N27" s="175"/>
      <c r="O27" s="175"/>
      <c r="P27" s="175"/>
      <c r="Q27" s="175"/>
      <c r="R27" s="175"/>
      <c r="S27" s="175"/>
      <c r="T27" s="175"/>
      <c r="U27" s="175"/>
      <c r="V27" s="175"/>
      <c r="W27" s="175"/>
      <c r="X27" s="175"/>
      <c r="Y27" s="175"/>
      <c r="Z27" s="175"/>
      <c r="AA27" s="175"/>
      <c r="AB27" s="175"/>
      <c r="AC27" s="175"/>
      <c r="AD27" s="175"/>
      <c r="AE27" s="175"/>
      <c r="AF27" s="175"/>
      <c r="AG27" s="175"/>
      <c r="AH27" s="175"/>
      <c r="AI27" s="175"/>
      <c r="AJ27" s="175"/>
      <c r="AK27" s="315">
        <f>ROUND(AG106,2)</f>
        <v>0</v>
      </c>
      <c r="AL27" s="315"/>
      <c r="AM27" s="315"/>
      <c r="AN27" s="315"/>
      <c r="AO27" s="315"/>
      <c r="AP27" s="175"/>
      <c r="AQ27" s="22"/>
    </row>
    <row r="28" spans="2:43" s="1" customFormat="1" ht="6.95" customHeight="1">
      <c r="B28" s="270"/>
      <c r="C28" s="259"/>
      <c r="D28" s="259"/>
      <c r="E28" s="259"/>
      <c r="F28" s="259"/>
      <c r="G28" s="259"/>
      <c r="H28" s="259"/>
      <c r="I28" s="259"/>
      <c r="J28" s="259"/>
      <c r="K28" s="259"/>
      <c r="L28" s="259"/>
      <c r="M28" s="259"/>
      <c r="N28" s="259"/>
      <c r="O28" s="259"/>
      <c r="P28" s="259"/>
      <c r="Q28" s="259"/>
      <c r="R28" s="259"/>
      <c r="S28" s="259"/>
      <c r="T28" s="259"/>
      <c r="U28" s="259"/>
      <c r="V28" s="259"/>
      <c r="W28" s="259"/>
      <c r="X28" s="259"/>
      <c r="Y28" s="259"/>
      <c r="Z28" s="259"/>
      <c r="AA28" s="259"/>
      <c r="AB28" s="259"/>
      <c r="AC28" s="259"/>
      <c r="AD28" s="259"/>
      <c r="AE28" s="259"/>
      <c r="AF28" s="259"/>
      <c r="AG28" s="259"/>
      <c r="AH28" s="259"/>
      <c r="AI28" s="259"/>
      <c r="AJ28" s="259"/>
      <c r="AK28" s="259"/>
      <c r="AL28" s="259"/>
      <c r="AM28" s="259"/>
      <c r="AN28" s="259"/>
      <c r="AO28" s="259"/>
      <c r="AP28" s="259"/>
      <c r="AQ28" s="28"/>
    </row>
    <row r="29" spans="2:43" s="1" customFormat="1" ht="25.9" customHeight="1">
      <c r="B29" s="270"/>
      <c r="C29" s="259"/>
      <c r="D29" s="271" t="s">
        <v>35</v>
      </c>
      <c r="E29" s="272"/>
      <c r="F29" s="272"/>
      <c r="G29" s="272"/>
      <c r="H29" s="272"/>
      <c r="I29" s="272"/>
      <c r="J29" s="272"/>
      <c r="K29" s="272"/>
      <c r="L29" s="272"/>
      <c r="M29" s="272"/>
      <c r="N29" s="272"/>
      <c r="O29" s="272"/>
      <c r="P29" s="272"/>
      <c r="Q29" s="272"/>
      <c r="R29" s="272"/>
      <c r="S29" s="272"/>
      <c r="T29" s="272"/>
      <c r="U29" s="272"/>
      <c r="V29" s="272"/>
      <c r="W29" s="272"/>
      <c r="X29" s="272"/>
      <c r="Y29" s="272"/>
      <c r="Z29" s="272"/>
      <c r="AA29" s="272"/>
      <c r="AB29" s="272"/>
      <c r="AC29" s="272"/>
      <c r="AD29" s="272"/>
      <c r="AE29" s="272"/>
      <c r="AF29" s="272"/>
      <c r="AG29" s="272"/>
      <c r="AH29" s="272"/>
      <c r="AI29" s="272"/>
      <c r="AJ29" s="272"/>
      <c r="AK29" s="316">
        <f>ROUND(AK26+AK27,2)</f>
        <v>0</v>
      </c>
      <c r="AL29" s="317"/>
      <c r="AM29" s="317"/>
      <c r="AN29" s="317"/>
      <c r="AO29" s="317"/>
      <c r="AP29" s="259"/>
      <c r="AQ29" s="28"/>
    </row>
    <row r="30" spans="2:43" s="1" customFormat="1" ht="6.95" customHeight="1">
      <c r="B30" s="270"/>
      <c r="C30" s="259"/>
      <c r="D30" s="259"/>
      <c r="E30" s="259"/>
      <c r="F30" s="259"/>
      <c r="G30" s="259"/>
      <c r="H30" s="259"/>
      <c r="I30" s="259"/>
      <c r="J30" s="259"/>
      <c r="K30" s="259"/>
      <c r="L30" s="259"/>
      <c r="M30" s="259"/>
      <c r="N30" s="259"/>
      <c r="O30" s="259"/>
      <c r="P30" s="259"/>
      <c r="Q30" s="259"/>
      <c r="R30" s="259"/>
      <c r="S30" s="259"/>
      <c r="T30" s="259"/>
      <c r="U30" s="259"/>
      <c r="V30" s="259"/>
      <c r="W30" s="259"/>
      <c r="X30" s="259"/>
      <c r="Y30" s="259"/>
      <c r="Z30" s="259"/>
      <c r="AA30" s="259"/>
      <c r="AB30" s="259"/>
      <c r="AC30" s="259"/>
      <c r="AD30" s="259"/>
      <c r="AE30" s="259"/>
      <c r="AF30" s="259"/>
      <c r="AG30" s="259"/>
      <c r="AH30" s="259"/>
      <c r="AI30" s="259"/>
      <c r="AJ30" s="259"/>
      <c r="AK30" s="259"/>
      <c r="AL30" s="259"/>
      <c r="AM30" s="259"/>
      <c r="AN30" s="259"/>
      <c r="AO30" s="259"/>
      <c r="AP30" s="259"/>
      <c r="AQ30" s="28"/>
    </row>
    <row r="31" spans="2:43" s="2" customFormat="1" ht="14.45" customHeight="1">
      <c r="B31" s="273"/>
      <c r="C31" s="274"/>
      <c r="D31" s="185" t="s">
        <v>36</v>
      </c>
      <c r="E31" s="274"/>
      <c r="F31" s="185" t="s">
        <v>37</v>
      </c>
      <c r="G31" s="274"/>
      <c r="H31" s="274"/>
      <c r="I31" s="274"/>
      <c r="J31" s="274"/>
      <c r="K31" s="274"/>
      <c r="L31" s="318">
        <v>0.21</v>
      </c>
      <c r="M31" s="319"/>
      <c r="N31" s="319"/>
      <c r="O31" s="319"/>
      <c r="P31" s="274"/>
      <c r="Q31" s="274"/>
      <c r="R31" s="274"/>
      <c r="S31" s="274"/>
      <c r="T31" s="275" t="s">
        <v>38</v>
      </c>
      <c r="U31" s="274"/>
      <c r="V31" s="274"/>
      <c r="W31" s="320">
        <f>AK29</f>
        <v>0</v>
      </c>
      <c r="X31" s="319"/>
      <c r="Y31" s="319"/>
      <c r="Z31" s="319"/>
      <c r="AA31" s="319"/>
      <c r="AB31" s="319"/>
      <c r="AC31" s="319"/>
      <c r="AD31" s="319"/>
      <c r="AE31" s="319"/>
      <c r="AF31" s="274"/>
      <c r="AG31" s="274"/>
      <c r="AH31" s="274"/>
      <c r="AI31" s="274"/>
      <c r="AJ31" s="274"/>
      <c r="AK31" s="320">
        <f>W31*0.21</f>
        <v>0</v>
      </c>
      <c r="AL31" s="319"/>
      <c r="AM31" s="319"/>
      <c r="AN31" s="319"/>
      <c r="AO31" s="319"/>
      <c r="AP31" s="274"/>
      <c r="AQ31" s="30"/>
    </row>
    <row r="32" spans="2:43" s="2" customFormat="1" ht="14.45" customHeight="1">
      <c r="B32" s="273"/>
      <c r="C32" s="274"/>
      <c r="D32" s="274"/>
      <c r="E32" s="274"/>
      <c r="F32" s="185" t="s">
        <v>39</v>
      </c>
      <c r="G32" s="274"/>
      <c r="H32" s="274"/>
      <c r="I32" s="274"/>
      <c r="J32" s="274"/>
      <c r="K32" s="274"/>
      <c r="L32" s="318">
        <v>0.15</v>
      </c>
      <c r="M32" s="319"/>
      <c r="N32" s="319"/>
      <c r="O32" s="319"/>
      <c r="P32" s="274"/>
      <c r="Q32" s="274"/>
      <c r="R32" s="274"/>
      <c r="S32" s="274"/>
      <c r="T32" s="275" t="s">
        <v>38</v>
      </c>
      <c r="U32" s="274"/>
      <c r="V32" s="274"/>
      <c r="W32" s="320"/>
      <c r="X32" s="319"/>
      <c r="Y32" s="319"/>
      <c r="Z32" s="319"/>
      <c r="AA32" s="319"/>
      <c r="AB32" s="319"/>
      <c r="AC32" s="319"/>
      <c r="AD32" s="319"/>
      <c r="AE32" s="319"/>
      <c r="AF32" s="274"/>
      <c r="AG32" s="274"/>
      <c r="AH32" s="274"/>
      <c r="AI32" s="274"/>
      <c r="AJ32" s="274"/>
      <c r="AK32" s="320"/>
      <c r="AL32" s="319"/>
      <c r="AM32" s="319"/>
      <c r="AN32" s="319"/>
      <c r="AO32" s="319"/>
      <c r="AP32" s="274"/>
      <c r="AQ32" s="30"/>
    </row>
    <row r="33" spans="2:43" s="2" customFormat="1" ht="14.45" customHeight="1" hidden="1">
      <c r="B33" s="273"/>
      <c r="C33" s="274"/>
      <c r="D33" s="274"/>
      <c r="E33" s="274"/>
      <c r="F33" s="185" t="s">
        <v>40</v>
      </c>
      <c r="G33" s="274"/>
      <c r="H33" s="274"/>
      <c r="I33" s="274"/>
      <c r="J33" s="274"/>
      <c r="K33" s="274"/>
      <c r="L33" s="318">
        <v>0.21</v>
      </c>
      <c r="M33" s="319"/>
      <c r="N33" s="319"/>
      <c r="O33" s="319"/>
      <c r="P33" s="274"/>
      <c r="Q33" s="274"/>
      <c r="R33" s="274"/>
      <c r="S33" s="274"/>
      <c r="T33" s="275" t="s">
        <v>38</v>
      </c>
      <c r="U33" s="274"/>
      <c r="V33" s="274"/>
      <c r="W33" s="320" t="e">
        <f>ROUND(BB87+SUM(CF107),2)</f>
        <v>#REF!</v>
      </c>
      <c r="X33" s="319"/>
      <c r="Y33" s="319"/>
      <c r="Z33" s="319"/>
      <c r="AA33" s="319"/>
      <c r="AB33" s="319"/>
      <c r="AC33" s="319"/>
      <c r="AD33" s="319"/>
      <c r="AE33" s="319"/>
      <c r="AF33" s="274"/>
      <c r="AG33" s="274"/>
      <c r="AH33" s="274"/>
      <c r="AI33" s="274"/>
      <c r="AJ33" s="274"/>
      <c r="AK33" s="320">
        <v>0</v>
      </c>
      <c r="AL33" s="319"/>
      <c r="AM33" s="319"/>
      <c r="AN33" s="319"/>
      <c r="AO33" s="319"/>
      <c r="AP33" s="274"/>
      <c r="AQ33" s="30"/>
    </row>
    <row r="34" spans="2:43" s="2" customFormat="1" ht="14.45" customHeight="1" hidden="1">
      <c r="B34" s="273"/>
      <c r="C34" s="274"/>
      <c r="D34" s="274"/>
      <c r="E34" s="274"/>
      <c r="F34" s="185" t="s">
        <v>41</v>
      </c>
      <c r="G34" s="274"/>
      <c r="H34" s="274"/>
      <c r="I34" s="274"/>
      <c r="J34" s="274"/>
      <c r="K34" s="274"/>
      <c r="L34" s="318">
        <v>0.15</v>
      </c>
      <c r="M34" s="319"/>
      <c r="N34" s="319"/>
      <c r="O34" s="319"/>
      <c r="P34" s="274"/>
      <c r="Q34" s="274"/>
      <c r="R34" s="274"/>
      <c r="S34" s="274"/>
      <c r="T34" s="275" t="s">
        <v>38</v>
      </c>
      <c r="U34" s="274"/>
      <c r="V34" s="274"/>
      <c r="W34" s="320" t="e">
        <f>ROUND(BC87+SUM(CG107),2)</f>
        <v>#REF!</v>
      </c>
      <c r="X34" s="319"/>
      <c r="Y34" s="319"/>
      <c r="Z34" s="319"/>
      <c r="AA34" s="319"/>
      <c r="AB34" s="319"/>
      <c r="AC34" s="319"/>
      <c r="AD34" s="319"/>
      <c r="AE34" s="319"/>
      <c r="AF34" s="274"/>
      <c r="AG34" s="274"/>
      <c r="AH34" s="274"/>
      <c r="AI34" s="274"/>
      <c r="AJ34" s="274"/>
      <c r="AK34" s="320">
        <v>0</v>
      </c>
      <c r="AL34" s="319"/>
      <c r="AM34" s="319"/>
      <c r="AN34" s="319"/>
      <c r="AO34" s="319"/>
      <c r="AP34" s="274"/>
      <c r="AQ34" s="30"/>
    </row>
    <row r="35" spans="2:43" s="2" customFormat="1" ht="14.45" customHeight="1" hidden="1">
      <c r="B35" s="273"/>
      <c r="C35" s="274"/>
      <c r="D35" s="274"/>
      <c r="E35" s="274"/>
      <c r="F35" s="185" t="s">
        <v>42</v>
      </c>
      <c r="G35" s="274"/>
      <c r="H35" s="274"/>
      <c r="I35" s="274"/>
      <c r="J35" s="274"/>
      <c r="K35" s="274"/>
      <c r="L35" s="318">
        <v>0</v>
      </c>
      <c r="M35" s="319"/>
      <c r="N35" s="319"/>
      <c r="O35" s="319"/>
      <c r="P35" s="274"/>
      <c r="Q35" s="274"/>
      <c r="R35" s="274"/>
      <c r="S35" s="274"/>
      <c r="T35" s="275" t="s">
        <v>38</v>
      </c>
      <c r="U35" s="274"/>
      <c r="V35" s="274"/>
      <c r="W35" s="320" t="e">
        <f>ROUND(BD87+SUM(CH107),2)</f>
        <v>#REF!</v>
      </c>
      <c r="X35" s="319"/>
      <c r="Y35" s="319"/>
      <c r="Z35" s="319"/>
      <c r="AA35" s="319"/>
      <c r="AB35" s="319"/>
      <c r="AC35" s="319"/>
      <c r="AD35" s="319"/>
      <c r="AE35" s="319"/>
      <c r="AF35" s="274"/>
      <c r="AG35" s="274"/>
      <c r="AH35" s="274"/>
      <c r="AI35" s="274"/>
      <c r="AJ35" s="274"/>
      <c r="AK35" s="320">
        <v>0</v>
      </c>
      <c r="AL35" s="319"/>
      <c r="AM35" s="319"/>
      <c r="AN35" s="319"/>
      <c r="AO35" s="319"/>
      <c r="AP35" s="274"/>
      <c r="AQ35" s="30"/>
    </row>
    <row r="36" spans="2:43" s="1" customFormat="1" ht="6.95" customHeight="1">
      <c r="B36" s="270"/>
      <c r="C36" s="259"/>
      <c r="D36" s="259"/>
      <c r="E36" s="259"/>
      <c r="F36" s="259"/>
      <c r="G36" s="259"/>
      <c r="H36" s="259"/>
      <c r="I36" s="259"/>
      <c r="J36" s="259"/>
      <c r="K36" s="259"/>
      <c r="L36" s="259"/>
      <c r="M36" s="259"/>
      <c r="N36" s="259"/>
      <c r="O36" s="259"/>
      <c r="P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8"/>
    </row>
    <row r="37" spans="2:43" s="1" customFormat="1" ht="25.9" customHeight="1">
      <c r="B37" s="270"/>
      <c r="C37" s="276"/>
      <c r="D37" s="277" t="s">
        <v>43</v>
      </c>
      <c r="E37" s="278"/>
      <c r="F37" s="278"/>
      <c r="G37" s="278"/>
      <c r="H37" s="278"/>
      <c r="I37" s="278"/>
      <c r="J37" s="278"/>
      <c r="K37" s="278"/>
      <c r="L37" s="278"/>
      <c r="M37" s="278"/>
      <c r="N37" s="278"/>
      <c r="O37" s="278"/>
      <c r="P37" s="278"/>
      <c r="Q37" s="278"/>
      <c r="R37" s="278"/>
      <c r="S37" s="278"/>
      <c r="T37" s="279" t="s">
        <v>44</v>
      </c>
      <c r="U37" s="278"/>
      <c r="V37" s="278"/>
      <c r="W37" s="278"/>
      <c r="X37" s="321" t="s">
        <v>45</v>
      </c>
      <c r="Y37" s="322"/>
      <c r="Z37" s="322"/>
      <c r="AA37" s="322"/>
      <c r="AB37" s="322"/>
      <c r="AC37" s="278"/>
      <c r="AD37" s="278"/>
      <c r="AE37" s="278"/>
      <c r="AF37" s="278"/>
      <c r="AG37" s="278"/>
      <c r="AH37" s="278"/>
      <c r="AI37" s="278"/>
      <c r="AJ37" s="278"/>
      <c r="AK37" s="323">
        <f>SUM(AK29:AK35)</f>
        <v>0</v>
      </c>
      <c r="AL37" s="322"/>
      <c r="AM37" s="322"/>
      <c r="AN37" s="322"/>
      <c r="AO37" s="324"/>
      <c r="AP37" s="276"/>
      <c r="AQ37" s="28"/>
    </row>
    <row r="38" spans="2:43" s="1" customFormat="1" ht="14.45" customHeight="1">
      <c r="B38" s="270"/>
      <c r="C38" s="259"/>
      <c r="D38" s="259"/>
      <c r="E38" s="259"/>
      <c r="F38" s="259"/>
      <c r="G38" s="259"/>
      <c r="H38" s="259"/>
      <c r="I38" s="259"/>
      <c r="J38" s="259"/>
      <c r="K38" s="259"/>
      <c r="L38" s="259"/>
      <c r="M38" s="259"/>
      <c r="N38" s="259"/>
      <c r="O38" s="259"/>
      <c r="P38" s="259"/>
      <c r="Q38" s="259"/>
      <c r="R38" s="259"/>
      <c r="S38" s="259"/>
      <c r="T38" s="259"/>
      <c r="U38" s="259"/>
      <c r="V38" s="259"/>
      <c r="W38" s="259"/>
      <c r="X38" s="259"/>
      <c r="Y38" s="259"/>
      <c r="Z38" s="259"/>
      <c r="AA38" s="259"/>
      <c r="AB38" s="259"/>
      <c r="AC38" s="259"/>
      <c r="AD38" s="259"/>
      <c r="AE38" s="259"/>
      <c r="AF38" s="259"/>
      <c r="AG38" s="259"/>
      <c r="AH38" s="259"/>
      <c r="AI38" s="259"/>
      <c r="AJ38" s="259"/>
      <c r="AK38" s="259"/>
      <c r="AL38" s="259"/>
      <c r="AM38" s="259"/>
      <c r="AN38" s="259"/>
      <c r="AO38" s="259"/>
      <c r="AP38" s="259"/>
      <c r="AQ38" s="28"/>
    </row>
    <row r="39" spans="2:43" ht="13.5">
      <c r="B39" s="266"/>
      <c r="C39" s="175"/>
      <c r="D39" s="175"/>
      <c r="E39" s="175"/>
      <c r="F39" s="175"/>
      <c r="G39" s="175"/>
      <c r="H39" s="175"/>
      <c r="I39" s="175"/>
      <c r="J39" s="175"/>
      <c r="K39" s="175"/>
      <c r="L39" s="175"/>
      <c r="M39" s="175"/>
      <c r="N39" s="175"/>
      <c r="O39" s="175"/>
      <c r="P39" s="175"/>
      <c r="Q39" s="175"/>
      <c r="R39" s="175"/>
      <c r="S39" s="175"/>
      <c r="T39" s="175"/>
      <c r="U39" s="175"/>
      <c r="V39" s="175"/>
      <c r="W39" s="175"/>
      <c r="X39" s="175"/>
      <c r="Y39" s="175"/>
      <c r="Z39" s="175"/>
      <c r="AA39" s="175"/>
      <c r="AB39" s="175"/>
      <c r="AC39" s="175"/>
      <c r="AD39" s="175"/>
      <c r="AE39" s="175"/>
      <c r="AF39" s="175"/>
      <c r="AG39" s="175"/>
      <c r="AH39" s="175"/>
      <c r="AI39" s="175"/>
      <c r="AJ39" s="175"/>
      <c r="AK39" s="175"/>
      <c r="AL39" s="175"/>
      <c r="AM39" s="175"/>
      <c r="AN39" s="175"/>
      <c r="AO39" s="175"/>
      <c r="AP39" s="175"/>
      <c r="AQ39" s="22"/>
    </row>
    <row r="40" spans="2:43" ht="13.5">
      <c r="B40" s="266"/>
      <c r="C40" s="175"/>
      <c r="D40" s="175"/>
      <c r="E40" s="175"/>
      <c r="F40" s="175"/>
      <c r="G40" s="175"/>
      <c r="H40" s="175"/>
      <c r="I40" s="175"/>
      <c r="J40" s="175"/>
      <c r="K40" s="175"/>
      <c r="L40" s="175"/>
      <c r="M40" s="175"/>
      <c r="N40" s="175"/>
      <c r="O40" s="175"/>
      <c r="P40" s="175"/>
      <c r="Q40" s="175"/>
      <c r="R40" s="175"/>
      <c r="S40" s="175"/>
      <c r="T40" s="175"/>
      <c r="U40" s="175"/>
      <c r="V40" s="175"/>
      <c r="W40" s="175"/>
      <c r="X40" s="175"/>
      <c r="Y40" s="175"/>
      <c r="Z40" s="175"/>
      <c r="AA40" s="175"/>
      <c r="AB40" s="175"/>
      <c r="AC40" s="175"/>
      <c r="AD40" s="175"/>
      <c r="AE40" s="175"/>
      <c r="AF40" s="175"/>
      <c r="AG40" s="175"/>
      <c r="AH40" s="175"/>
      <c r="AI40" s="175"/>
      <c r="AJ40" s="175"/>
      <c r="AK40" s="175"/>
      <c r="AL40" s="175"/>
      <c r="AM40" s="175"/>
      <c r="AN40" s="175"/>
      <c r="AO40" s="175"/>
      <c r="AP40" s="175"/>
      <c r="AQ40" s="22"/>
    </row>
    <row r="41" spans="2:43" ht="13.5">
      <c r="B41" s="266"/>
      <c r="C41" s="175"/>
      <c r="D41" s="175"/>
      <c r="E41" s="175"/>
      <c r="F41" s="175"/>
      <c r="G41" s="175"/>
      <c r="H41" s="175"/>
      <c r="I41" s="175"/>
      <c r="J41" s="175"/>
      <c r="K41" s="175"/>
      <c r="L41" s="175"/>
      <c r="M41" s="175"/>
      <c r="N41" s="175"/>
      <c r="O41" s="175"/>
      <c r="P41" s="175"/>
      <c r="Q41" s="175"/>
      <c r="R41" s="175"/>
      <c r="S41" s="175"/>
      <c r="T41" s="175"/>
      <c r="U41" s="175"/>
      <c r="V41" s="175"/>
      <c r="W41" s="175"/>
      <c r="X41" s="175"/>
      <c r="Y41" s="175"/>
      <c r="Z41" s="175"/>
      <c r="AA41" s="175"/>
      <c r="AB41" s="175"/>
      <c r="AC41" s="175"/>
      <c r="AD41" s="175"/>
      <c r="AE41" s="175"/>
      <c r="AF41" s="175"/>
      <c r="AG41" s="175"/>
      <c r="AH41" s="175"/>
      <c r="AI41" s="175"/>
      <c r="AJ41" s="175"/>
      <c r="AK41" s="175"/>
      <c r="AL41" s="175"/>
      <c r="AM41" s="175"/>
      <c r="AN41" s="175"/>
      <c r="AO41" s="175"/>
      <c r="AP41" s="175"/>
      <c r="AQ41" s="22"/>
    </row>
    <row r="42" spans="2:43" ht="13.5">
      <c r="B42" s="266"/>
      <c r="C42" s="175"/>
      <c r="D42" s="175"/>
      <c r="E42" s="175"/>
      <c r="F42" s="175"/>
      <c r="G42" s="175"/>
      <c r="H42" s="175"/>
      <c r="I42" s="175"/>
      <c r="J42" s="175"/>
      <c r="K42" s="175"/>
      <c r="L42" s="175"/>
      <c r="M42" s="175"/>
      <c r="N42" s="175"/>
      <c r="O42" s="175"/>
      <c r="P42" s="175"/>
      <c r="Q42" s="175"/>
      <c r="R42" s="175"/>
      <c r="S42" s="175"/>
      <c r="T42" s="175"/>
      <c r="U42" s="175"/>
      <c r="V42" s="175"/>
      <c r="W42" s="175"/>
      <c r="X42" s="175"/>
      <c r="Y42" s="175"/>
      <c r="Z42" s="175"/>
      <c r="AA42" s="175"/>
      <c r="AB42" s="175"/>
      <c r="AC42" s="175"/>
      <c r="AD42" s="175"/>
      <c r="AE42" s="175"/>
      <c r="AF42" s="175"/>
      <c r="AG42" s="175"/>
      <c r="AH42" s="175"/>
      <c r="AI42" s="175"/>
      <c r="AJ42" s="175"/>
      <c r="AK42" s="175"/>
      <c r="AL42" s="175"/>
      <c r="AM42" s="175"/>
      <c r="AN42" s="175"/>
      <c r="AO42" s="175"/>
      <c r="AP42" s="175"/>
      <c r="AQ42" s="22"/>
    </row>
    <row r="43" spans="2:43" ht="13.5">
      <c r="B43" s="266"/>
      <c r="C43" s="175"/>
      <c r="D43" s="175"/>
      <c r="E43" s="175"/>
      <c r="F43" s="175"/>
      <c r="G43" s="175"/>
      <c r="H43" s="175"/>
      <c r="I43" s="175"/>
      <c r="J43" s="175"/>
      <c r="K43" s="175"/>
      <c r="L43" s="175"/>
      <c r="M43" s="175"/>
      <c r="N43" s="175"/>
      <c r="O43" s="175"/>
      <c r="P43" s="175"/>
      <c r="Q43" s="175"/>
      <c r="R43" s="175"/>
      <c r="S43" s="175"/>
      <c r="T43" s="175"/>
      <c r="U43" s="175"/>
      <c r="V43" s="175"/>
      <c r="W43" s="175"/>
      <c r="X43" s="175"/>
      <c r="Y43" s="175"/>
      <c r="Z43" s="175"/>
      <c r="AA43" s="175"/>
      <c r="AB43" s="175"/>
      <c r="AC43" s="175"/>
      <c r="AD43" s="175"/>
      <c r="AE43" s="175"/>
      <c r="AF43" s="175"/>
      <c r="AG43" s="175"/>
      <c r="AH43" s="175"/>
      <c r="AI43" s="175"/>
      <c r="AJ43" s="175"/>
      <c r="AK43" s="175"/>
      <c r="AL43" s="175"/>
      <c r="AM43" s="175"/>
      <c r="AN43" s="175"/>
      <c r="AO43" s="175"/>
      <c r="AP43" s="175"/>
      <c r="AQ43" s="22"/>
    </row>
    <row r="44" spans="2:43" ht="13.5">
      <c r="B44" s="266"/>
      <c r="C44" s="175"/>
      <c r="D44" s="175"/>
      <c r="E44" s="175"/>
      <c r="F44" s="175"/>
      <c r="G44" s="175"/>
      <c r="H44" s="175"/>
      <c r="I44" s="175"/>
      <c r="J44" s="175"/>
      <c r="K44" s="175"/>
      <c r="L44" s="175"/>
      <c r="M44" s="175"/>
      <c r="N44" s="175"/>
      <c r="O44" s="175"/>
      <c r="P44" s="175"/>
      <c r="Q44" s="175"/>
      <c r="R44" s="175"/>
      <c r="S44" s="175"/>
      <c r="T44" s="175"/>
      <c r="U44" s="175"/>
      <c r="V44" s="175"/>
      <c r="W44" s="175"/>
      <c r="X44" s="175"/>
      <c r="Y44" s="175"/>
      <c r="Z44" s="175"/>
      <c r="AA44" s="175"/>
      <c r="AB44" s="175"/>
      <c r="AC44" s="175"/>
      <c r="AD44" s="175"/>
      <c r="AE44" s="175"/>
      <c r="AF44" s="175"/>
      <c r="AG44" s="175"/>
      <c r="AH44" s="175"/>
      <c r="AI44" s="175"/>
      <c r="AJ44" s="175"/>
      <c r="AK44" s="175"/>
      <c r="AL44" s="175"/>
      <c r="AM44" s="175"/>
      <c r="AN44" s="175"/>
      <c r="AO44" s="175"/>
      <c r="AP44" s="175"/>
      <c r="AQ44" s="22"/>
    </row>
    <row r="45" spans="2:43" ht="13.5">
      <c r="B45" s="266"/>
      <c r="C45" s="175"/>
      <c r="D45" s="175"/>
      <c r="E45" s="175"/>
      <c r="F45" s="175"/>
      <c r="G45" s="175"/>
      <c r="H45" s="175"/>
      <c r="I45" s="175"/>
      <c r="J45" s="175"/>
      <c r="K45" s="175"/>
      <c r="L45" s="175"/>
      <c r="M45" s="175"/>
      <c r="N45" s="175"/>
      <c r="O45" s="175"/>
      <c r="P45" s="175"/>
      <c r="Q45" s="175"/>
      <c r="R45" s="175"/>
      <c r="S45" s="175"/>
      <c r="T45" s="175"/>
      <c r="U45" s="175"/>
      <c r="V45" s="175"/>
      <c r="W45" s="175"/>
      <c r="X45" s="175"/>
      <c r="Y45" s="175"/>
      <c r="Z45" s="175"/>
      <c r="AA45" s="175"/>
      <c r="AB45" s="175"/>
      <c r="AC45" s="175"/>
      <c r="AD45" s="175"/>
      <c r="AE45" s="175"/>
      <c r="AF45" s="175"/>
      <c r="AG45" s="175"/>
      <c r="AH45" s="175"/>
      <c r="AI45" s="175"/>
      <c r="AJ45" s="175"/>
      <c r="AK45" s="175"/>
      <c r="AL45" s="175"/>
      <c r="AM45" s="175"/>
      <c r="AN45" s="175"/>
      <c r="AO45" s="175"/>
      <c r="AP45" s="175"/>
      <c r="AQ45" s="22"/>
    </row>
    <row r="46" spans="2:43" ht="13.5">
      <c r="B46" s="266"/>
      <c r="C46" s="175"/>
      <c r="D46" s="175"/>
      <c r="E46" s="175"/>
      <c r="F46" s="175"/>
      <c r="G46" s="175"/>
      <c r="H46" s="175"/>
      <c r="I46" s="175"/>
      <c r="J46" s="175"/>
      <c r="K46" s="175"/>
      <c r="L46" s="175"/>
      <c r="M46" s="175"/>
      <c r="N46" s="175"/>
      <c r="O46" s="175"/>
      <c r="P46" s="175"/>
      <c r="Q46" s="175"/>
      <c r="R46" s="175"/>
      <c r="S46" s="175"/>
      <c r="T46" s="175"/>
      <c r="U46" s="175"/>
      <c r="V46" s="175"/>
      <c r="W46" s="175"/>
      <c r="X46" s="175"/>
      <c r="Y46" s="175"/>
      <c r="Z46" s="175"/>
      <c r="AA46" s="175"/>
      <c r="AB46" s="175"/>
      <c r="AC46" s="175"/>
      <c r="AD46" s="175"/>
      <c r="AE46" s="175"/>
      <c r="AF46" s="175"/>
      <c r="AG46" s="175"/>
      <c r="AH46" s="175"/>
      <c r="AI46" s="175"/>
      <c r="AJ46" s="175"/>
      <c r="AK46" s="175"/>
      <c r="AL46" s="175"/>
      <c r="AM46" s="175"/>
      <c r="AN46" s="175"/>
      <c r="AO46" s="175"/>
      <c r="AP46" s="175"/>
      <c r="AQ46" s="22"/>
    </row>
    <row r="47" spans="2:43" ht="13.5">
      <c r="B47" s="266"/>
      <c r="C47" s="175"/>
      <c r="D47" s="175"/>
      <c r="E47" s="175"/>
      <c r="F47" s="175"/>
      <c r="G47" s="175"/>
      <c r="H47" s="175"/>
      <c r="I47" s="175"/>
      <c r="J47" s="175"/>
      <c r="K47" s="175"/>
      <c r="L47" s="175"/>
      <c r="M47" s="175"/>
      <c r="N47" s="175"/>
      <c r="O47" s="175"/>
      <c r="P47" s="175"/>
      <c r="Q47" s="175"/>
      <c r="R47" s="175"/>
      <c r="S47" s="175"/>
      <c r="T47" s="175"/>
      <c r="U47" s="175"/>
      <c r="V47" s="175"/>
      <c r="W47" s="175"/>
      <c r="X47" s="175"/>
      <c r="Y47" s="175"/>
      <c r="Z47" s="175"/>
      <c r="AA47" s="175"/>
      <c r="AB47" s="175"/>
      <c r="AC47" s="175"/>
      <c r="AD47" s="175"/>
      <c r="AE47" s="175"/>
      <c r="AF47" s="175"/>
      <c r="AG47" s="175"/>
      <c r="AH47" s="175"/>
      <c r="AI47" s="175"/>
      <c r="AJ47" s="175"/>
      <c r="AK47" s="175"/>
      <c r="AL47" s="175"/>
      <c r="AM47" s="175"/>
      <c r="AN47" s="175"/>
      <c r="AO47" s="175"/>
      <c r="AP47" s="175"/>
      <c r="AQ47" s="22"/>
    </row>
    <row r="48" spans="2:43" ht="13.5">
      <c r="B48" s="266"/>
      <c r="C48" s="175"/>
      <c r="D48" s="175"/>
      <c r="E48" s="175"/>
      <c r="F48" s="175"/>
      <c r="G48" s="175"/>
      <c r="H48" s="175"/>
      <c r="I48" s="175"/>
      <c r="J48" s="175"/>
      <c r="K48" s="175"/>
      <c r="L48" s="175"/>
      <c r="M48" s="175"/>
      <c r="N48" s="175"/>
      <c r="O48" s="175"/>
      <c r="P48" s="175"/>
      <c r="Q48" s="175"/>
      <c r="R48" s="175"/>
      <c r="S48" s="175"/>
      <c r="T48" s="175"/>
      <c r="U48" s="175"/>
      <c r="V48" s="175"/>
      <c r="W48" s="175"/>
      <c r="X48" s="175"/>
      <c r="Y48" s="175"/>
      <c r="Z48" s="175"/>
      <c r="AA48" s="175"/>
      <c r="AB48" s="175"/>
      <c r="AC48" s="175"/>
      <c r="AD48" s="175"/>
      <c r="AE48" s="175"/>
      <c r="AF48" s="175"/>
      <c r="AG48" s="175"/>
      <c r="AH48" s="175"/>
      <c r="AI48" s="175"/>
      <c r="AJ48" s="175"/>
      <c r="AK48" s="175"/>
      <c r="AL48" s="175"/>
      <c r="AM48" s="175"/>
      <c r="AN48" s="175"/>
      <c r="AO48" s="175"/>
      <c r="AP48" s="175"/>
      <c r="AQ48" s="22"/>
    </row>
    <row r="49" spans="2:43" s="1" customFormat="1" ht="15">
      <c r="B49" s="270"/>
      <c r="C49" s="259"/>
      <c r="D49" s="193" t="s">
        <v>46</v>
      </c>
      <c r="E49" s="181"/>
      <c r="F49" s="181"/>
      <c r="G49" s="181"/>
      <c r="H49" s="181"/>
      <c r="I49" s="181"/>
      <c r="J49" s="181"/>
      <c r="K49" s="181"/>
      <c r="L49" s="181"/>
      <c r="M49" s="181"/>
      <c r="N49" s="181"/>
      <c r="O49" s="181"/>
      <c r="P49" s="181"/>
      <c r="Q49" s="181"/>
      <c r="R49" s="181"/>
      <c r="S49" s="181"/>
      <c r="T49" s="181"/>
      <c r="U49" s="181"/>
      <c r="V49" s="181"/>
      <c r="W49" s="181"/>
      <c r="X49" s="181"/>
      <c r="Y49" s="181"/>
      <c r="Z49" s="194"/>
      <c r="AA49" s="259"/>
      <c r="AB49" s="259"/>
      <c r="AC49" s="193" t="s">
        <v>47</v>
      </c>
      <c r="AD49" s="181"/>
      <c r="AE49" s="181"/>
      <c r="AF49" s="181"/>
      <c r="AG49" s="181"/>
      <c r="AH49" s="181"/>
      <c r="AI49" s="181"/>
      <c r="AJ49" s="181"/>
      <c r="AK49" s="181"/>
      <c r="AL49" s="181"/>
      <c r="AM49" s="181"/>
      <c r="AN49" s="181"/>
      <c r="AO49" s="194"/>
      <c r="AP49" s="259"/>
      <c r="AQ49" s="28"/>
    </row>
    <row r="50" spans="2:43" ht="13.5">
      <c r="B50" s="266"/>
      <c r="C50" s="175"/>
      <c r="D50" s="195"/>
      <c r="E50" s="175"/>
      <c r="F50" s="175"/>
      <c r="G50" s="175"/>
      <c r="H50" s="175"/>
      <c r="I50" s="175"/>
      <c r="J50" s="175"/>
      <c r="K50" s="175"/>
      <c r="L50" s="175"/>
      <c r="M50" s="175"/>
      <c r="N50" s="175"/>
      <c r="O50" s="175"/>
      <c r="P50" s="175"/>
      <c r="Q50" s="175"/>
      <c r="R50" s="175"/>
      <c r="S50" s="175"/>
      <c r="T50" s="175"/>
      <c r="U50" s="175"/>
      <c r="V50" s="175"/>
      <c r="W50" s="175"/>
      <c r="X50" s="175"/>
      <c r="Y50" s="175"/>
      <c r="Z50" s="196"/>
      <c r="AA50" s="175"/>
      <c r="AB50" s="175"/>
      <c r="AC50" s="195"/>
      <c r="AD50" s="175"/>
      <c r="AE50" s="175"/>
      <c r="AF50" s="175"/>
      <c r="AG50" s="175"/>
      <c r="AH50" s="175"/>
      <c r="AI50" s="175"/>
      <c r="AJ50" s="175"/>
      <c r="AK50" s="175"/>
      <c r="AL50" s="175"/>
      <c r="AM50" s="175"/>
      <c r="AN50" s="175"/>
      <c r="AO50" s="196"/>
      <c r="AP50" s="175"/>
      <c r="AQ50" s="22"/>
    </row>
    <row r="51" spans="2:43" ht="13.5">
      <c r="B51" s="266"/>
      <c r="C51" s="175"/>
      <c r="D51" s="195"/>
      <c r="E51" s="175"/>
      <c r="F51" s="175"/>
      <c r="G51" s="175"/>
      <c r="H51" s="175"/>
      <c r="I51" s="175"/>
      <c r="J51" s="175"/>
      <c r="K51" s="175"/>
      <c r="L51" s="175"/>
      <c r="M51" s="175"/>
      <c r="N51" s="175"/>
      <c r="O51" s="175"/>
      <c r="P51" s="175"/>
      <c r="Q51" s="175"/>
      <c r="R51" s="175"/>
      <c r="S51" s="175"/>
      <c r="T51" s="175"/>
      <c r="U51" s="175"/>
      <c r="V51" s="175"/>
      <c r="W51" s="175"/>
      <c r="X51" s="175"/>
      <c r="Y51" s="175"/>
      <c r="Z51" s="196"/>
      <c r="AA51" s="175"/>
      <c r="AB51" s="175"/>
      <c r="AC51" s="195"/>
      <c r="AD51" s="175"/>
      <c r="AE51" s="175"/>
      <c r="AF51" s="175"/>
      <c r="AG51" s="175"/>
      <c r="AH51" s="175"/>
      <c r="AI51" s="175"/>
      <c r="AJ51" s="175"/>
      <c r="AK51" s="175"/>
      <c r="AL51" s="175"/>
      <c r="AM51" s="175"/>
      <c r="AN51" s="175"/>
      <c r="AO51" s="196"/>
      <c r="AP51" s="175"/>
      <c r="AQ51" s="22"/>
    </row>
    <row r="52" spans="2:43" ht="13.5">
      <c r="B52" s="266"/>
      <c r="C52" s="175"/>
      <c r="D52" s="195"/>
      <c r="E52" s="175"/>
      <c r="F52" s="175"/>
      <c r="G52" s="175"/>
      <c r="H52" s="175"/>
      <c r="I52" s="175"/>
      <c r="J52" s="175"/>
      <c r="K52" s="175"/>
      <c r="L52" s="175"/>
      <c r="M52" s="175"/>
      <c r="N52" s="175"/>
      <c r="O52" s="175"/>
      <c r="P52" s="175"/>
      <c r="Q52" s="175"/>
      <c r="R52" s="175"/>
      <c r="S52" s="175"/>
      <c r="T52" s="175"/>
      <c r="U52" s="175"/>
      <c r="V52" s="175"/>
      <c r="W52" s="175"/>
      <c r="X52" s="175"/>
      <c r="Y52" s="175"/>
      <c r="Z52" s="196"/>
      <c r="AA52" s="175"/>
      <c r="AB52" s="175"/>
      <c r="AC52" s="195"/>
      <c r="AD52" s="175"/>
      <c r="AE52" s="175"/>
      <c r="AF52" s="175"/>
      <c r="AG52" s="175"/>
      <c r="AH52" s="175"/>
      <c r="AI52" s="175"/>
      <c r="AJ52" s="175"/>
      <c r="AK52" s="175"/>
      <c r="AL52" s="175"/>
      <c r="AM52" s="175"/>
      <c r="AN52" s="175"/>
      <c r="AO52" s="196"/>
      <c r="AP52" s="175"/>
      <c r="AQ52" s="22"/>
    </row>
    <row r="53" spans="2:43" ht="13.5">
      <c r="B53" s="266"/>
      <c r="C53" s="175"/>
      <c r="D53" s="195"/>
      <c r="E53" s="175"/>
      <c r="F53" s="175"/>
      <c r="G53" s="175"/>
      <c r="H53" s="175"/>
      <c r="I53" s="175"/>
      <c r="J53" s="175"/>
      <c r="K53" s="175"/>
      <c r="L53" s="175"/>
      <c r="M53" s="175"/>
      <c r="N53" s="175"/>
      <c r="O53" s="175"/>
      <c r="P53" s="175"/>
      <c r="Q53" s="175"/>
      <c r="R53" s="175"/>
      <c r="S53" s="175"/>
      <c r="T53" s="175"/>
      <c r="U53" s="175"/>
      <c r="V53" s="175"/>
      <c r="W53" s="175"/>
      <c r="X53" s="175"/>
      <c r="Y53" s="175"/>
      <c r="Z53" s="196"/>
      <c r="AA53" s="175"/>
      <c r="AB53" s="175"/>
      <c r="AC53" s="195"/>
      <c r="AD53" s="175"/>
      <c r="AE53" s="175"/>
      <c r="AF53" s="175"/>
      <c r="AG53" s="175"/>
      <c r="AH53" s="175"/>
      <c r="AI53" s="175"/>
      <c r="AJ53" s="175"/>
      <c r="AK53" s="175"/>
      <c r="AL53" s="175"/>
      <c r="AM53" s="175"/>
      <c r="AN53" s="175"/>
      <c r="AO53" s="196"/>
      <c r="AP53" s="175"/>
      <c r="AQ53" s="22"/>
    </row>
    <row r="54" spans="2:43" ht="13.5">
      <c r="B54" s="266"/>
      <c r="C54" s="175"/>
      <c r="D54" s="195"/>
      <c r="E54" s="175"/>
      <c r="F54" s="175"/>
      <c r="G54" s="175"/>
      <c r="H54" s="175"/>
      <c r="I54" s="175"/>
      <c r="J54" s="175"/>
      <c r="K54" s="175"/>
      <c r="L54" s="175"/>
      <c r="M54" s="175"/>
      <c r="N54" s="175"/>
      <c r="O54" s="175"/>
      <c r="P54" s="175"/>
      <c r="Q54" s="175"/>
      <c r="R54" s="175"/>
      <c r="S54" s="175"/>
      <c r="T54" s="175"/>
      <c r="U54" s="175"/>
      <c r="V54" s="175"/>
      <c r="W54" s="175"/>
      <c r="X54" s="175"/>
      <c r="Y54" s="175"/>
      <c r="Z54" s="196"/>
      <c r="AA54" s="175"/>
      <c r="AB54" s="175"/>
      <c r="AC54" s="195"/>
      <c r="AD54" s="175"/>
      <c r="AE54" s="175"/>
      <c r="AF54" s="175"/>
      <c r="AG54" s="175"/>
      <c r="AH54" s="175"/>
      <c r="AI54" s="175"/>
      <c r="AJ54" s="175"/>
      <c r="AK54" s="175"/>
      <c r="AL54" s="175"/>
      <c r="AM54" s="175"/>
      <c r="AN54" s="175"/>
      <c r="AO54" s="196"/>
      <c r="AP54" s="175"/>
      <c r="AQ54" s="22"/>
    </row>
    <row r="55" spans="2:43" ht="13.5">
      <c r="B55" s="266"/>
      <c r="C55" s="175"/>
      <c r="D55" s="195"/>
      <c r="E55" s="175"/>
      <c r="F55" s="175"/>
      <c r="G55" s="175"/>
      <c r="H55" s="175"/>
      <c r="I55" s="175"/>
      <c r="J55" s="175"/>
      <c r="K55" s="175"/>
      <c r="L55" s="175"/>
      <c r="M55" s="175"/>
      <c r="N55" s="175"/>
      <c r="O55" s="175"/>
      <c r="P55" s="175"/>
      <c r="Q55" s="175"/>
      <c r="R55" s="175"/>
      <c r="S55" s="175"/>
      <c r="T55" s="175"/>
      <c r="U55" s="175"/>
      <c r="V55" s="175"/>
      <c r="W55" s="175"/>
      <c r="X55" s="175"/>
      <c r="Y55" s="175"/>
      <c r="Z55" s="196"/>
      <c r="AA55" s="175"/>
      <c r="AB55" s="175"/>
      <c r="AC55" s="195"/>
      <c r="AD55" s="175"/>
      <c r="AE55" s="175"/>
      <c r="AF55" s="175"/>
      <c r="AG55" s="175"/>
      <c r="AH55" s="175"/>
      <c r="AI55" s="175"/>
      <c r="AJ55" s="175"/>
      <c r="AK55" s="175"/>
      <c r="AL55" s="175"/>
      <c r="AM55" s="175"/>
      <c r="AN55" s="175"/>
      <c r="AO55" s="196"/>
      <c r="AP55" s="175"/>
      <c r="AQ55" s="22"/>
    </row>
    <row r="56" spans="2:43" ht="13.5">
      <c r="B56" s="266"/>
      <c r="C56" s="175"/>
      <c r="D56" s="195"/>
      <c r="E56" s="175"/>
      <c r="F56" s="175"/>
      <c r="G56" s="175"/>
      <c r="H56" s="175"/>
      <c r="I56" s="175"/>
      <c r="J56" s="175"/>
      <c r="K56" s="175"/>
      <c r="L56" s="175"/>
      <c r="M56" s="175"/>
      <c r="N56" s="175"/>
      <c r="O56" s="175"/>
      <c r="P56" s="175"/>
      <c r="Q56" s="175"/>
      <c r="R56" s="175"/>
      <c r="S56" s="175"/>
      <c r="T56" s="175"/>
      <c r="U56" s="175"/>
      <c r="V56" s="175"/>
      <c r="W56" s="175"/>
      <c r="X56" s="175"/>
      <c r="Y56" s="175"/>
      <c r="Z56" s="196"/>
      <c r="AA56" s="175"/>
      <c r="AB56" s="175"/>
      <c r="AC56" s="195"/>
      <c r="AD56" s="175"/>
      <c r="AE56" s="175"/>
      <c r="AF56" s="175"/>
      <c r="AG56" s="175"/>
      <c r="AH56" s="175"/>
      <c r="AI56" s="175"/>
      <c r="AJ56" s="175"/>
      <c r="AK56" s="175"/>
      <c r="AL56" s="175"/>
      <c r="AM56" s="175"/>
      <c r="AN56" s="175"/>
      <c r="AO56" s="196"/>
      <c r="AP56" s="175"/>
      <c r="AQ56" s="22"/>
    </row>
    <row r="57" spans="2:43" ht="13.5">
      <c r="B57" s="266"/>
      <c r="C57" s="175"/>
      <c r="D57" s="195"/>
      <c r="E57" s="175"/>
      <c r="F57" s="175"/>
      <c r="G57" s="175"/>
      <c r="H57" s="175"/>
      <c r="I57" s="175"/>
      <c r="J57" s="175"/>
      <c r="K57" s="175"/>
      <c r="L57" s="175"/>
      <c r="M57" s="175"/>
      <c r="N57" s="175"/>
      <c r="O57" s="175"/>
      <c r="P57" s="175"/>
      <c r="Q57" s="175"/>
      <c r="R57" s="175"/>
      <c r="S57" s="175"/>
      <c r="T57" s="175"/>
      <c r="U57" s="175"/>
      <c r="V57" s="175"/>
      <c r="W57" s="175"/>
      <c r="X57" s="175"/>
      <c r="Y57" s="175"/>
      <c r="Z57" s="196"/>
      <c r="AA57" s="175"/>
      <c r="AB57" s="175"/>
      <c r="AC57" s="195"/>
      <c r="AD57" s="175"/>
      <c r="AE57" s="175"/>
      <c r="AF57" s="175"/>
      <c r="AG57" s="175"/>
      <c r="AH57" s="175"/>
      <c r="AI57" s="175"/>
      <c r="AJ57" s="175"/>
      <c r="AK57" s="175"/>
      <c r="AL57" s="175"/>
      <c r="AM57" s="175"/>
      <c r="AN57" s="175"/>
      <c r="AO57" s="196"/>
      <c r="AP57" s="175"/>
      <c r="AQ57" s="22"/>
    </row>
    <row r="58" spans="2:43" s="1" customFormat="1" ht="15">
      <c r="B58" s="270"/>
      <c r="C58" s="259"/>
      <c r="D58" s="197" t="s">
        <v>48</v>
      </c>
      <c r="E58" s="198"/>
      <c r="F58" s="198"/>
      <c r="G58" s="198"/>
      <c r="H58" s="198"/>
      <c r="I58" s="198"/>
      <c r="J58" s="198"/>
      <c r="K58" s="198"/>
      <c r="L58" s="198"/>
      <c r="M58" s="198"/>
      <c r="N58" s="198"/>
      <c r="O58" s="198"/>
      <c r="P58" s="198"/>
      <c r="Q58" s="198"/>
      <c r="R58" s="199" t="s">
        <v>49</v>
      </c>
      <c r="S58" s="198"/>
      <c r="T58" s="198"/>
      <c r="U58" s="198"/>
      <c r="V58" s="198"/>
      <c r="W58" s="198"/>
      <c r="X58" s="198"/>
      <c r="Y58" s="198"/>
      <c r="Z58" s="200"/>
      <c r="AA58" s="259"/>
      <c r="AB58" s="259"/>
      <c r="AC58" s="197" t="s">
        <v>48</v>
      </c>
      <c r="AD58" s="198"/>
      <c r="AE58" s="198"/>
      <c r="AF58" s="198"/>
      <c r="AG58" s="198"/>
      <c r="AH58" s="198"/>
      <c r="AI58" s="198"/>
      <c r="AJ58" s="198"/>
      <c r="AK58" s="198"/>
      <c r="AL58" s="198"/>
      <c r="AM58" s="199" t="s">
        <v>49</v>
      </c>
      <c r="AN58" s="198"/>
      <c r="AO58" s="200"/>
      <c r="AP58" s="259"/>
      <c r="AQ58" s="28"/>
    </row>
    <row r="59" spans="2:43" ht="13.5">
      <c r="B59" s="266"/>
      <c r="C59" s="175"/>
      <c r="D59" s="175"/>
      <c r="E59" s="175"/>
      <c r="F59" s="175"/>
      <c r="G59" s="175"/>
      <c r="H59" s="175"/>
      <c r="I59" s="175"/>
      <c r="J59" s="175"/>
      <c r="K59" s="175"/>
      <c r="L59" s="175"/>
      <c r="M59" s="175"/>
      <c r="N59" s="175"/>
      <c r="O59" s="175"/>
      <c r="P59" s="175"/>
      <c r="Q59" s="175"/>
      <c r="R59" s="175"/>
      <c r="S59" s="175"/>
      <c r="T59" s="175"/>
      <c r="U59" s="175"/>
      <c r="V59" s="175"/>
      <c r="W59" s="175"/>
      <c r="X59" s="175"/>
      <c r="Y59" s="175"/>
      <c r="Z59" s="175"/>
      <c r="AA59" s="175"/>
      <c r="AB59" s="175"/>
      <c r="AC59" s="175"/>
      <c r="AD59" s="175"/>
      <c r="AE59" s="175"/>
      <c r="AF59" s="175"/>
      <c r="AG59" s="175"/>
      <c r="AH59" s="175"/>
      <c r="AI59" s="175"/>
      <c r="AJ59" s="175"/>
      <c r="AK59" s="175"/>
      <c r="AL59" s="175"/>
      <c r="AM59" s="175"/>
      <c r="AN59" s="175"/>
      <c r="AO59" s="175"/>
      <c r="AP59" s="175"/>
      <c r="AQ59" s="22"/>
    </row>
    <row r="60" spans="2:43" s="1" customFormat="1" ht="15">
      <c r="B60" s="270"/>
      <c r="C60" s="259"/>
      <c r="D60" s="193" t="s">
        <v>50</v>
      </c>
      <c r="E60" s="181"/>
      <c r="F60" s="181"/>
      <c r="G60" s="181"/>
      <c r="H60" s="181"/>
      <c r="I60" s="181"/>
      <c r="J60" s="181"/>
      <c r="K60" s="181"/>
      <c r="L60" s="181"/>
      <c r="M60" s="181"/>
      <c r="N60" s="181"/>
      <c r="O60" s="181"/>
      <c r="P60" s="181"/>
      <c r="Q60" s="181"/>
      <c r="R60" s="181"/>
      <c r="S60" s="181"/>
      <c r="T60" s="181"/>
      <c r="U60" s="181"/>
      <c r="V60" s="181"/>
      <c r="W60" s="181"/>
      <c r="X60" s="181"/>
      <c r="Y60" s="181"/>
      <c r="Z60" s="194"/>
      <c r="AA60" s="259"/>
      <c r="AB60" s="259"/>
      <c r="AC60" s="193" t="s">
        <v>51</v>
      </c>
      <c r="AD60" s="181"/>
      <c r="AE60" s="181"/>
      <c r="AF60" s="181"/>
      <c r="AG60" s="181"/>
      <c r="AH60" s="181"/>
      <c r="AI60" s="181"/>
      <c r="AJ60" s="181"/>
      <c r="AK60" s="181"/>
      <c r="AL60" s="181"/>
      <c r="AM60" s="181"/>
      <c r="AN60" s="181"/>
      <c r="AO60" s="194"/>
      <c r="AP60" s="259"/>
      <c r="AQ60" s="28"/>
    </row>
    <row r="61" spans="2:43" ht="13.5">
      <c r="B61" s="266"/>
      <c r="C61" s="175"/>
      <c r="D61" s="195"/>
      <c r="E61" s="175"/>
      <c r="F61" s="175"/>
      <c r="G61" s="175"/>
      <c r="H61" s="175"/>
      <c r="I61" s="175"/>
      <c r="J61" s="175"/>
      <c r="K61" s="175"/>
      <c r="L61" s="175"/>
      <c r="M61" s="175"/>
      <c r="N61" s="175"/>
      <c r="O61" s="175"/>
      <c r="P61" s="175"/>
      <c r="Q61" s="175"/>
      <c r="R61" s="175"/>
      <c r="S61" s="175"/>
      <c r="T61" s="175"/>
      <c r="U61" s="175"/>
      <c r="V61" s="175"/>
      <c r="W61" s="175"/>
      <c r="X61" s="175"/>
      <c r="Y61" s="175"/>
      <c r="Z61" s="196"/>
      <c r="AA61" s="175"/>
      <c r="AB61" s="175"/>
      <c r="AC61" s="195"/>
      <c r="AD61" s="175"/>
      <c r="AE61" s="175"/>
      <c r="AF61" s="175"/>
      <c r="AG61" s="175"/>
      <c r="AH61" s="175"/>
      <c r="AI61" s="175"/>
      <c r="AJ61" s="175"/>
      <c r="AK61" s="175"/>
      <c r="AL61" s="175"/>
      <c r="AM61" s="175"/>
      <c r="AN61" s="175"/>
      <c r="AO61" s="196"/>
      <c r="AP61" s="175"/>
      <c r="AQ61" s="22"/>
    </row>
    <row r="62" spans="2:43" ht="13.5">
      <c r="B62" s="266"/>
      <c r="C62" s="175"/>
      <c r="D62" s="195"/>
      <c r="E62" s="175"/>
      <c r="F62" s="175"/>
      <c r="G62" s="175"/>
      <c r="H62" s="175"/>
      <c r="I62" s="175"/>
      <c r="J62" s="175"/>
      <c r="K62" s="175"/>
      <c r="L62" s="175"/>
      <c r="M62" s="175"/>
      <c r="N62" s="175"/>
      <c r="O62" s="175"/>
      <c r="P62" s="175"/>
      <c r="Q62" s="175"/>
      <c r="R62" s="175"/>
      <c r="S62" s="175"/>
      <c r="T62" s="175"/>
      <c r="U62" s="175"/>
      <c r="V62" s="175"/>
      <c r="W62" s="175"/>
      <c r="X62" s="175"/>
      <c r="Y62" s="175"/>
      <c r="Z62" s="196"/>
      <c r="AA62" s="175"/>
      <c r="AB62" s="175"/>
      <c r="AC62" s="195"/>
      <c r="AD62" s="175"/>
      <c r="AE62" s="175"/>
      <c r="AF62" s="175"/>
      <c r="AG62" s="175"/>
      <c r="AH62" s="175"/>
      <c r="AI62" s="175"/>
      <c r="AJ62" s="175"/>
      <c r="AK62" s="175"/>
      <c r="AL62" s="175"/>
      <c r="AM62" s="175"/>
      <c r="AN62" s="175"/>
      <c r="AO62" s="196"/>
      <c r="AP62" s="175"/>
      <c r="AQ62" s="22"/>
    </row>
    <row r="63" spans="2:43" ht="13.5">
      <c r="B63" s="266"/>
      <c r="C63" s="175"/>
      <c r="D63" s="195"/>
      <c r="E63" s="175"/>
      <c r="F63" s="175"/>
      <c r="G63" s="175"/>
      <c r="H63" s="175"/>
      <c r="I63" s="175"/>
      <c r="J63" s="175"/>
      <c r="K63" s="175"/>
      <c r="L63" s="175"/>
      <c r="M63" s="175"/>
      <c r="N63" s="175"/>
      <c r="O63" s="175"/>
      <c r="P63" s="175"/>
      <c r="Q63" s="175"/>
      <c r="R63" s="175"/>
      <c r="S63" s="175"/>
      <c r="T63" s="175"/>
      <c r="U63" s="175"/>
      <c r="V63" s="175"/>
      <c r="W63" s="175"/>
      <c r="X63" s="175"/>
      <c r="Y63" s="175"/>
      <c r="Z63" s="196"/>
      <c r="AA63" s="175"/>
      <c r="AB63" s="175"/>
      <c r="AC63" s="195"/>
      <c r="AD63" s="175"/>
      <c r="AE63" s="175"/>
      <c r="AF63" s="175"/>
      <c r="AG63" s="175"/>
      <c r="AH63" s="175"/>
      <c r="AI63" s="175"/>
      <c r="AJ63" s="175"/>
      <c r="AK63" s="175"/>
      <c r="AL63" s="175"/>
      <c r="AM63" s="175"/>
      <c r="AN63" s="175"/>
      <c r="AO63" s="196"/>
      <c r="AP63" s="175"/>
      <c r="AQ63" s="22"/>
    </row>
    <row r="64" spans="2:43" ht="13.5">
      <c r="B64" s="266"/>
      <c r="C64" s="175"/>
      <c r="D64" s="195"/>
      <c r="E64" s="175"/>
      <c r="F64" s="175"/>
      <c r="G64" s="175"/>
      <c r="H64" s="175"/>
      <c r="I64" s="175"/>
      <c r="J64" s="175"/>
      <c r="K64" s="175"/>
      <c r="L64" s="175"/>
      <c r="M64" s="175"/>
      <c r="N64" s="175"/>
      <c r="O64" s="175"/>
      <c r="P64" s="175"/>
      <c r="Q64" s="175"/>
      <c r="R64" s="175"/>
      <c r="S64" s="175"/>
      <c r="T64" s="175"/>
      <c r="U64" s="175"/>
      <c r="V64" s="175"/>
      <c r="W64" s="175"/>
      <c r="X64" s="175"/>
      <c r="Y64" s="175"/>
      <c r="Z64" s="196"/>
      <c r="AA64" s="175"/>
      <c r="AB64" s="175"/>
      <c r="AC64" s="195"/>
      <c r="AD64" s="175"/>
      <c r="AE64" s="175"/>
      <c r="AF64" s="175"/>
      <c r="AG64" s="175"/>
      <c r="AH64" s="175"/>
      <c r="AI64" s="175"/>
      <c r="AJ64" s="175"/>
      <c r="AK64" s="175"/>
      <c r="AL64" s="175"/>
      <c r="AM64" s="175"/>
      <c r="AN64" s="175"/>
      <c r="AO64" s="196"/>
      <c r="AP64" s="175"/>
      <c r="AQ64" s="22"/>
    </row>
    <row r="65" spans="2:43" ht="13.5">
      <c r="B65" s="266"/>
      <c r="C65" s="175"/>
      <c r="D65" s="195"/>
      <c r="E65" s="175"/>
      <c r="F65" s="175"/>
      <c r="G65" s="175"/>
      <c r="H65" s="175"/>
      <c r="I65" s="175"/>
      <c r="J65" s="175"/>
      <c r="K65" s="175"/>
      <c r="L65" s="175"/>
      <c r="M65" s="175"/>
      <c r="N65" s="175"/>
      <c r="O65" s="175"/>
      <c r="P65" s="175"/>
      <c r="Q65" s="175"/>
      <c r="R65" s="175"/>
      <c r="S65" s="175"/>
      <c r="T65" s="175"/>
      <c r="U65" s="175"/>
      <c r="V65" s="175"/>
      <c r="W65" s="175"/>
      <c r="X65" s="175"/>
      <c r="Y65" s="175"/>
      <c r="Z65" s="196"/>
      <c r="AA65" s="175"/>
      <c r="AB65" s="175"/>
      <c r="AC65" s="195"/>
      <c r="AD65" s="175"/>
      <c r="AE65" s="175"/>
      <c r="AF65" s="175"/>
      <c r="AG65" s="175"/>
      <c r="AH65" s="175"/>
      <c r="AI65" s="175"/>
      <c r="AJ65" s="175"/>
      <c r="AK65" s="175"/>
      <c r="AL65" s="175"/>
      <c r="AM65" s="175"/>
      <c r="AN65" s="175"/>
      <c r="AO65" s="196"/>
      <c r="AP65" s="175"/>
      <c r="AQ65" s="22"/>
    </row>
    <row r="66" spans="2:43" ht="13.5">
      <c r="B66" s="266"/>
      <c r="C66" s="175"/>
      <c r="D66" s="195"/>
      <c r="E66" s="175"/>
      <c r="F66" s="175"/>
      <c r="G66" s="175"/>
      <c r="H66" s="175"/>
      <c r="I66" s="175"/>
      <c r="J66" s="175"/>
      <c r="K66" s="175"/>
      <c r="L66" s="175"/>
      <c r="M66" s="175"/>
      <c r="N66" s="175"/>
      <c r="O66" s="175"/>
      <c r="P66" s="175"/>
      <c r="Q66" s="175"/>
      <c r="R66" s="175"/>
      <c r="S66" s="175"/>
      <c r="T66" s="175"/>
      <c r="U66" s="175"/>
      <c r="V66" s="175"/>
      <c r="W66" s="175"/>
      <c r="X66" s="175"/>
      <c r="Y66" s="175"/>
      <c r="Z66" s="196"/>
      <c r="AA66" s="175"/>
      <c r="AB66" s="175"/>
      <c r="AC66" s="195"/>
      <c r="AD66" s="175"/>
      <c r="AE66" s="175"/>
      <c r="AF66" s="175"/>
      <c r="AG66" s="175"/>
      <c r="AH66" s="175"/>
      <c r="AI66" s="175"/>
      <c r="AJ66" s="175"/>
      <c r="AK66" s="175"/>
      <c r="AL66" s="175"/>
      <c r="AM66" s="175"/>
      <c r="AN66" s="175"/>
      <c r="AO66" s="196"/>
      <c r="AP66" s="175"/>
      <c r="AQ66" s="22"/>
    </row>
    <row r="67" spans="2:43" ht="13.5">
      <c r="B67" s="266"/>
      <c r="C67" s="175"/>
      <c r="D67" s="195"/>
      <c r="E67" s="175"/>
      <c r="F67" s="175"/>
      <c r="G67" s="175"/>
      <c r="H67" s="175"/>
      <c r="I67" s="175"/>
      <c r="J67" s="175"/>
      <c r="K67" s="175"/>
      <c r="L67" s="175"/>
      <c r="M67" s="175"/>
      <c r="N67" s="175"/>
      <c r="O67" s="175"/>
      <c r="P67" s="175"/>
      <c r="Q67" s="175"/>
      <c r="R67" s="175"/>
      <c r="S67" s="175"/>
      <c r="T67" s="175"/>
      <c r="U67" s="175"/>
      <c r="V67" s="175"/>
      <c r="W67" s="175"/>
      <c r="X67" s="175"/>
      <c r="Y67" s="175"/>
      <c r="Z67" s="196"/>
      <c r="AA67" s="175"/>
      <c r="AB67" s="175"/>
      <c r="AC67" s="195"/>
      <c r="AD67" s="175"/>
      <c r="AE67" s="175"/>
      <c r="AF67" s="175"/>
      <c r="AG67" s="175"/>
      <c r="AH67" s="175"/>
      <c r="AI67" s="175"/>
      <c r="AJ67" s="175"/>
      <c r="AK67" s="175"/>
      <c r="AL67" s="175"/>
      <c r="AM67" s="175"/>
      <c r="AN67" s="175"/>
      <c r="AO67" s="196"/>
      <c r="AP67" s="175"/>
      <c r="AQ67" s="22"/>
    </row>
    <row r="68" spans="2:43" ht="13.5">
      <c r="B68" s="266"/>
      <c r="C68" s="175"/>
      <c r="D68" s="195"/>
      <c r="E68" s="175"/>
      <c r="F68" s="175"/>
      <c r="G68" s="175"/>
      <c r="H68" s="175"/>
      <c r="I68" s="175"/>
      <c r="J68" s="175"/>
      <c r="K68" s="175"/>
      <c r="L68" s="175"/>
      <c r="M68" s="175"/>
      <c r="N68" s="175"/>
      <c r="O68" s="175"/>
      <c r="P68" s="175"/>
      <c r="Q68" s="175"/>
      <c r="R68" s="175"/>
      <c r="S68" s="175"/>
      <c r="T68" s="175"/>
      <c r="U68" s="175"/>
      <c r="V68" s="175"/>
      <c r="W68" s="175"/>
      <c r="X68" s="175"/>
      <c r="Y68" s="175"/>
      <c r="Z68" s="196"/>
      <c r="AA68" s="175"/>
      <c r="AB68" s="175"/>
      <c r="AC68" s="195"/>
      <c r="AD68" s="175"/>
      <c r="AE68" s="175"/>
      <c r="AF68" s="175"/>
      <c r="AG68" s="175"/>
      <c r="AH68" s="175"/>
      <c r="AI68" s="175"/>
      <c r="AJ68" s="175"/>
      <c r="AK68" s="175"/>
      <c r="AL68" s="175"/>
      <c r="AM68" s="175"/>
      <c r="AN68" s="175"/>
      <c r="AO68" s="196"/>
      <c r="AP68" s="175"/>
      <c r="AQ68" s="22"/>
    </row>
    <row r="69" spans="2:43" s="1" customFormat="1" ht="15">
      <c r="B69" s="270"/>
      <c r="C69" s="259"/>
      <c r="D69" s="197" t="s">
        <v>48</v>
      </c>
      <c r="E69" s="198"/>
      <c r="F69" s="198"/>
      <c r="G69" s="198"/>
      <c r="H69" s="198"/>
      <c r="I69" s="198"/>
      <c r="J69" s="198"/>
      <c r="K69" s="198"/>
      <c r="L69" s="198"/>
      <c r="M69" s="198"/>
      <c r="N69" s="198"/>
      <c r="O69" s="198"/>
      <c r="P69" s="198"/>
      <c r="Q69" s="198"/>
      <c r="R69" s="199" t="s">
        <v>49</v>
      </c>
      <c r="S69" s="198"/>
      <c r="T69" s="198"/>
      <c r="U69" s="198"/>
      <c r="V69" s="198"/>
      <c r="W69" s="198"/>
      <c r="X69" s="198"/>
      <c r="Y69" s="198"/>
      <c r="Z69" s="200"/>
      <c r="AA69" s="259"/>
      <c r="AB69" s="259"/>
      <c r="AC69" s="197" t="s">
        <v>48</v>
      </c>
      <c r="AD69" s="198"/>
      <c r="AE69" s="198"/>
      <c r="AF69" s="198"/>
      <c r="AG69" s="198"/>
      <c r="AH69" s="198"/>
      <c r="AI69" s="198"/>
      <c r="AJ69" s="198"/>
      <c r="AK69" s="198"/>
      <c r="AL69" s="198"/>
      <c r="AM69" s="199" t="s">
        <v>49</v>
      </c>
      <c r="AN69" s="198"/>
      <c r="AO69" s="200"/>
      <c r="AP69" s="259"/>
      <c r="AQ69" s="28"/>
    </row>
    <row r="70" spans="2:43" s="1" customFormat="1" ht="6.95" customHeight="1">
      <c r="B70" s="270"/>
      <c r="C70" s="259"/>
      <c r="D70" s="259"/>
      <c r="E70" s="259"/>
      <c r="F70" s="259"/>
      <c r="G70" s="259"/>
      <c r="H70" s="259"/>
      <c r="I70" s="259"/>
      <c r="J70" s="259"/>
      <c r="K70" s="259"/>
      <c r="L70" s="259"/>
      <c r="M70" s="259"/>
      <c r="N70" s="259"/>
      <c r="O70" s="259"/>
      <c r="P70" s="259"/>
      <c r="Q70" s="259"/>
      <c r="R70" s="259"/>
      <c r="S70" s="259"/>
      <c r="T70" s="259"/>
      <c r="U70" s="259"/>
      <c r="V70" s="259"/>
      <c r="W70" s="259"/>
      <c r="X70" s="259"/>
      <c r="Y70" s="259"/>
      <c r="Z70" s="259"/>
      <c r="AA70" s="259"/>
      <c r="AB70" s="259"/>
      <c r="AC70" s="259"/>
      <c r="AD70" s="259"/>
      <c r="AE70" s="259"/>
      <c r="AF70" s="259"/>
      <c r="AG70" s="259"/>
      <c r="AH70" s="259"/>
      <c r="AI70" s="259"/>
      <c r="AJ70" s="259"/>
      <c r="AK70" s="259"/>
      <c r="AL70" s="259"/>
      <c r="AM70" s="259"/>
      <c r="AN70" s="259"/>
      <c r="AO70" s="259"/>
      <c r="AP70" s="259"/>
      <c r="AQ70" s="28"/>
    </row>
    <row r="71" spans="2:43" s="1" customFormat="1" ht="6.95" customHeight="1">
      <c r="B71" s="280"/>
      <c r="C71" s="201"/>
      <c r="D71" s="201"/>
      <c r="E71" s="201"/>
      <c r="F71" s="201"/>
      <c r="G71" s="201"/>
      <c r="H71" s="201"/>
      <c r="I71" s="201"/>
      <c r="J71" s="201"/>
      <c r="K71" s="201"/>
      <c r="L71" s="201"/>
      <c r="M71" s="201"/>
      <c r="N71" s="201"/>
      <c r="O71" s="201"/>
      <c r="P71" s="201"/>
      <c r="Q71" s="201"/>
      <c r="R71" s="201"/>
      <c r="S71" s="201"/>
      <c r="T71" s="201"/>
      <c r="U71" s="201"/>
      <c r="V71" s="201"/>
      <c r="W71" s="201"/>
      <c r="X71" s="201"/>
      <c r="Y71" s="201"/>
      <c r="Z71" s="201"/>
      <c r="AA71" s="201"/>
      <c r="AB71" s="201"/>
      <c r="AC71" s="201"/>
      <c r="AD71" s="201"/>
      <c r="AE71" s="201"/>
      <c r="AF71" s="201"/>
      <c r="AG71" s="201"/>
      <c r="AH71" s="201"/>
      <c r="AI71" s="201"/>
      <c r="AJ71" s="201"/>
      <c r="AK71" s="201"/>
      <c r="AL71" s="201"/>
      <c r="AM71" s="201"/>
      <c r="AN71" s="201"/>
      <c r="AO71" s="201"/>
      <c r="AP71" s="201"/>
      <c r="AQ71" s="42"/>
    </row>
    <row r="72" spans="2:42" ht="13.5">
      <c r="B72" s="202"/>
      <c r="C72" s="202"/>
      <c r="D72" s="202"/>
      <c r="E72" s="202"/>
      <c r="F72" s="202"/>
      <c r="G72" s="202"/>
      <c r="H72" s="202"/>
      <c r="I72" s="202"/>
      <c r="J72" s="202"/>
      <c r="K72" s="202"/>
      <c r="L72" s="202"/>
      <c r="M72" s="202"/>
      <c r="N72" s="202"/>
      <c r="O72" s="202"/>
      <c r="P72" s="202"/>
      <c r="Q72" s="202"/>
      <c r="R72" s="202"/>
      <c r="S72" s="202"/>
      <c r="T72" s="202"/>
      <c r="U72" s="202"/>
      <c r="V72" s="202"/>
      <c r="W72" s="202"/>
      <c r="X72" s="202"/>
      <c r="Y72" s="202"/>
      <c r="Z72" s="202"/>
      <c r="AA72" s="202"/>
      <c r="AB72" s="202"/>
      <c r="AC72" s="202"/>
      <c r="AD72" s="202"/>
      <c r="AE72" s="202"/>
      <c r="AF72" s="202"/>
      <c r="AG72" s="202"/>
      <c r="AH72" s="202"/>
      <c r="AI72" s="202"/>
      <c r="AJ72" s="202"/>
      <c r="AK72" s="202"/>
      <c r="AL72" s="202"/>
      <c r="AM72" s="202"/>
      <c r="AN72" s="202"/>
      <c r="AO72" s="202"/>
      <c r="AP72" s="202"/>
    </row>
    <row r="73" spans="2:42" ht="13.5">
      <c r="B73" s="202"/>
      <c r="C73" s="202"/>
      <c r="D73" s="202"/>
      <c r="E73" s="202"/>
      <c r="F73" s="202"/>
      <c r="G73" s="202"/>
      <c r="H73" s="202"/>
      <c r="I73" s="202"/>
      <c r="J73" s="202"/>
      <c r="K73" s="202"/>
      <c r="L73" s="202"/>
      <c r="M73" s="202"/>
      <c r="N73" s="202"/>
      <c r="O73" s="202"/>
      <c r="P73" s="202"/>
      <c r="Q73" s="202"/>
      <c r="R73" s="202"/>
      <c r="S73" s="202"/>
      <c r="T73" s="202"/>
      <c r="U73" s="202"/>
      <c r="V73" s="202"/>
      <c r="W73" s="202"/>
      <c r="X73" s="202"/>
      <c r="Y73" s="202"/>
      <c r="Z73" s="202"/>
      <c r="AA73" s="202"/>
      <c r="AB73" s="202"/>
      <c r="AC73" s="202"/>
      <c r="AD73" s="202"/>
      <c r="AE73" s="202"/>
      <c r="AF73" s="202"/>
      <c r="AG73" s="202"/>
      <c r="AH73" s="202"/>
      <c r="AI73" s="202"/>
      <c r="AJ73" s="202"/>
      <c r="AK73" s="202"/>
      <c r="AL73" s="202"/>
      <c r="AM73" s="202"/>
      <c r="AN73" s="202"/>
      <c r="AO73" s="202"/>
      <c r="AP73" s="202"/>
    </row>
    <row r="74" spans="2:42" ht="13.5">
      <c r="B74" s="202"/>
      <c r="C74" s="202"/>
      <c r="D74" s="202"/>
      <c r="E74" s="202"/>
      <c r="F74" s="202"/>
      <c r="G74" s="202"/>
      <c r="H74" s="202"/>
      <c r="I74" s="202"/>
      <c r="J74" s="202"/>
      <c r="K74" s="202"/>
      <c r="L74" s="202"/>
      <c r="M74" s="202"/>
      <c r="N74" s="202"/>
      <c r="O74" s="202"/>
      <c r="P74" s="202"/>
      <c r="Q74" s="202"/>
      <c r="R74" s="202"/>
      <c r="S74" s="202"/>
      <c r="T74" s="202"/>
      <c r="U74" s="202"/>
      <c r="V74" s="202"/>
      <c r="W74" s="202"/>
      <c r="X74" s="202"/>
      <c r="Y74" s="202"/>
      <c r="Z74" s="202"/>
      <c r="AA74" s="202"/>
      <c r="AB74" s="202"/>
      <c r="AC74" s="202"/>
      <c r="AD74" s="202"/>
      <c r="AE74" s="202"/>
      <c r="AF74" s="202"/>
      <c r="AG74" s="202"/>
      <c r="AH74" s="202"/>
      <c r="AI74" s="202"/>
      <c r="AJ74" s="202"/>
      <c r="AK74" s="202"/>
      <c r="AL74" s="202"/>
      <c r="AM74" s="202"/>
      <c r="AN74" s="202"/>
      <c r="AO74" s="202"/>
      <c r="AP74" s="202"/>
    </row>
    <row r="75" spans="2:43" s="1" customFormat="1" ht="6.95" customHeight="1">
      <c r="B75" s="281"/>
      <c r="C75" s="203"/>
      <c r="D75" s="203"/>
      <c r="E75" s="203"/>
      <c r="F75" s="203"/>
      <c r="G75" s="203"/>
      <c r="H75" s="203"/>
      <c r="I75" s="203"/>
      <c r="J75" s="203"/>
      <c r="K75" s="203"/>
      <c r="L75" s="203"/>
      <c r="M75" s="203"/>
      <c r="N75" s="203"/>
      <c r="O75" s="203"/>
      <c r="P75" s="203"/>
      <c r="Q75" s="203"/>
      <c r="R75" s="203"/>
      <c r="S75" s="203"/>
      <c r="T75" s="203"/>
      <c r="U75" s="203"/>
      <c r="V75" s="203"/>
      <c r="W75" s="203"/>
      <c r="X75" s="203"/>
      <c r="Y75" s="203"/>
      <c r="Z75" s="203"/>
      <c r="AA75" s="203"/>
      <c r="AB75" s="203"/>
      <c r="AC75" s="203"/>
      <c r="AD75" s="203"/>
      <c r="AE75" s="203"/>
      <c r="AF75" s="203"/>
      <c r="AG75" s="203"/>
      <c r="AH75" s="203"/>
      <c r="AI75" s="203"/>
      <c r="AJ75" s="203"/>
      <c r="AK75" s="203"/>
      <c r="AL75" s="203"/>
      <c r="AM75" s="203"/>
      <c r="AN75" s="203"/>
      <c r="AO75" s="203"/>
      <c r="AP75" s="203"/>
      <c r="AQ75" s="45"/>
    </row>
    <row r="76" spans="2:43" s="1" customFormat="1" ht="36.95" customHeight="1">
      <c r="B76" s="270"/>
      <c r="C76" s="309" t="s">
        <v>52</v>
      </c>
      <c r="D76" s="310"/>
      <c r="E76" s="310"/>
      <c r="F76" s="310"/>
      <c r="G76" s="310"/>
      <c r="H76" s="310"/>
      <c r="I76" s="310"/>
      <c r="J76" s="310"/>
      <c r="K76" s="310"/>
      <c r="L76" s="310"/>
      <c r="M76" s="310"/>
      <c r="N76" s="310"/>
      <c r="O76" s="310"/>
      <c r="P76" s="310"/>
      <c r="Q76" s="310"/>
      <c r="R76" s="310"/>
      <c r="S76" s="310"/>
      <c r="T76" s="310"/>
      <c r="U76" s="310"/>
      <c r="V76" s="310"/>
      <c r="W76" s="310"/>
      <c r="X76" s="310"/>
      <c r="Y76" s="310"/>
      <c r="Z76" s="310"/>
      <c r="AA76" s="310"/>
      <c r="AB76" s="310"/>
      <c r="AC76" s="310"/>
      <c r="AD76" s="310"/>
      <c r="AE76" s="310"/>
      <c r="AF76" s="310"/>
      <c r="AG76" s="310"/>
      <c r="AH76" s="310"/>
      <c r="AI76" s="310"/>
      <c r="AJ76" s="310"/>
      <c r="AK76" s="310"/>
      <c r="AL76" s="310"/>
      <c r="AM76" s="310"/>
      <c r="AN76" s="310"/>
      <c r="AO76" s="310"/>
      <c r="AP76" s="310"/>
      <c r="AQ76" s="28"/>
    </row>
    <row r="77" spans="2:43" s="3" customFormat="1" ht="14.45" customHeight="1">
      <c r="B77" s="282"/>
      <c r="C77" s="262" t="s">
        <v>15</v>
      </c>
      <c r="D77" s="205"/>
      <c r="E77" s="205"/>
      <c r="F77" s="205"/>
      <c r="G77" s="205"/>
      <c r="H77" s="205"/>
      <c r="I77" s="205"/>
      <c r="J77" s="205"/>
      <c r="K77" s="205"/>
      <c r="L77" s="205" t="str">
        <f>K5</f>
        <v>040-18</v>
      </c>
      <c r="M77" s="205"/>
      <c r="N77" s="205"/>
      <c r="O77" s="205"/>
      <c r="P77" s="205"/>
      <c r="Q77" s="205"/>
      <c r="R77" s="205"/>
      <c r="S77" s="205"/>
      <c r="T77" s="205"/>
      <c r="U77" s="205"/>
      <c r="V77" s="205"/>
      <c r="W77" s="205"/>
      <c r="X77" s="205"/>
      <c r="Y77" s="205"/>
      <c r="Z77" s="205"/>
      <c r="AA77" s="205"/>
      <c r="AB77" s="205"/>
      <c r="AC77" s="205"/>
      <c r="AD77" s="205"/>
      <c r="AE77" s="205"/>
      <c r="AF77" s="205"/>
      <c r="AG77" s="205"/>
      <c r="AH77" s="205"/>
      <c r="AI77" s="205"/>
      <c r="AJ77" s="205"/>
      <c r="AK77" s="205"/>
      <c r="AL77" s="205"/>
      <c r="AM77" s="205"/>
      <c r="AN77" s="205"/>
      <c r="AO77" s="205"/>
      <c r="AP77" s="205"/>
      <c r="AQ77" s="46"/>
    </row>
    <row r="78" spans="2:43" s="4" customFormat="1" ht="36.95" customHeight="1">
      <c r="B78" s="283"/>
      <c r="C78" s="204" t="s">
        <v>17</v>
      </c>
      <c r="D78" s="284"/>
      <c r="E78" s="284"/>
      <c r="F78" s="284"/>
      <c r="G78" s="284"/>
      <c r="H78" s="284"/>
      <c r="I78" s="284"/>
      <c r="J78" s="284"/>
      <c r="K78" s="284"/>
      <c r="L78" s="325" t="str">
        <f>K6</f>
        <v xml:space="preserve">1.1.1.2.16 - Rekonstrukce technického zázemí pro výuku včetně demonstračních pozemků - Rekonstrukce závlahových systémů - část B </v>
      </c>
      <c r="M78" s="326"/>
      <c r="N78" s="326"/>
      <c r="O78" s="326"/>
      <c r="P78" s="326"/>
      <c r="Q78" s="326"/>
      <c r="R78" s="326"/>
      <c r="S78" s="326"/>
      <c r="T78" s="326"/>
      <c r="U78" s="326"/>
      <c r="V78" s="326"/>
      <c r="W78" s="326"/>
      <c r="X78" s="326"/>
      <c r="Y78" s="326"/>
      <c r="Z78" s="326"/>
      <c r="AA78" s="326"/>
      <c r="AB78" s="326"/>
      <c r="AC78" s="326"/>
      <c r="AD78" s="326"/>
      <c r="AE78" s="326"/>
      <c r="AF78" s="326"/>
      <c r="AG78" s="326"/>
      <c r="AH78" s="326"/>
      <c r="AI78" s="326"/>
      <c r="AJ78" s="326"/>
      <c r="AK78" s="326"/>
      <c r="AL78" s="326"/>
      <c r="AM78" s="326"/>
      <c r="AN78" s="326"/>
      <c r="AO78" s="326"/>
      <c r="AP78" s="284"/>
      <c r="AQ78" s="48"/>
    </row>
    <row r="79" spans="2:43" s="1" customFormat="1" ht="6.95" customHeight="1">
      <c r="B79" s="270"/>
      <c r="C79" s="259"/>
      <c r="D79" s="259"/>
      <c r="E79" s="259"/>
      <c r="F79" s="259"/>
      <c r="G79" s="259"/>
      <c r="H79" s="259"/>
      <c r="I79" s="259"/>
      <c r="J79" s="259"/>
      <c r="K79" s="259"/>
      <c r="L79" s="259"/>
      <c r="M79" s="259"/>
      <c r="N79" s="259"/>
      <c r="O79" s="259"/>
      <c r="P79" s="259"/>
      <c r="Q79" s="259"/>
      <c r="R79" s="259"/>
      <c r="S79" s="259"/>
      <c r="T79" s="259"/>
      <c r="U79" s="259"/>
      <c r="V79" s="259"/>
      <c r="W79" s="259"/>
      <c r="X79" s="259"/>
      <c r="Y79" s="259"/>
      <c r="Z79" s="259"/>
      <c r="AA79" s="259"/>
      <c r="AB79" s="259"/>
      <c r="AC79" s="259"/>
      <c r="AD79" s="259"/>
      <c r="AE79" s="259"/>
      <c r="AF79" s="259"/>
      <c r="AG79" s="259"/>
      <c r="AH79" s="259"/>
      <c r="AI79" s="259"/>
      <c r="AJ79" s="259"/>
      <c r="AK79" s="259"/>
      <c r="AL79" s="259"/>
      <c r="AM79" s="259"/>
      <c r="AN79" s="259"/>
      <c r="AO79" s="259"/>
      <c r="AP79" s="259"/>
      <c r="AQ79" s="28"/>
    </row>
    <row r="80" spans="2:43" s="1" customFormat="1" ht="15">
      <c r="B80" s="270"/>
      <c r="C80" s="262" t="s">
        <v>21</v>
      </c>
      <c r="D80" s="259"/>
      <c r="E80" s="259"/>
      <c r="F80" s="259"/>
      <c r="G80" s="259"/>
      <c r="H80" s="259"/>
      <c r="I80" s="259"/>
      <c r="J80" s="259"/>
      <c r="K80" s="259"/>
      <c r="L80" s="285" t="str">
        <f>IF(K8="","",K8)</f>
        <v>Lednice</v>
      </c>
      <c r="M80" s="259"/>
      <c r="N80" s="259"/>
      <c r="O80" s="259"/>
      <c r="P80" s="259"/>
      <c r="Q80" s="259"/>
      <c r="R80" s="259"/>
      <c r="S80" s="259"/>
      <c r="T80" s="259"/>
      <c r="U80" s="259"/>
      <c r="V80" s="259"/>
      <c r="W80" s="259"/>
      <c r="X80" s="259"/>
      <c r="Y80" s="259"/>
      <c r="Z80" s="259"/>
      <c r="AA80" s="259"/>
      <c r="AB80" s="259"/>
      <c r="AC80" s="259"/>
      <c r="AD80" s="259"/>
      <c r="AE80" s="259"/>
      <c r="AF80" s="259"/>
      <c r="AG80" s="259"/>
      <c r="AH80" s="259"/>
      <c r="AI80" s="262" t="s">
        <v>23</v>
      </c>
      <c r="AJ80" s="259"/>
      <c r="AK80" s="259"/>
      <c r="AL80" s="259"/>
      <c r="AM80" s="260" t="str">
        <f>IF(AN8="","",AN8)</f>
        <v>29. 1. 2018</v>
      </c>
      <c r="AN80" s="259"/>
      <c r="AO80" s="259"/>
      <c r="AP80" s="259"/>
      <c r="AQ80" s="28"/>
    </row>
    <row r="81" spans="2:43" s="1" customFormat="1" ht="6.95" customHeight="1">
      <c r="B81" s="270"/>
      <c r="C81" s="259"/>
      <c r="D81" s="259"/>
      <c r="E81" s="259"/>
      <c r="F81" s="259"/>
      <c r="G81" s="259"/>
      <c r="H81" s="259"/>
      <c r="I81" s="259"/>
      <c r="J81" s="259"/>
      <c r="K81" s="259"/>
      <c r="L81" s="259"/>
      <c r="M81" s="259"/>
      <c r="N81" s="259"/>
      <c r="O81" s="259"/>
      <c r="P81" s="259"/>
      <c r="Q81" s="259"/>
      <c r="R81" s="259"/>
      <c r="S81" s="259"/>
      <c r="T81" s="259"/>
      <c r="U81" s="259"/>
      <c r="V81" s="259"/>
      <c r="W81" s="259"/>
      <c r="X81" s="259"/>
      <c r="Y81" s="259"/>
      <c r="Z81" s="259"/>
      <c r="AA81" s="259"/>
      <c r="AB81" s="259"/>
      <c r="AC81" s="259"/>
      <c r="AD81" s="259"/>
      <c r="AE81" s="259"/>
      <c r="AF81" s="259"/>
      <c r="AG81" s="259"/>
      <c r="AH81" s="259"/>
      <c r="AI81" s="259"/>
      <c r="AJ81" s="259"/>
      <c r="AK81" s="259"/>
      <c r="AL81" s="259"/>
      <c r="AM81" s="259"/>
      <c r="AN81" s="259"/>
      <c r="AO81" s="259"/>
      <c r="AP81" s="259"/>
      <c r="AQ81" s="28"/>
    </row>
    <row r="82" spans="2:56" s="1" customFormat="1" ht="15">
      <c r="B82" s="270"/>
      <c r="C82" s="262" t="s">
        <v>25</v>
      </c>
      <c r="D82" s="259"/>
      <c r="E82" s="259"/>
      <c r="F82" s="259"/>
      <c r="G82" s="259"/>
      <c r="H82" s="259"/>
      <c r="I82" s="259"/>
      <c r="J82" s="259"/>
      <c r="K82" s="259"/>
      <c r="L82" s="205" t="s">
        <v>639</v>
      </c>
      <c r="M82" s="259"/>
      <c r="N82" s="259"/>
      <c r="O82" s="259"/>
      <c r="P82" s="259"/>
      <c r="Q82" s="259"/>
      <c r="R82" s="259"/>
      <c r="S82" s="259"/>
      <c r="T82" s="259"/>
      <c r="U82" s="259"/>
      <c r="V82" s="259"/>
      <c r="W82" s="259"/>
      <c r="X82" s="259"/>
      <c r="Y82" s="259"/>
      <c r="Z82" s="259"/>
      <c r="AA82" s="259"/>
      <c r="AB82" s="259"/>
      <c r="AC82" s="259"/>
      <c r="AD82" s="259"/>
      <c r="AE82" s="259"/>
      <c r="AF82" s="259"/>
      <c r="AG82" s="259"/>
      <c r="AH82" s="259"/>
      <c r="AI82" s="262" t="s">
        <v>29</v>
      </c>
      <c r="AJ82" s="259"/>
      <c r="AK82" s="259"/>
      <c r="AL82" s="259"/>
      <c r="AM82" s="327" t="s">
        <v>648</v>
      </c>
      <c r="AN82" s="327"/>
      <c r="AO82" s="327"/>
      <c r="AP82" s="327"/>
      <c r="AQ82" s="28"/>
      <c r="AS82" s="328" t="s">
        <v>53</v>
      </c>
      <c r="AT82" s="329"/>
      <c r="AU82" s="32"/>
      <c r="AV82" s="32"/>
      <c r="AW82" s="32"/>
      <c r="AX82" s="32"/>
      <c r="AY82" s="32"/>
      <c r="AZ82" s="32"/>
      <c r="BA82" s="32"/>
      <c r="BB82" s="32"/>
      <c r="BC82" s="32"/>
      <c r="BD82" s="33"/>
    </row>
    <row r="83" spans="2:56" s="1" customFormat="1" ht="15">
      <c r="B83" s="270"/>
      <c r="C83" s="262" t="s">
        <v>28</v>
      </c>
      <c r="D83" s="259"/>
      <c r="E83" s="259"/>
      <c r="F83" s="259"/>
      <c r="G83" s="259"/>
      <c r="H83" s="259"/>
      <c r="I83" s="259"/>
      <c r="J83" s="259"/>
      <c r="K83" s="259"/>
      <c r="L83" s="300" t="str">
        <f>K13</f>
        <v xml:space="preserve"> </v>
      </c>
      <c r="M83" s="301"/>
      <c r="N83" s="301"/>
      <c r="O83" s="301"/>
      <c r="P83" s="301"/>
      <c r="Q83" s="301"/>
      <c r="R83" s="301"/>
      <c r="S83" s="301"/>
      <c r="T83" s="301"/>
      <c r="U83" s="301"/>
      <c r="V83" s="301"/>
      <c r="W83" s="301"/>
      <c r="X83" s="301"/>
      <c r="Y83" s="301"/>
      <c r="Z83" s="301"/>
      <c r="AA83" s="301"/>
      <c r="AB83" s="301"/>
      <c r="AC83" s="301"/>
      <c r="AD83" s="301"/>
      <c r="AE83" s="301"/>
      <c r="AF83" s="301"/>
      <c r="AG83" s="301"/>
      <c r="AH83" s="259"/>
      <c r="AI83" s="262" t="s">
        <v>31</v>
      </c>
      <c r="AJ83" s="259"/>
      <c r="AK83" s="259"/>
      <c r="AL83" s="259"/>
      <c r="AM83" s="327" t="s">
        <v>647</v>
      </c>
      <c r="AN83" s="327"/>
      <c r="AO83" s="327"/>
      <c r="AP83" s="327"/>
      <c r="AQ83" s="28"/>
      <c r="AS83" s="330"/>
      <c r="AT83" s="331"/>
      <c r="AU83" s="27"/>
      <c r="AV83" s="27"/>
      <c r="AW83" s="27"/>
      <c r="AX83" s="27"/>
      <c r="AY83" s="27"/>
      <c r="AZ83" s="27"/>
      <c r="BA83" s="27"/>
      <c r="BB83" s="27"/>
      <c r="BC83" s="27"/>
      <c r="BD83" s="49"/>
    </row>
    <row r="84" spans="2:56" s="1" customFormat="1" ht="10.9" customHeight="1">
      <c r="B84" s="270"/>
      <c r="C84" s="259"/>
      <c r="D84" s="259"/>
      <c r="E84" s="259"/>
      <c r="F84" s="259"/>
      <c r="G84" s="259"/>
      <c r="H84" s="259"/>
      <c r="I84" s="259"/>
      <c r="J84" s="259"/>
      <c r="K84" s="259"/>
      <c r="L84" s="259"/>
      <c r="M84" s="259"/>
      <c r="N84" s="259"/>
      <c r="O84" s="259"/>
      <c r="P84" s="259"/>
      <c r="Q84" s="259"/>
      <c r="R84" s="259"/>
      <c r="S84" s="259"/>
      <c r="T84" s="259"/>
      <c r="U84" s="259"/>
      <c r="V84" s="259"/>
      <c r="W84" s="259"/>
      <c r="X84" s="259"/>
      <c r="Y84" s="259"/>
      <c r="Z84" s="259"/>
      <c r="AA84" s="259"/>
      <c r="AB84" s="259"/>
      <c r="AC84" s="259"/>
      <c r="AD84" s="259"/>
      <c r="AE84" s="259"/>
      <c r="AF84" s="259"/>
      <c r="AG84" s="259"/>
      <c r="AH84" s="259"/>
      <c r="AI84" s="259"/>
      <c r="AJ84" s="259"/>
      <c r="AK84" s="259"/>
      <c r="AL84" s="259"/>
      <c r="AM84" s="259"/>
      <c r="AN84" s="259"/>
      <c r="AO84" s="259"/>
      <c r="AP84" s="259"/>
      <c r="AQ84" s="28"/>
      <c r="AS84" s="330"/>
      <c r="AT84" s="331"/>
      <c r="AU84" s="27"/>
      <c r="AV84" s="27"/>
      <c r="AW84" s="27"/>
      <c r="AX84" s="27"/>
      <c r="AY84" s="27"/>
      <c r="AZ84" s="27"/>
      <c r="BA84" s="27"/>
      <c r="BB84" s="27"/>
      <c r="BC84" s="27"/>
      <c r="BD84" s="49"/>
    </row>
    <row r="85" spans="2:56" s="1" customFormat="1" ht="29.25" customHeight="1">
      <c r="B85" s="270"/>
      <c r="C85" s="332" t="s">
        <v>54</v>
      </c>
      <c r="D85" s="333"/>
      <c r="E85" s="333"/>
      <c r="F85" s="333"/>
      <c r="G85" s="333"/>
      <c r="H85" s="190"/>
      <c r="I85" s="334" t="s">
        <v>55</v>
      </c>
      <c r="J85" s="333"/>
      <c r="K85" s="333"/>
      <c r="L85" s="333"/>
      <c r="M85" s="333"/>
      <c r="N85" s="333"/>
      <c r="O85" s="333"/>
      <c r="P85" s="333"/>
      <c r="Q85" s="333"/>
      <c r="R85" s="333"/>
      <c r="S85" s="333"/>
      <c r="T85" s="333"/>
      <c r="U85" s="333"/>
      <c r="V85" s="333"/>
      <c r="W85" s="333"/>
      <c r="X85" s="333"/>
      <c r="Y85" s="333"/>
      <c r="Z85" s="333"/>
      <c r="AA85" s="333"/>
      <c r="AB85" s="333"/>
      <c r="AC85" s="333"/>
      <c r="AD85" s="333"/>
      <c r="AE85" s="333"/>
      <c r="AF85" s="333"/>
      <c r="AG85" s="334" t="s">
        <v>56</v>
      </c>
      <c r="AH85" s="333"/>
      <c r="AI85" s="333"/>
      <c r="AJ85" s="333"/>
      <c r="AK85" s="333"/>
      <c r="AL85" s="333"/>
      <c r="AM85" s="333"/>
      <c r="AN85" s="334" t="s">
        <v>57</v>
      </c>
      <c r="AO85" s="333"/>
      <c r="AP85" s="335"/>
      <c r="AQ85" s="28"/>
      <c r="AS85" s="51" t="s">
        <v>58</v>
      </c>
      <c r="AT85" s="52" t="s">
        <v>59</v>
      </c>
      <c r="AU85" s="52" t="s">
        <v>60</v>
      </c>
      <c r="AV85" s="52" t="s">
        <v>61</v>
      </c>
      <c r="AW85" s="52" t="s">
        <v>62</v>
      </c>
      <c r="AX85" s="52" t="s">
        <v>63</v>
      </c>
      <c r="AY85" s="52" t="s">
        <v>64</v>
      </c>
      <c r="AZ85" s="52" t="s">
        <v>65</v>
      </c>
      <c r="BA85" s="52" t="s">
        <v>66</v>
      </c>
      <c r="BB85" s="52" t="s">
        <v>67</v>
      </c>
      <c r="BC85" s="52" t="s">
        <v>68</v>
      </c>
      <c r="BD85" s="53" t="s">
        <v>69</v>
      </c>
    </row>
    <row r="86" spans="2:56" s="1" customFormat="1" ht="10.9" customHeight="1">
      <c r="B86" s="270"/>
      <c r="C86" s="259"/>
      <c r="D86" s="259"/>
      <c r="E86" s="259"/>
      <c r="F86" s="259"/>
      <c r="G86" s="259"/>
      <c r="H86" s="259"/>
      <c r="I86" s="259"/>
      <c r="J86" s="259"/>
      <c r="K86" s="259"/>
      <c r="L86" s="259"/>
      <c r="M86" s="259"/>
      <c r="N86" s="259"/>
      <c r="O86" s="259"/>
      <c r="P86" s="259"/>
      <c r="Q86" s="259"/>
      <c r="R86" s="259"/>
      <c r="S86" s="259"/>
      <c r="T86" s="259"/>
      <c r="U86" s="259"/>
      <c r="V86" s="259"/>
      <c r="W86" s="259"/>
      <c r="X86" s="259"/>
      <c r="Y86" s="259"/>
      <c r="Z86" s="259"/>
      <c r="AA86" s="259"/>
      <c r="AB86" s="259"/>
      <c r="AC86" s="259"/>
      <c r="AD86" s="259"/>
      <c r="AE86" s="259"/>
      <c r="AF86" s="259"/>
      <c r="AG86" s="259"/>
      <c r="AH86" s="259"/>
      <c r="AI86" s="259"/>
      <c r="AJ86" s="259"/>
      <c r="AK86" s="259"/>
      <c r="AL86" s="259"/>
      <c r="AM86" s="259"/>
      <c r="AN86" s="259"/>
      <c r="AO86" s="259"/>
      <c r="AP86" s="259"/>
      <c r="AQ86" s="28"/>
      <c r="AS86" s="54"/>
      <c r="AT86" s="32"/>
      <c r="AU86" s="32"/>
      <c r="AV86" s="32"/>
      <c r="AW86" s="32"/>
      <c r="AX86" s="32"/>
      <c r="AY86" s="32"/>
      <c r="AZ86" s="32"/>
      <c r="BA86" s="32"/>
      <c r="BB86" s="32"/>
      <c r="BC86" s="32"/>
      <c r="BD86" s="33"/>
    </row>
    <row r="87" spans="2:76" s="4" customFormat="1" ht="32.45" customHeight="1">
      <c r="B87" s="283"/>
      <c r="C87" s="214" t="s">
        <v>70</v>
      </c>
      <c r="D87" s="286"/>
      <c r="E87" s="286"/>
      <c r="F87" s="286"/>
      <c r="G87" s="286"/>
      <c r="H87" s="286"/>
      <c r="I87" s="286"/>
      <c r="J87" s="286"/>
      <c r="K87" s="286"/>
      <c r="L87" s="286"/>
      <c r="M87" s="286"/>
      <c r="N87" s="286"/>
      <c r="O87" s="286"/>
      <c r="P87" s="286"/>
      <c r="Q87" s="286"/>
      <c r="R87" s="286"/>
      <c r="S87" s="286"/>
      <c r="T87" s="286"/>
      <c r="U87" s="286"/>
      <c r="V87" s="286"/>
      <c r="W87" s="286"/>
      <c r="X87" s="286"/>
      <c r="Y87" s="286"/>
      <c r="Z87" s="286"/>
      <c r="AA87" s="286"/>
      <c r="AB87" s="286"/>
      <c r="AC87" s="286"/>
      <c r="AD87" s="286"/>
      <c r="AE87" s="286"/>
      <c r="AF87" s="286"/>
      <c r="AG87" s="341">
        <f>SUM(AG88:AM105)</f>
        <v>0</v>
      </c>
      <c r="AH87" s="341"/>
      <c r="AI87" s="341"/>
      <c r="AJ87" s="341"/>
      <c r="AK87" s="341"/>
      <c r="AL87" s="341"/>
      <c r="AM87" s="341"/>
      <c r="AN87" s="337">
        <f>AG87*1.21</f>
        <v>0</v>
      </c>
      <c r="AO87" s="337"/>
      <c r="AP87" s="337"/>
      <c r="AQ87" s="48"/>
      <c r="AR87" s="147"/>
      <c r="AS87" s="56" t="e">
        <f>ROUND(SUM(AS88:AS104),2)</f>
        <v>#REF!</v>
      </c>
      <c r="AT87" s="57" t="e">
        <f aca="true" t="shared" si="0" ref="AT87:AT104">ROUND(SUM(AV87:AW87),2)</f>
        <v>#REF!</v>
      </c>
      <c r="AU87" s="58" t="e">
        <f>ROUND(SUM(AU88:AU104),5)</f>
        <v>#REF!</v>
      </c>
      <c r="AV87" s="57" t="e">
        <f>ROUND(AZ87*L31,2)</f>
        <v>#REF!</v>
      </c>
      <c r="AW87" s="57" t="e">
        <f>ROUND(BA87*L32,2)</f>
        <v>#REF!</v>
      </c>
      <c r="AX87" s="57" t="e">
        <f>ROUND(BB87*L31,2)</f>
        <v>#REF!</v>
      </c>
      <c r="AY87" s="57" t="e">
        <f>ROUND(BC87*L32,2)</f>
        <v>#REF!</v>
      </c>
      <c r="AZ87" s="57" t="e">
        <f>ROUND(SUM(AZ88:AZ104),2)</f>
        <v>#REF!</v>
      </c>
      <c r="BA87" s="57" t="e">
        <f>ROUND(SUM(BA88:BA104),2)</f>
        <v>#REF!</v>
      </c>
      <c r="BB87" s="57" t="e">
        <f>ROUND(SUM(BB88:BB104),2)</f>
        <v>#REF!</v>
      </c>
      <c r="BC87" s="57" t="e">
        <f>ROUND(SUM(BC88:BC104),2)</f>
        <v>#REF!</v>
      </c>
      <c r="BD87" s="59" t="e">
        <f>ROUND(SUM(BD88:BD104),2)</f>
        <v>#REF!</v>
      </c>
      <c r="BS87" s="60" t="s">
        <v>71</v>
      </c>
      <c r="BT87" s="60" t="s">
        <v>72</v>
      </c>
      <c r="BU87" s="61" t="s">
        <v>73</v>
      </c>
      <c r="BV87" s="60" t="s">
        <v>74</v>
      </c>
      <c r="BW87" s="60" t="s">
        <v>75</v>
      </c>
      <c r="BX87" s="60" t="s">
        <v>76</v>
      </c>
    </row>
    <row r="88" spans="1:76" s="5" customFormat="1" ht="30" customHeight="1">
      <c r="A88" s="62"/>
      <c r="B88" s="287"/>
      <c r="C88" s="288"/>
      <c r="D88" s="304"/>
      <c r="E88" s="304"/>
      <c r="F88" s="304"/>
      <c r="G88" s="304"/>
      <c r="H88" s="304"/>
      <c r="I88" s="289"/>
      <c r="J88" s="304" t="s">
        <v>77</v>
      </c>
      <c r="K88" s="304"/>
      <c r="L88" s="304"/>
      <c r="M88" s="304"/>
      <c r="N88" s="304"/>
      <c r="O88" s="304"/>
      <c r="P88" s="304"/>
      <c r="Q88" s="304"/>
      <c r="R88" s="304"/>
      <c r="S88" s="304"/>
      <c r="T88" s="304"/>
      <c r="U88" s="304"/>
      <c r="V88" s="304"/>
      <c r="W88" s="304"/>
      <c r="X88" s="304"/>
      <c r="Y88" s="304"/>
      <c r="Z88" s="304"/>
      <c r="AA88" s="304"/>
      <c r="AB88" s="304"/>
      <c r="AC88" s="304"/>
      <c r="AD88" s="304"/>
      <c r="AE88" s="304"/>
      <c r="AF88" s="304"/>
      <c r="AG88" s="305">
        <f>'TO-1.01'!N88</f>
        <v>0</v>
      </c>
      <c r="AH88" s="336"/>
      <c r="AI88" s="336"/>
      <c r="AJ88" s="336"/>
      <c r="AK88" s="336"/>
      <c r="AL88" s="336"/>
      <c r="AM88" s="336"/>
      <c r="AN88" s="305">
        <f>AG88*1.21</f>
        <v>0</v>
      </c>
      <c r="AO88" s="306"/>
      <c r="AP88" s="306"/>
      <c r="AQ88" s="63"/>
      <c r="AS88" s="64">
        <f>'TO-1.01'!M28</f>
        <v>0</v>
      </c>
      <c r="AT88" s="65">
        <f t="shared" si="0"/>
        <v>0</v>
      </c>
      <c r="AU88" s="66" t="e">
        <f>'TO-1.01'!W115</f>
        <v>#REF!</v>
      </c>
      <c r="AV88" s="65">
        <f>'TO-1.01'!M32</f>
        <v>0</v>
      </c>
      <c r="AW88" s="65">
        <f>'TO-1.01'!M33</f>
        <v>0</v>
      </c>
      <c r="AX88" s="65">
        <f>'TO-1.01'!M34</f>
        <v>0</v>
      </c>
      <c r="AY88" s="65">
        <f>'TO-1.01'!M35</f>
        <v>0</v>
      </c>
      <c r="AZ88" s="65">
        <f>'TO-1.01'!H32</f>
        <v>0</v>
      </c>
      <c r="BA88" s="65">
        <f>'TO-1.01'!H33</f>
        <v>0</v>
      </c>
      <c r="BB88" s="65" t="e">
        <f>'TO-1.01'!H34</f>
        <v>#REF!</v>
      </c>
      <c r="BC88" s="65" t="e">
        <f>'TO-1.01'!H35</f>
        <v>#REF!</v>
      </c>
      <c r="BD88" s="67" t="e">
        <f>'TO-1.01'!H36</f>
        <v>#REF!</v>
      </c>
      <c r="BT88" s="68" t="s">
        <v>78</v>
      </c>
      <c r="BV88" s="68" t="s">
        <v>74</v>
      </c>
      <c r="BW88" s="68" t="s">
        <v>79</v>
      </c>
      <c r="BX88" s="68" t="s">
        <v>75</v>
      </c>
    </row>
    <row r="89" spans="1:76" s="5" customFormat="1" ht="30" customHeight="1">
      <c r="A89" s="62"/>
      <c r="B89" s="287"/>
      <c r="C89" s="288"/>
      <c r="D89" s="304"/>
      <c r="E89" s="304"/>
      <c r="F89" s="304"/>
      <c r="G89" s="304"/>
      <c r="H89" s="304"/>
      <c r="I89" s="289"/>
      <c r="J89" s="304" t="s">
        <v>80</v>
      </c>
      <c r="K89" s="304"/>
      <c r="L89" s="304"/>
      <c r="M89" s="304"/>
      <c r="N89" s="304"/>
      <c r="O89" s="304"/>
      <c r="P89" s="304"/>
      <c r="Q89" s="304"/>
      <c r="R89" s="304"/>
      <c r="S89" s="304"/>
      <c r="T89" s="304"/>
      <c r="U89" s="304"/>
      <c r="V89" s="304"/>
      <c r="W89" s="304"/>
      <c r="X89" s="304"/>
      <c r="Y89" s="304"/>
      <c r="Z89" s="304"/>
      <c r="AA89" s="304"/>
      <c r="AB89" s="304"/>
      <c r="AC89" s="304"/>
      <c r="AD89" s="304"/>
      <c r="AE89" s="304"/>
      <c r="AF89" s="304"/>
      <c r="AG89" s="305">
        <f>'TO-1.02 '!N88</f>
        <v>0</v>
      </c>
      <c r="AH89" s="306"/>
      <c r="AI89" s="306"/>
      <c r="AJ89" s="306"/>
      <c r="AK89" s="306"/>
      <c r="AL89" s="306"/>
      <c r="AM89" s="306"/>
      <c r="AN89" s="305">
        <f aca="true" t="shared" si="1" ref="AN89:AN104">AG89*1.21</f>
        <v>0</v>
      </c>
      <c r="AO89" s="306"/>
      <c r="AP89" s="306"/>
      <c r="AQ89" s="63"/>
      <c r="AS89" s="64" t="e">
        <f>#REF!</f>
        <v>#REF!</v>
      </c>
      <c r="AT89" s="65" t="e">
        <f t="shared" si="0"/>
        <v>#REF!</v>
      </c>
      <c r="AU89" s="66" t="e">
        <f>#REF!</f>
        <v>#REF!</v>
      </c>
      <c r="AV89" s="65" t="e">
        <f>#REF!</f>
        <v>#REF!</v>
      </c>
      <c r="AW89" s="65" t="e">
        <f>#REF!</f>
        <v>#REF!</v>
      </c>
      <c r="AX89" s="65" t="e">
        <f>#REF!</f>
        <v>#REF!</v>
      </c>
      <c r="AY89" s="65" t="e">
        <f>#REF!</f>
        <v>#REF!</v>
      </c>
      <c r="AZ89" s="65" t="e">
        <f>#REF!</f>
        <v>#REF!</v>
      </c>
      <c r="BA89" s="65" t="e">
        <f>#REF!</f>
        <v>#REF!</v>
      </c>
      <c r="BB89" s="65" t="e">
        <f>#REF!</f>
        <v>#REF!</v>
      </c>
      <c r="BC89" s="65" t="e">
        <f>#REF!</f>
        <v>#REF!</v>
      </c>
      <c r="BD89" s="67" t="e">
        <f>#REF!</f>
        <v>#REF!</v>
      </c>
      <c r="BT89" s="68" t="s">
        <v>78</v>
      </c>
      <c r="BV89" s="68" t="s">
        <v>74</v>
      </c>
      <c r="BW89" s="68" t="s">
        <v>81</v>
      </c>
      <c r="BX89" s="68" t="s">
        <v>75</v>
      </c>
    </row>
    <row r="90" spans="1:76" s="5" customFormat="1" ht="30" customHeight="1">
      <c r="A90" s="62"/>
      <c r="B90" s="287"/>
      <c r="C90" s="288"/>
      <c r="D90" s="304"/>
      <c r="E90" s="304"/>
      <c r="F90" s="304"/>
      <c r="G90" s="304"/>
      <c r="H90" s="304"/>
      <c r="I90" s="289"/>
      <c r="J90" s="304" t="s">
        <v>82</v>
      </c>
      <c r="K90" s="304"/>
      <c r="L90" s="304"/>
      <c r="M90" s="304"/>
      <c r="N90" s="304"/>
      <c r="O90" s="304"/>
      <c r="P90" s="304"/>
      <c r="Q90" s="304"/>
      <c r="R90" s="304"/>
      <c r="S90" s="304"/>
      <c r="T90" s="304"/>
      <c r="U90" s="304"/>
      <c r="V90" s="304"/>
      <c r="W90" s="304"/>
      <c r="X90" s="304"/>
      <c r="Y90" s="304"/>
      <c r="Z90" s="304"/>
      <c r="AA90" s="304"/>
      <c r="AB90" s="304"/>
      <c r="AC90" s="304"/>
      <c r="AD90" s="304"/>
      <c r="AE90" s="304"/>
      <c r="AF90" s="304"/>
      <c r="AG90" s="305">
        <f>'TO-1.04'!N88</f>
        <v>0</v>
      </c>
      <c r="AH90" s="336"/>
      <c r="AI90" s="336"/>
      <c r="AJ90" s="336"/>
      <c r="AK90" s="336"/>
      <c r="AL90" s="336"/>
      <c r="AM90" s="336"/>
      <c r="AN90" s="305">
        <f t="shared" si="1"/>
        <v>0</v>
      </c>
      <c r="AO90" s="306"/>
      <c r="AP90" s="306"/>
      <c r="AQ90" s="63"/>
      <c r="AS90" s="64">
        <f>'[1]TO-1.04 - TO-1.04 (2)'!M28</f>
        <v>0</v>
      </c>
      <c r="AT90" s="65">
        <f t="shared" si="0"/>
        <v>1541.61</v>
      </c>
      <c r="AU90" s="66">
        <f>'[1]TO-1.04 - TO-1.04 (2)'!W113</f>
        <v>0</v>
      </c>
      <c r="AV90" s="65">
        <f>'[1]TO-1.04 - TO-1.04 (2)'!M32</f>
        <v>1541.61</v>
      </c>
      <c r="AW90" s="65">
        <f>'[1]TO-1.04 - TO-1.04 (2)'!M33</f>
        <v>0</v>
      </c>
      <c r="AX90" s="65">
        <f>'[1]TO-1.04 - TO-1.04 (2)'!M34</f>
        <v>0</v>
      </c>
      <c r="AY90" s="65">
        <f>'[1]TO-1.04 - TO-1.04 (2)'!M35</f>
        <v>0</v>
      </c>
      <c r="AZ90" s="65">
        <f>'[1]TO-1.04 - TO-1.04 (2)'!H32</f>
        <v>7341</v>
      </c>
      <c r="BA90" s="65">
        <f>'[1]TO-1.04 - TO-1.04 (2)'!H33</f>
        <v>0</v>
      </c>
      <c r="BB90" s="65">
        <f>'[1]TO-1.04 - TO-1.04 (2)'!H34</f>
        <v>0</v>
      </c>
      <c r="BC90" s="65">
        <f>'[1]TO-1.04 - TO-1.04 (2)'!H35</f>
        <v>0</v>
      </c>
      <c r="BD90" s="67">
        <f>'[1]TO-1.04 - TO-1.04 (2)'!H36</f>
        <v>0</v>
      </c>
      <c r="BT90" s="68" t="s">
        <v>78</v>
      </c>
      <c r="BV90" s="68" t="s">
        <v>74</v>
      </c>
      <c r="BW90" s="68" t="s">
        <v>83</v>
      </c>
      <c r="BX90" s="68" t="s">
        <v>75</v>
      </c>
    </row>
    <row r="91" spans="1:76" s="5" customFormat="1" ht="30" customHeight="1">
      <c r="A91" s="62"/>
      <c r="B91" s="287"/>
      <c r="C91" s="288"/>
      <c r="D91" s="304"/>
      <c r="E91" s="304"/>
      <c r="F91" s="304"/>
      <c r="G91" s="304"/>
      <c r="H91" s="304"/>
      <c r="I91" s="289"/>
      <c r="J91" s="304" t="s">
        <v>84</v>
      </c>
      <c r="K91" s="304"/>
      <c r="L91" s="304"/>
      <c r="M91" s="304"/>
      <c r="N91" s="304"/>
      <c r="O91" s="304"/>
      <c r="P91" s="304"/>
      <c r="Q91" s="304"/>
      <c r="R91" s="304"/>
      <c r="S91" s="304"/>
      <c r="T91" s="304"/>
      <c r="U91" s="304"/>
      <c r="V91" s="304"/>
      <c r="W91" s="304"/>
      <c r="X91" s="304"/>
      <c r="Y91" s="304"/>
      <c r="Z91" s="304"/>
      <c r="AA91" s="304"/>
      <c r="AB91" s="304"/>
      <c r="AC91" s="304"/>
      <c r="AD91" s="304"/>
      <c r="AE91" s="304"/>
      <c r="AF91" s="304"/>
      <c r="AG91" s="305">
        <f>'TO-1.05 '!N88</f>
        <v>0</v>
      </c>
      <c r="AH91" s="336"/>
      <c r="AI91" s="336"/>
      <c r="AJ91" s="336"/>
      <c r="AK91" s="336"/>
      <c r="AL91" s="336"/>
      <c r="AM91" s="336"/>
      <c r="AN91" s="305">
        <f t="shared" si="1"/>
        <v>0</v>
      </c>
      <c r="AO91" s="306"/>
      <c r="AP91" s="306"/>
      <c r="AQ91" s="63"/>
      <c r="AS91" s="64" t="e">
        <f>#REF!</f>
        <v>#REF!</v>
      </c>
      <c r="AT91" s="65" t="e">
        <f t="shared" si="0"/>
        <v>#REF!</v>
      </c>
      <c r="AU91" s="66" t="e">
        <f>#REF!</f>
        <v>#REF!</v>
      </c>
      <c r="AV91" s="65" t="e">
        <f>#REF!</f>
        <v>#REF!</v>
      </c>
      <c r="AW91" s="65" t="e">
        <f>#REF!</f>
        <v>#REF!</v>
      </c>
      <c r="AX91" s="65" t="e">
        <f>#REF!</f>
        <v>#REF!</v>
      </c>
      <c r="AY91" s="65" t="e">
        <f>#REF!</f>
        <v>#REF!</v>
      </c>
      <c r="AZ91" s="65" t="e">
        <f>#REF!</f>
        <v>#REF!</v>
      </c>
      <c r="BA91" s="65" t="e">
        <f>#REF!</f>
        <v>#REF!</v>
      </c>
      <c r="BB91" s="65" t="e">
        <f>#REF!</f>
        <v>#REF!</v>
      </c>
      <c r="BC91" s="65" t="e">
        <f>#REF!</f>
        <v>#REF!</v>
      </c>
      <c r="BD91" s="67" t="e">
        <f>#REF!</f>
        <v>#REF!</v>
      </c>
      <c r="BT91" s="68" t="s">
        <v>78</v>
      </c>
      <c r="BV91" s="68" t="s">
        <v>74</v>
      </c>
      <c r="BW91" s="68" t="s">
        <v>85</v>
      </c>
      <c r="BX91" s="68" t="s">
        <v>75</v>
      </c>
    </row>
    <row r="92" spans="1:76" s="5" customFormat="1" ht="30" customHeight="1">
      <c r="A92" s="62"/>
      <c r="B92" s="287"/>
      <c r="C92" s="288"/>
      <c r="D92" s="304"/>
      <c r="E92" s="304"/>
      <c r="F92" s="304"/>
      <c r="G92" s="304"/>
      <c r="H92" s="304"/>
      <c r="I92" s="289"/>
      <c r="J92" s="304" t="s">
        <v>86</v>
      </c>
      <c r="K92" s="304"/>
      <c r="L92" s="304"/>
      <c r="M92" s="304"/>
      <c r="N92" s="304"/>
      <c r="O92" s="304"/>
      <c r="P92" s="304"/>
      <c r="Q92" s="304"/>
      <c r="R92" s="304"/>
      <c r="S92" s="304"/>
      <c r="T92" s="304"/>
      <c r="U92" s="304"/>
      <c r="V92" s="304"/>
      <c r="W92" s="304"/>
      <c r="X92" s="304"/>
      <c r="Y92" s="304"/>
      <c r="Z92" s="304"/>
      <c r="AA92" s="304"/>
      <c r="AB92" s="304"/>
      <c r="AC92" s="304"/>
      <c r="AD92" s="304"/>
      <c r="AE92" s="304"/>
      <c r="AF92" s="304"/>
      <c r="AG92" s="305">
        <f>'TO-1.06 '!N88</f>
        <v>0</v>
      </c>
      <c r="AH92" s="306"/>
      <c r="AI92" s="306"/>
      <c r="AJ92" s="306"/>
      <c r="AK92" s="306"/>
      <c r="AL92" s="306"/>
      <c r="AM92" s="306"/>
      <c r="AN92" s="305">
        <f t="shared" si="1"/>
        <v>0</v>
      </c>
      <c r="AO92" s="306"/>
      <c r="AP92" s="306"/>
      <c r="AQ92" s="63"/>
      <c r="AS92" s="64" t="e">
        <f>#REF!</f>
        <v>#REF!</v>
      </c>
      <c r="AT92" s="65" t="e">
        <f t="shared" si="0"/>
        <v>#REF!</v>
      </c>
      <c r="AU92" s="66" t="e">
        <f>#REF!</f>
        <v>#REF!</v>
      </c>
      <c r="AV92" s="65" t="e">
        <f>#REF!</f>
        <v>#REF!</v>
      </c>
      <c r="AW92" s="65" t="e">
        <f>#REF!</f>
        <v>#REF!</v>
      </c>
      <c r="AX92" s="65" t="e">
        <f>#REF!</f>
        <v>#REF!</v>
      </c>
      <c r="AY92" s="65" t="e">
        <f>#REF!</f>
        <v>#REF!</v>
      </c>
      <c r="AZ92" s="65" t="e">
        <f>#REF!</f>
        <v>#REF!</v>
      </c>
      <c r="BA92" s="65" t="e">
        <f>#REF!</f>
        <v>#REF!</v>
      </c>
      <c r="BB92" s="65" t="e">
        <f>#REF!</f>
        <v>#REF!</v>
      </c>
      <c r="BC92" s="65" t="e">
        <f>#REF!</f>
        <v>#REF!</v>
      </c>
      <c r="BD92" s="67" t="e">
        <f>#REF!</f>
        <v>#REF!</v>
      </c>
      <c r="BT92" s="68" t="s">
        <v>78</v>
      </c>
      <c r="BV92" s="68" t="s">
        <v>74</v>
      </c>
      <c r="BW92" s="68" t="s">
        <v>87</v>
      </c>
      <c r="BX92" s="68" t="s">
        <v>75</v>
      </c>
    </row>
    <row r="93" spans="1:76" s="5" customFormat="1" ht="30" customHeight="1">
      <c r="A93" s="62"/>
      <c r="B93" s="287"/>
      <c r="C93" s="288"/>
      <c r="D93" s="304"/>
      <c r="E93" s="304"/>
      <c r="F93" s="304"/>
      <c r="G93" s="304"/>
      <c r="H93" s="304"/>
      <c r="I93" s="289"/>
      <c r="J93" s="304" t="s">
        <v>88</v>
      </c>
      <c r="K93" s="304"/>
      <c r="L93" s="304"/>
      <c r="M93" s="304"/>
      <c r="N93" s="304"/>
      <c r="O93" s="304"/>
      <c r="P93" s="304"/>
      <c r="Q93" s="304"/>
      <c r="R93" s="304"/>
      <c r="S93" s="304"/>
      <c r="T93" s="304"/>
      <c r="U93" s="304"/>
      <c r="V93" s="304"/>
      <c r="W93" s="304"/>
      <c r="X93" s="304"/>
      <c r="Y93" s="304"/>
      <c r="Z93" s="304"/>
      <c r="AA93" s="304"/>
      <c r="AB93" s="304"/>
      <c r="AC93" s="304"/>
      <c r="AD93" s="304"/>
      <c r="AE93" s="304"/>
      <c r="AF93" s="304"/>
      <c r="AG93" s="305">
        <f>'TO-1.08'!N88</f>
        <v>0</v>
      </c>
      <c r="AH93" s="306"/>
      <c r="AI93" s="306"/>
      <c r="AJ93" s="306"/>
      <c r="AK93" s="306"/>
      <c r="AL93" s="306"/>
      <c r="AM93" s="306"/>
      <c r="AN93" s="305">
        <f t="shared" si="1"/>
        <v>0</v>
      </c>
      <c r="AO93" s="306"/>
      <c r="AP93" s="306"/>
      <c r="AQ93" s="63"/>
      <c r="AS93" s="64" t="e">
        <f>#REF!</f>
        <v>#REF!</v>
      </c>
      <c r="AT93" s="65" t="e">
        <f t="shared" si="0"/>
        <v>#REF!</v>
      </c>
      <c r="AU93" s="66" t="e">
        <f>#REF!</f>
        <v>#REF!</v>
      </c>
      <c r="AV93" s="65" t="e">
        <f>#REF!</f>
        <v>#REF!</v>
      </c>
      <c r="AW93" s="65" t="e">
        <f>#REF!</f>
        <v>#REF!</v>
      </c>
      <c r="AX93" s="65" t="e">
        <f>#REF!</f>
        <v>#REF!</v>
      </c>
      <c r="AY93" s="65" t="e">
        <f>#REF!</f>
        <v>#REF!</v>
      </c>
      <c r="AZ93" s="65" t="e">
        <f>#REF!</f>
        <v>#REF!</v>
      </c>
      <c r="BA93" s="65" t="e">
        <f>#REF!</f>
        <v>#REF!</v>
      </c>
      <c r="BB93" s="65" t="e">
        <f>#REF!</f>
        <v>#REF!</v>
      </c>
      <c r="BC93" s="65" t="e">
        <f>#REF!</f>
        <v>#REF!</v>
      </c>
      <c r="BD93" s="67" t="e">
        <f>#REF!</f>
        <v>#REF!</v>
      </c>
      <c r="BT93" s="68" t="s">
        <v>78</v>
      </c>
      <c r="BV93" s="68" t="s">
        <v>74</v>
      </c>
      <c r="BW93" s="68" t="s">
        <v>89</v>
      </c>
      <c r="BX93" s="68" t="s">
        <v>75</v>
      </c>
    </row>
    <row r="94" spans="1:76" s="5" customFormat="1" ht="30" customHeight="1">
      <c r="A94" s="62"/>
      <c r="B94" s="287"/>
      <c r="C94" s="288"/>
      <c r="D94" s="304"/>
      <c r="E94" s="304"/>
      <c r="F94" s="304"/>
      <c r="G94" s="304"/>
      <c r="H94" s="304"/>
      <c r="I94" s="289"/>
      <c r="J94" s="304" t="s">
        <v>90</v>
      </c>
      <c r="K94" s="304"/>
      <c r="L94" s="304"/>
      <c r="M94" s="304"/>
      <c r="N94" s="304"/>
      <c r="O94" s="304"/>
      <c r="P94" s="304"/>
      <c r="Q94" s="304"/>
      <c r="R94" s="304"/>
      <c r="S94" s="304"/>
      <c r="T94" s="304"/>
      <c r="U94" s="304"/>
      <c r="V94" s="304"/>
      <c r="W94" s="304"/>
      <c r="X94" s="304"/>
      <c r="Y94" s="304"/>
      <c r="Z94" s="304"/>
      <c r="AA94" s="304"/>
      <c r="AB94" s="304"/>
      <c r="AC94" s="304"/>
      <c r="AD94" s="304"/>
      <c r="AE94" s="304"/>
      <c r="AF94" s="304"/>
      <c r="AG94" s="305">
        <f>'TO-1.09'!N88</f>
        <v>0</v>
      </c>
      <c r="AH94" s="306"/>
      <c r="AI94" s="306"/>
      <c r="AJ94" s="306"/>
      <c r="AK94" s="306"/>
      <c r="AL94" s="306"/>
      <c r="AM94" s="306"/>
      <c r="AN94" s="305">
        <f t="shared" si="1"/>
        <v>0</v>
      </c>
      <c r="AO94" s="306"/>
      <c r="AP94" s="306"/>
      <c r="AQ94" s="63"/>
      <c r="AS94" s="64" t="e">
        <f>#REF!</f>
        <v>#REF!</v>
      </c>
      <c r="AT94" s="65" t="e">
        <f t="shared" si="0"/>
        <v>#REF!</v>
      </c>
      <c r="AU94" s="66" t="e">
        <f>#REF!</f>
        <v>#REF!</v>
      </c>
      <c r="AV94" s="65" t="e">
        <f>#REF!</f>
        <v>#REF!</v>
      </c>
      <c r="AW94" s="65" t="e">
        <f>#REF!</f>
        <v>#REF!</v>
      </c>
      <c r="AX94" s="65" t="e">
        <f>#REF!</f>
        <v>#REF!</v>
      </c>
      <c r="AY94" s="65" t="e">
        <f>#REF!</f>
        <v>#REF!</v>
      </c>
      <c r="AZ94" s="65" t="e">
        <f>#REF!</f>
        <v>#REF!</v>
      </c>
      <c r="BA94" s="65" t="e">
        <f>#REF!</f>
        <v>#REF!</v>
      </c>
      <c r="BB94" s="65" t="e">
        <f>#REF!</f>
        <v>#REF!</v>
      </c>
      <c r="BC94" s="65" t="e">
        <f>#REF!</f>
        <v>#REF!</v>
      </c>
      <c r="BD94" s="67" t="e">
        <f>#REF!</f>
        <v>#REF!</v>
      </c>
      <c r="BT94" s="68" t="s">
        <v>78</v>
      </c>
      <c r="BV94" s="68" t="s">
        <v>74</v>
      </c>
      <c r="BW94" s="68" t="s">
        <v>91</v>
      </c>
      <c r="BX94" s="68" t="s">
        <v>75</v>
      </c>
    </row>
    <row r="95" spans="1:76" s="5" customFormat="1" ht="30" customHeight="1">
      <c r="A95" s="62"/>
      <c r="B95" s="287"/>
      <c r="C95" s="288"/>
      <c r="D95" s="304"/>
      <c r="E95" s="304"/>
      <c r="F95" s="304"/>
      <c r="G95" s="304"/>
      <c r="H95" s="304"/>
      <c r="I95" s="289"/>
      <c r="J95" s="304" t="s">
        <v>92</v>
      </c>
      <c r="K95" s="304"/>
      <c r="L95" s="304"/>
      <c r="M95" s="304"/>
      <c r="N95" s="304"/>
      <c r="O95" s="304"/>
      <c r="P95" s="304"/>
      <c r="Q95" s="304"/>
      <c r="R95" s="304"/>
      <c r="S95" s="304"/>
      <c r="T95" s="304"/>
      <c r="U95" s="304"/>
      <c r="V95" s="304"/>
      <c r="W95" s="304"/>
      <c r="X95" s="304"/>
      <c r="Y95" s="304"/>
      <c r="Z95" s="304"/>
      <c r="AA95" s="304"/>
      <c r="AB95" s="304"/>
      <c r="AC95" s="304"/>
      <c r="AD95" s="304"/>
      <c r="AE95" s="304"/>
      <c r="AF95" s="304"/>
      <c r="AG95" s="305">
        <f>'TO-1.10'!N88</f>
        <v>0</v>
      </c>
      <c r="AH95" s="306"/>
      <c r="AI95" s="306"/>
      <c r="AJ95" s="306"/>
      <c r="AK95" s="306"/>
      <c r="AL95" s="306"/>
      <c r="AM95" s="306"/>
      <c r="AN95" s="305">
        <f t="shared" si="1"/>
        <v>0</v>
      </c>
      <c r="AO95" s="306"/>
      <c r="AP95" s="306"/>
      <c r="AQ95" s="63"/>
      <c r="AS95" s="64" t="e">
        <f>#REF!</f>
        <v>#REF!</v>
      </c>
      <c r="AT95" s="65" t="e">
        <f t="shared" si="0"/>
        <v>#REF!</v>
      </c>
      <c r="AU95" s="66" t="e">
        <f>#REF!</f>
        <v>#REF!</v>
      </c>
      <c r="AV95" s="65" t="e">
        <f>#REF!</f>
        <v>#REF!</v>
      </c>
      <c r="AW95" s="65" t="e">
        <f>#REF!</f>
        <v>#REF!</v>
      </c>
      <c r="AX95" s="65" t="e">
        <f>#REF!</f>
        <v>#REF!</v>
      </c>
      <c r="AY95" s="65" t="e">
        <f>#REF!</f>
        <v>#REF!</v>
      </c>
      <c r="AZ95" s="65" t="e">
        <f>#REF!</f>
        <v>#REF!</v>
      </c>
      <c r="BA95" s="65" t="e">
        <f>#REF!</f>
        <v>#REF!</v>
      </c>
      <c r="BB95" s="65" t="e">
        <f>#REF!</f>
        <v>#REF!</v>
      </c>
      <c r="BC95" s="65" t="e">
        <f>#REF!</f>
        <v>#REF!</v>
      </c>
      <c r="BD95" s="67" t="e">
        <f>#REF!</f>
        <v>#REF!</v>
      </c>
      <c r="BT95" s="68" t="s">
        <v>78</v>
      </c>
      <c r="BV95" s="68" t="s">
        <v>74</v>
      </c>
      <c r="BW95" s="68" t="s">
        <v>93</v>
      </c>
      <c r="BX95" s="68" t="s">
        <v>75</v>
      </c>
    </row>
    <row r="96" spans="1:76" s="5" customFormat="1" ht="30" customHeight="1">
      <c r="A96" s="62"/>
      <c r="B96" s="287"/>
      <c r="C96" s="288"/>
      <c r="D96" s="304"/>
      <c r="E96" s="304"/>
      <c r="F96" s="304"/>
      <c r="G96" s="304"/>
      <c r="H96" s="304"/>
      <c r="I96" s="289"/>
      <c r="J96" s="304" t="s">
        <v>94</v>
      </c>
      <c r="K96" s="304"/>
      <c r="L96" s="304"/>
      <c r="M96" s="304"/>
      <c r="N96" s="304"/>
      <c r="O96" s="304"/>
      <c r="P96" s="304"/>
      <c r="Q96" s="304"/>
      <c r="R96" s="304"/>
      <c r="S96" s="304"/>
      <c r="T96" s="304"/>
      <c r="U96" s="304"/>
      <c r="V96" s="304"/>
      <c r="W96" s="304"/>
      <c r="X96" s="304"/>
      <c r="Y96" s="304"/>
      <c r="Z96" s="304"/>
      <c r="AA96" s="304"/>
      <c r="AB96" s="304"/>
      <c r="AC96" s="304"/>
      <c r="AD96" s="304"/>
      <c r="AE96" s="304"/>
      <c r="AF96" s="304"/>
      <c r="AG96" s="305">
        <f>'TO-1.11.01'!N88</f>
        <v>0</v>
      </c>
      <c r="AH96" s="306"/>
      <c r="AI96" s="306"/>
      <c r="AJ96" s="306"/>
      <c r="AK96" s="306"/>
      <c r="AL96" s="306"/>
      <c r="AM96" s="306"/>
      <c r="AN96" s="305">
        <f t="shared" si="1"/>
        <v>0</v>
      </c>
      <c r="AO96" s="306"/>
      <c r="AP96" s="306"/>
      <c r="AQ96" s="63"/>
      <c r="AS96" s="64" t="e">
        <f>#REF!</f>
        <v>#REF!</v>
      </c>
      <c r="AT96" s="65" t="e">
        <f t="shared" si="0"/>
        <v>#REF!</v>
      </c>
      <c r="AU96" s="66" t="e">
        <f>#REF!</f>
        <v>#REF!</v>
      </c>
      <c r="AV96" s="65" t="e">
        <f>#REF!</f>
        <v>#REF!</v>
      </c>
      <c r="AW96" s="65" t="e">
        <f>#REF!</f>
        <v>#REF!</v>
      </c>
      <c r="AX96" s="65" t="e">
        <f>#REF!</f>
        <v>#REF!</v>
      </c>
      <c r="AY96" s="65" t="e">
        <f>#REF!</f>
        <v>#REF!</v>
      </c>
      <c r="AZ96" s="65" t="e">
        <f>#REF!</f>
        <v>#REF!</v>
      </c>
      <c r="BA96" s="65" t="e">
        <f>#REF!</f>
        <v>#REF!</v>
      </c>
      <c r="BB96" s="65" t="e">
        <f>#REF!</f>
        <v>#REF!</v>
      </c>
      <c r="BC96" s="65" t="e">
        <f>#REF!</f>
        <v>#REF!</v>
      </c>
      <c r="BD96" s="67" t="e">
        <f>#REF!</f>
        <v>#REF!</v>
      </c>
      <c r="BT96" s="68" t="s">
        <v>78</v>
      </c>
      <c r="BV96" s="68" t="s">
        <v>74</v>
      </c>
      <c r="BW96" s="68" t="s">
        <v>95</v>
      </c>
      <c r="BX96" s="68" t="s">
        <v>75</v>
      </c>
    </row>
    <row r="97" spans="1:76" s="5" customFormat="1" ht="30" customHeight="1">
      <c r="A97" s="62"/>
      <c r="B97" s="287"/>
      <c r="C97" s="288"/>
      <c r="D97" s="304"/>
      <c r="E97" s="304"/>
      <c r="F97" s="304"/>
      <c r="G97" s="304"/>
      <c r="H97" s="304"/>
      <c r="I97" s="289"/>
      <c r="J97" s="304" t="s">
        <v>96</v>
      </c>
      <c r="K97" s="304"/>
      <c r="L97" s="304"/>
      <c r="M97" s="304"/>
      <c r="N97" s="304"/>
      <c r="O97" s="304"/>
      <c r="P97" s="304"/>
      <c r="Q97" s="304"/>
      <c r="R97" s="304"/>
      <c r="S97" s="304"/>
      <c r="T97" s="304"/>
      <c r="U97" s="304"/>
      <c r="V97" s="304"/>
      <c r="W97" s="304"/>
      <c r="X97" s="304"/>
      <c r="Y97" s="304"/>
      <c r="Z97" s="304"/>
      <c r="AA97" s="304"/>
      <c r="AB97" s="304"/>
      <c r="AC97" s="304"/>
      <c r="AD97" s="304"/>
      <c r="AE97" s="304"/>
      <c r="AF97" s="304"/>
      <c r="AG97" s="305">
        <f>'TO-1.11.03'!N88</f>
        <v>0</v>
      </c>
      <c r="AH97" s="306"/>
      <c r="AI97" s="306"/>
      <c r="AJ97" s="306"/>
      <c r="AK97" s="306"/>
      <c r="AL97" s="306"/>
      <c r="AM97" s="306"/>
      <c r="AN97" s="305">
        <f t="shared" si="1"/>
        <v>0</v>
      </c>
      <c r="AO97" s="306"/>
      <c r="AP97" s="306"/>
      <c r="AQ97" s="63"/>
      <c r="AS97" s="64" t="e">
        <f>#REF!</f>
        <v>#REF!</v>
      </c>
      <c r="AT97" s="65" t="e">
        <f t="shared" si="0"/>
        <v>#REF!</v>
      </c>
      <c r="AU97" s="66" t="e">
        <f>#REF!</f>
        <v>#REF!</v>
      </c>
      <c r="AV97" s="65" t="e">
        <f>#REF!</f>
        <v>#REF!</v>
      </c>
      <c r="AW97" s="65" t="e">
        <f>#REF!</f>
        <v>#REF!</v>
      </c>
      <c r="AX97" s="65" t="e">
        <f>#REF!</f>
        <v>#REF!</v>
      </c>
      <c r="AY97" s="65" t="e">
        <f>#REF!</f>
        <v>#REF!</v>
      </c>
      <c r="AZ97" s="65" t="e">
        <f>#REF!</f>
        <v>#REF!</v>
      </c>
      <c r="BA97" s="65" t="e">
        <f>#REF!</f>
        <v>#REF!</v>
      </c>
      <c r="BB97" s="65" t="e">
        <f>#REF!</f>
        <v>#REF!</v>
      </c>
      <c r="BC97" s="65" t="e">
        <f>#REF!</f>
        <v>#REF!</v>
      </c>
      <c r="BD97" s="67" t="e">
        <f>#REF!</f>
        <v>#REF!</v>
      </c>
      <c r="BT97" s="68" t="s">
        <v>78</v>
      </c>
      <c r="BV97" s="68" t="s">
        <v>74</v>
      </c>
      <c r="BW97" s="68" t="s">
        <v>97</v>
      </c>
      <c r="BX97" s="68" t="s">
        <v>75</v>
      </c>
    </row>
    <row r="98" spans="1:76" s="5" customFormat="1" ht="30" customHeight="1">
      <c r="A98" s="62"/>
      <c r="B98" s="287"/>
      <c r="C98" s="288"/>
      <c r="D98" s="304"/>
      <c r="E98" s="304"/>
      <c r="F98" s="304"/>
      <c r="G98" s="304"/>
      <c r="H98" s="304"/>
      <c r="I98" s="289"/>
      <c r="J98" s="304" t="s">
        <v>98</v>
      </c>
      <c r="K98" s="304"/>
      <c r="L98" s="304"/>
      <c r="M98" s="304"/>
      <c r="N98" s="304"/>
      <c r="O98" s="304"/>
      <c r="P98" s="304"/>
      <c r="Q98" s="304"/>
      <c r="R98" s="304"/>
      <c r="S98" s="304"/>
      <c r="T98" s="304"/>
      <c r="U98" s="304"/>
      <c r="V98" s="304"/>
      <c r="W98" s="304"/>
      <c r="X98" s="304"/>
      <c r="Y98" s="304"/>
      <c r="Z98" s="304"/>
      <c r="AA98" s="304"/>
      <c r="AB98" s="304"/>
      <c r="AC98" s="304"/>
      <c r="AD98" s="304"/>
      <c r="AE98" s="304"/>
      <c r="AF98" s="304"/>
      <c r="AG98" s="305">
        <f>'TO-1.11.04 '!N88</f>
        <v>0</v>
      </c>
      <c r="AH98" s="306"/>
      <c r="AI98" s="306"/>
      <c r="AJ98" s="306"/>
      <c r="AK98" s="306"/>
      <c r="AL98" s="306"/>
      <c r="AM98" s="306"/>
      <c r="AN98" s="305">
        <f t="shared" si="1"/>
        <v>0</v>
      </c>
      <c r="AO98" s="306"/>
      <c r="AP98" s="306"/>
      <c r="AQ98" s="63"/>
      <c r="AS98" s="64" t="e">
        <f>#REF!</f>
        <v>#REF!</v>
      </c>
      <c r="AT98" s="65" t="e">
        <f t="shared" si="0"/>
        <v>#REF!</v>
      </c>
      <c r="AU98" s="66" t="e">
        <f>#REF!</f>
        <v>#REF!</v>
      </c>
      <c r="AV98" s="65" t="e">
        <f>#REF!</f>
        <v>#REF!</v>
      </c>
      <c r="AW98" s="65" t="e">
        <f>#REF!</f>
        <v>#REF!</v>
      </c>
      <c r="AX98" s="65" t="e">
        <f>#REF!</f>
        <v>#REF!</v>
      </c>
      <c r="AY98" s="65" t="e">
        <f>#REF!</f>
        <v>#REF!</v>
      </c>
      <c r="AZ98" s="65" t="e">
        <f>#REF!</f>
        <v>#REF!</v>
      </c>
      <c r="BA98" s="65" t="e">
        <f>#REF!</f>
        <v>#REF!</v>
      </c>
      <c r="BB98" s="65" t="e">
        <f>#REF!</f>
        <v>#REF!</v>
      </c>
      <c r="BC98" s="65" t="e">
        <f>#REF!</f>
        <v>#REF!</v>
      </c>
      <c r="BD98" s="67" t="e">
        <f>#REF!</f>
        <v>#REF!</v>
      </c>
      <c r="BT98" s="68" t="s">
        <v>78</v>
      </c>
      <c r="BV98" s="68" t="s">
        <v>74</v>
      </c>
      <c r="BW98" s="68" t="s">
        <v>99</v>
      </c>
      <c r="BX98" s="68" t="s">
        <v>75</v>
      </c>
    </row>
    <row r="99" spans="1:76" s="5" customFormat="1" ht="30" customHeight="1">
      <c r="A99" s="62"/>
      <c r="B99" s="287"/>
      <c r="C99" s="288"/>
      <c r="D99" s="304"/>
      <c r="E99" s="304"/>
      <c r="F99" s="304"/>
      <c r="G99" s="304"/>
      <c r="H99" s="304"/>
      <c r="I99" s="289"/>
      <c r="J99" s="304" t="s">
        <v>100</v>
      </c>
      <c r="K99" s="304"/>
      <c r="L99" s="304"/>
      <c r="M99" s="304"/>
      <c r="N99" s="304"/>
      <c r="O99" s="304"/>
      <c r="P99" s="304"/>
      <c r="Q99" s="304"/>
      <c r="R99" s="304"/>
      <c r="S99" s="304"/>
      <c r="T99" s="304"/>
      <c r="U99" s="304"/>
      <c r="V99" s="304"/>
      <c r="W99" s="304"/>
      <c r="X99" s="304"/>
      <c r="Y99" s="304"/>
      <c r="Z99" s="304"/>
      <c r="AA99" s="304"/>
      <c r="AB99" s="304"/>
      <c r="AC99" s="304"/>
      <c r="AD99" s="304"/>
      <c r="AE99" s="304"/>
      <c r="AF99" s="304"/>
      <c r="AG99" s="305">
        <f>'TO-1.11.05'!N114</f>
        <v>0</v>
      </c>
      <c r="AH99" s="306"/>
      <c r="AI99" s="306"/>
      <c r="AJ99" s="306"/>
      <c r="AK99" s="306"/>
      <c r="AL99" s="306"/>
      <c r="AM99" s="306"/>
      <c r="AN99" s="305">
        <f t="shared" si="1"/>
        <v>0</v>
      </c>
      <c r="AO99" s="306"/>
      <c r="AP99" s="306"/>
      <c r="AQ99" s="63"/>
      <c r="AS99" s="64" t="e">
        <f>#REF!</f>
        <v>#REF!</v>
      </c>
      <c r="AT99" s="65" t="e">
        <f t="shared" si="0"/>
        <v>#REF!</v>
      </c>
      <c r="AU99" s="66" t="e">
        <f>#REF!</f>
        <v>#REF!</v>
      </c>
      <c r="AV99" s="65" t="e">
        <f>#REF!</f>
        <v>#REF!</v>
      </c>
      <c r="AW99" s="65" t="e">
        <f>#REF!</f>
        <v>#REF!</v>
      </c>
      <c r="AX99" s="65" t="e">
        <f>#REF!</f>
        <v>#REF!</v>
      </c>
      <c r="AY99" s="65" t="e">
        <f>#REF!</f>
        <v>#REF!</v>
      </c>
      <c r="AZ99" s="65" t="e">
        <f>#REF!</f>
        <v>#REF!</v>
      </c>
      <c r="BA99" s="65" t="e">
        <f>#REF!</f>
        <v>#REF!</v>
      </c>
      <c r="BB99" s="65" t="e">
        <f>#REF!</f>
        <v>#REF!</v>
      </c>
      <c r="BC99" s="65" t="e">
        <f>#REF!</f>
        <v>#REF!</v>
      </c>
      <c r="BD99" s="67" t="e">
        <f>#REF!</f>
        <v>#REF!</v>
      </c>
      <c r="BT99" s="68" t="s">
        <v>78</v>
      </c>
      <c r="BV99" s="68" t="s">
        <v>74</v>
      </c>
      <c r="BW99" s="68" t="s">
        <v>101</v>
      </c>
      <c r="BX99" s="68" t="s">
        <v>75</v>
      </c>
    </row>
    <row r="100" spans="1:76" s="5" customFormat="1" ht="30" customHeight="1">
      <c r="A100" s="62"/>
      <c r="B100" s="287"/>
      <c r="C100" s="288"/>
      <c r="D100" s="304"/>
      <c r="E100" s="304"/>
      <c r="F100" s="304"/>
      <c r="G100" s="304"/>
      <c r="H100" s="304"/>
      <c r="I100" s="289"/>
      <c r="J100" s="304" t="s">
        <v>102</v>
      </c>
      <c r="K100" s="304"/>
      <c r="L100" s="304"/>
      <c r="M100" s="304"/>
      <c r="N100" s="304"/>
      <c r="O100" s="304"/>
      <c r="P100" s="304"/>
      <c r="Q100" s="304"/>
      <c r="R100" s="304"/>
      <c r="S100" s="304"/>
      <c r="T100" s="304"/>
      <c r="U100" s="304"/>
      <c r="V100" s="304"/>
      <c r="W100" s="304"/>
      <c r="X100" s="304"/>
      <c r="Y100" s="304"/>
      <c r="Z100" s="304"/>
      <c r="AA100" s="304"/>
      <c r="AB100" s="304"/>
      <c r="AC100" s="304"/>
      <c r="AD100" s="304"/>
      <c r="AE100" s="304"/>
      <c r="AF100" s="304"/>
      <c r="AG100" s="305">
        <f>'TO-1.11.06'!N113</f>
        <v>0</v>
      </c>
      <c r="AH100" s="306"/>
      <c r="AI100" s="306"/>
      <c r="AJ100" s="306"/>
      <c r="AK100" s="306"/>
      <c r="AL100" s="306"/>
      <c r="AM100" s="306"/>
      <c r="AN100" s="305">
        <f t="shared" si="1"/>
        <v>0</v>
      </c>
      <c r="AO100" s="306"/>
      <c r="AP100" s="306"/>
      <c r="AQ100" s="63"/>
      <c r="AS100" s="64" t="e">
        <f>#REF!</f>
        <v>#REF!</v>
      </c>
      <c r="AT100" s="65" t="e">
        <f t="shared" si="0"/>
        <v>#REF!</v>
      </c>
      <c r="AU100" s="66" t="e">
        <f>#REF!</f>
        <v>#REF!</v>
      </c>
      <c r="AV100" s="65" t="e">
        <f>#REF!</f>
        <v>#REF!</v>
      </c>
      <c r="AW100" s="65" t="e">
        <f>#REF!</f>
        <v>#REF!</v>
      </c>
      <c r="AX100" s="65" t="e">
        <f>#REF!</f>
        <v>#REF!</v>
      </c>
      <c r="AY100" s="65" t="e">
        <f>#REF!</f>
        <v>#REF!</v>
      </c>
      <c r="AZ100" s="65" t="e">
        <f>#REF!</f>
        <v>#REF!</v>
      </c>
      <c r="BA100" s="65" t="e">
        <f>#REF!</f>
        <v>#REF!</v>
      </c>
      <c r="BB100" s="65" t="e">
        <f>#REF!</f>
        <v>#REF!</v>
      </c>
      <c r="BC100" s="65" t="e">
        <f>#REF!</f>
        <v>#REF!</v>
      </c>
      <c r="BD100" s="67" t="e">
        <f>#REF!</f>
        <v>#REF!</v>
      </c>
      <c r="BT100" s="68" t="s">
        <v>78</v>
      </c>
      <c r="BV100" s="68" t="s">
        <v>74</v>
      </c>
      <c r="BW100" s="68" t="s">
        <v>103</v>
      </c>
      <c r="BX100" s="68" t="s">
        <v>75</v>
      </c>
    </row>
    <row r="101" spans="1:76" s="5" customFormat="1" ht="30" customHeight="1">
      <c r="A101" s="62"/>
      <c r="B101" s="287"/>
      <c r="C101" s="288"/>
      <c r="D101" s="304"/>
      <c r="E101" s="304"/>
      <c r="F101" s="304"/>
      <c r="G101" s="304"/>
      <c r="H101" s="304"/>
      <c r="I101" s="289"/>
      <c r="J101" s="304" t="s">
        <v>104</v>
      </c>
      <c r="K101" s="304"/>
      <c r="L101" s="304"/>
      <c r="M101" s="304"/>
      <c r="N101" s="304"/>
      <c r="O101" s="304"/>
      <c r="P101" s="304"/>
      <c r="Q101" s="304"/>
      <c r="R101" s="304"/>
      <c r="S101" s="304"/>
      <c r="T101" s="304"/>
      <c r="U101" s="304"/>
      <c r="V101" s="304"/>
      <c r="W101" s="304"/>
      <c r="X101" s="304"/>
      <c r="Y101" s="304"/>
      <c r="Z101" s="304"/>
      <c r="AA101" s="304"/>
      <c r="AB101" s="304"/>
      <c r="AC101" s="304"/>
      <c r="AD101" s="304"/>
      <c r="AE101" s="304"/>
      <c r="AF101" s="304"/>
      <c r="AG101" s="305">
        <f>'TO-1.11.07'!N88</f>
        <v>0</v>
      </c>
      <c r="AH101" s="306"/>
      <c r="AI101" s="306"/>
      <c r="AJ101" s="306"/>
      <c r="AK101" s="306"/>
      <c r="AL101" s="306"/>
      <c r="AM101" s="306"/>
      <c r="AN101" s="305">
        <f t="shared" si="1"/>
        <v>0</v>
      </c>
      <c r="AO101" s="306"/>
      <c r="AP101" s="306"/>
      <c r="AQ101" s="63"/>
      <c r="AS101" s="64" t="e">
        <f>#REF!</f>
        <v>#REF!</v>
      </c>
      <c r="AT101" s="65" t="e">
        <f t="shared" si="0"/>
        <v>#REF!</v>
      </c>
      <c r="AU101" s="66" t="e">
        <f>#REF!</f>
        <v>#REF!</v>
      </c>
      <c r="AV101" s="65" t="e">
        <f>#REF!</f>
        <v>#REF!</v>
      </c>
      <c r="AW101" s="65" t="e">
        <f>#REF!</f>
        <v>#REF!</v>
      </c>
      <c r="AX101" s="65" t="e">
        <f>#REF!</f>
        <v>#REF!</v>
      </c>
      <c r="AY101" s="65" t="e">
        <f>#REF!</f>
        <v>#REF!</v>
      </c>
      <c r="AZ101" s="65" t="e">
        <f>#REF!</f>
        <v>#REF!</v>
      </c>
      <c r="BA101" s="65" t="e">
        <f>#REF!</f>
        <v>#REF!</v>
      </c>
      <c r="BB101" s="65" t="e">
        <f>#REF!</f>
        <v>#REF!</v>
      </c>
      <c r="BC101" s="65" t="e">
        <f>#REF!</f>
        <v>#REF!</v>
      </c>
      <c r="BD101" s="67" t="e">
        <f>#REF!</f>
        <v>#REF!</v>
      </c>
      <c r="BT101" s="68" t="s">
        <v>78</v>
      </c>
      <c r="BV101" s="68" t="s">
        <v>74</v>
      </c>
      <c r="BW101" s="68" t="s">
        <v>105</v>
      </c>
      <c r="BX101" s="68" t="s">
        <v>75</v>
      </c>
    </row>
    <row r="102" spans="1:76" s="5" customFormat="1" ht="30" customHeight="1">
      <c r="A102" s="62"/>
      <c r="B102" s="287"/>
      <c r="C102" s="288"/>
      <c r="D102" s="304"/>
      <c r="E102" s="304"/>
      <c r="F102" s="304"/>
      <c r="G102" s="304"/>
      <c r="H102" s="304"/>
      <c r="I102" s="289"/>
      <c r="J102" s="304" t="s">
        <v>106</v>
      </c>
      <c r="K102" s="304"/>
      <c r="L102" s="304"/>
      <c r="M102" s="304"/>
      <c r="N102" s="304"/>
      <c r="O102" s="304"/>
      <c r="P102" s="304"/>
      <c r="Q102" s="304"/>
      <c r="R102" s="304"/>
      <c r="S102" s="304"/>
      <c r="T102" s="304"/>
      <c r="U102" s="304"/>
      <c r="V102" s="304"/>
      <c r="W102" s="304"/>
      <c r="X102" s="304"/>
      <c r="Y102" s="304"/>
      <c r="Z102" s="304"/>
      <c r="AA102" s="304"/>
      <c r="AB102" s="304"/>
      <c r="AC102" s="304"/>
      <c r="AD102" s="304"/>
      <c r="AE102" s="304"/>
      <c r="AF102" s="304"/>
      <c r="AG102" s="305">
        <f>'TO-1.11.08'!N88</f>
        <v>0</v>
      </c>
      <c r="AH102" s="306"/>
      <c r="AI102" s="306"/>
      <c r="AJ102" s="306"/>
      <c r="AK102" s="306"/>
      <c r="AL102" s="306"/>
      <c r="AM102" s="306"/>
      <c r="AN102" s="305">
        <f t="shared" si="1"/>
        <v>0</v>
      </c>
      <c r="AO102" s="306"/>
      <c r="AP102" s="306"/>
      <c r="AQ102" s="63"/>
      <c r="AS102" s="64" t="e">
        <f>#REF!</f>
        <v>#REF!</v>
      </c>
      <c r="AT102" s="65" t="e">
        <f t="shared" si="0"/>
        <v>#REF!</v>
      </c>
      <c r="AU102" s="66" t="e">
        <f>#REF!</f>
        <v>#REF!</v>
      </c>
      <c r="AV102" s="65" t="e">
        <f>#REF!</f>
        <v>#REF!</v>
      </c>
      <c r="AW102" s="65" t="e">
        <f>#REF!</f>
        <v>#REF!</v>
      </c>
      <c r="AX102" s="65" t="e">
        <f>#REF!</f>
        <v>#REF!</v>
      </c>
      <c r="AY102" s="65" t="e">
        <f>#REF!</f>
        <v>#REF!</v>
      </c>
      <c r="AZ102" s="65" t="e">
        <f>#REF!</f>
        <v>#REF!</v>
      </c>
      <c r="BA102" s="65" t="e">
        <f>#REF!</f>
        <v>#REF!</v>
      </c>
      <c r="BB102" s="65" t="e">
        <f>#REF!</f>
        <v>#REF!</v>
      </c>
      <c r="BC102" s="65" t="e">
        <f>#REF!</f>
        <v>#REF!</v>
      </c>
      <c r="BD102" s="67" t="e">
        <f>#REF!</f>
        <v>#REF!</v>
      </c>
      <c r="BT102" s="68" t="s">
        <v>78</v>
      </c>
      <c r="BV102" s="68" t="s">
        <v>74</v>
      </c>
      <c r="BW102" s="68" t="s">
        <v>107</v>
      </c>
      <c r="BX102" s="68" t="s">
        <v>75</v>
      </c>
    </row>
    <row r="103" spans="1:76" s="5" customFormat="1" ht="30" customHeight="1">
      <c r="A103" s="62"/>
      <c r="B103" s="287"/>
      <c r="C103" s="288"/>
      <c r="D103" s="304"/>
      <c r="E103" s="304"/>
      <c r="F103" s="304"/>
      <c r="G103" s="304"/>
      <c r="H103" s="304"/>
      <c r="I103" s="289"/>
      <c r="J103" s="304" t="s">
        <v>108</v>
      </c>
      <c r="K103" s="304"/>
      <c r="L103" s="304"/>
      <c r="M103" s="304"/>
      <c r="N103" s="304"/>
      <c r="O103" s="304"/>
      <c r="P103" s="304"/>
      <c r="Q103" s="304"/>
      <c r="R103" s="304"/>
      <c r="S103" s="304"/>
      <c r="T103" s="304"/>
      <c r="U103" s="304"/>
      <c r="V103" s="304"/>
      <c r="W103" s="304"/>
      <c r="X103" s="304"/>
      <c r="Y103" s="304"/>
      <c r="Z103" s="304"/>
      <c r="AA103" s="304"/>
      <c r="AB103" s="304"/>
      <c r="AC103" s="304"/>
      <c r="AD103" s="304"/>
      <c r="AE103" s="304"/>
      <c r="AF103" s="304"/>
      <c r="AG103" s="305">
        <f>'TO-1.11.09'!N88</f>
        <v>0</v>
      </c>
      <c r="AH103" s="306"/>
      <c r="AI103" s="306"/>
      <c r="AJ103" s="306"/>
      <c r="AK103" s="306"/>
      <c r="AL103" s="306"/>
      <c r="AM103" s="306"/>
      <c r="AN103" s="305">
        <f t="shared" si="1"/>
        <v>0</v>
      </c>
      <c r="AO103" s="306"/>
      <c r="AP103" s="306"/>
      <c r="AQ103" s="63"/>
      <c r="AS103" s="64" t="e">
        <f>#REF!</f>
        <v>#REF!</v>
      </c>
      <c r="AT103" s="65" t="e">
        <f t="shared" si="0"/>
        <v>#REF!</v>
      </c>
      <c r="AU103" s="66" t="e">
        <f>#REF!</f>
        <v>#REF!</v>
      </c>
      <c r="AV103" s="65" t="e">
        <f>#REF!</f>
        <v>#REF!</v>
      </c>
      <c r="AW103" s="65" t="e">
        <f>#REF!</f>
        <v>#REF!</v>
      </c>
      <c r="AX103" s="65" t="e">
        <f>#REF!</f>
        <v>#REF!</v>
      </c>
      <c r="AY103" s="65" t="e">
        <f>#REF!</f>
        <v>#REF!</v>
      </c>
      <c r="AZ103" s="65" t="e">
        <f>#REF!</f>
        <v>#REF!</v>
      </c>
      <c r="BA103" s="65" t="e">
        <f>#REF!</f>
        <v>#REF!</v>
      </c>
      <c r="BB103" s="65" t="e">
        <f>#REF!</f>
        <v>#REF!</v>
      </c>
      <c r="BC103" s="65" t="e">
        <f>#REF!</f>
        <v>#REF!</v>
      </c>
      <c r="BD103" s="67" t="e">
        <f>#REF!</f>
        <v>#REF!</v>
      </c>
      <c r="BT103" s="68" t="s">
        <v>78</v>
      </c>
      <c r="BV103" s="68" t="s">
        <v>74</v>
      </c>
      <c r="BW103" s="68" t="s">
        <v>109</v>
      </c>
      <c r="BX103" s="68" t="s">
        <v>75</v>
      </c>
    </row>
    <row r="104" spans="1:76" s="5" customFormat="1" ht="30" customHeight="1">
      <c r="A104" s="62"/>
      <c r="B104" s="287"/>
      <c r="C104" s="288"/>
      <c r="D104" s="304"/>
      <c r="E104" s="304"/>
      <c r="F104" s="304"/>
      <c r="G104" s="304"/>
      <c r="H104" s="304"/>
      <c r="I104" s="289"/>
      <c r="J104" s="304" t="s">
        <v>110</v>
      </c>
      <c r="K104" s="304"/>
      <c r="L104" s="304"/>
      <c r="M104" s="304"/>
      <c r="N104" s="304"/>
      <c r="O104" s="304"/>
      <c r="P104" s="304"/>
      <c r="Q104" s="304"/>
      <c r="R104" s="304"/>
      <c r="S104" s="304"/>
      <c r="T104" s="304"/>
      <c r="U104" s="304"/>
      <c r="V104" s="304"/>
      <c r="W104" s="304"/>
      <c r="X104" s="304"/>
      <c r="Y104" s="304"/>
      <c r="Z104" s="304"/>
      <c r="AA104" s="304"/>
      <c r="AB104" s="304"/>
      <c r="AC104" s="304"/>
      <c r="AD104" s="304"/>
      <c r="AE104" s="304"/>
      <c r="AF104" s="304"/>
      <c r="AG104" s="305">
        <f>'TO-1.11.10'!N88</f>
        <v>0</v>
      </c>
      <c r="AH104" s="306"/>
      <c r="AI104" s="306"/>
      <c r="AJ104" s="306"/>
      <c r="AK104" s="306"/>
      <c r="AL104" s="306"/>
      <c r="AM104" s="306"/>
      <c r="AN104" s="305">
        <f t="shared" si="1"/>
        <v>0</v>
      </c>
      <c r="AO104" s="306"/>
      <c r="AP104" s="306"/>
      <c r="AQ104" s="63"/>
      <c r="AS104" s="64" t="e">
        <f>#REF!</f>
        <v>#REF!</v>
      </c>
      <c r="AT104" s="65" t="e">
        <f t="shared" si="0"/>
        <v>#REF!</v>
      </c>
      <c r="AU104" s="66" t="e">
        <f>#REF!</f>
        <v>#REF!</v>
      </c>
      <c r="AV104" s="65" t="e">
        <f>#REF!</f>
        <v>#REF!</v>
      </c>
      <c r="AW104" s="65" t="e">
        <f>#REF!</f>
        <v>#REF!</v>
      </c>
      <c r="AX104" s="65" t="e">
        <f>#REF!</f>
        <v>#REF!</v>
      </c>
      <c r="AY104" s="65" t="e">
        <f>#REF!</f>
        <v>#REF!</v>
      </c>
      <c r="AZ104" s="65" t="e">
        <f>#REF!</f>
        <v>#REF!</v>
      </c>
      <c r="BA104" s="65" t="e">
        <f>#REF!</f>
        <v>#REF!</v>
      </c>
      <c r="BB104" s="65" t="e">
        <f>#REF!</f>
        <v>#REF!</v>
      </c>
      <c r="BC104" s="65" t="e">
        <f>#REF!</f>
        <v>#REF!</v>
      </c>
      <c r="BD104" s="67" t="e">
        <f>#REF!</f>
        <v>#REF!</v>
      </c>
      <c r="BT104" s="68" t="s">
        <v>78</v>
      </c>
      <c r="BV104" s="68" t="s">
        <v>74</v>
      </c>
      <c r="BW104" s="68" t="s">
        <v>111</v>
      </c>
      <c r="BX104" s="68" t="s">
        <v>75</v>
      </c>
    </row>
    <row r="105" spans="1:76" s="5" customFormat="1" ht="30" customHeight="1">
      <c r="A105" s="62"/>
      <c r="B105" s="287"/>
      <c r="C105" s="288"/>
      <c r="D105" s="304"/>
      <c r="E105" s="304"/>
      <c r="F105" s="304"/>
      <c r="G105" s="304"/>
      <c r="H105" s="304"/>
      <c r="I105" s="289"/>
      <c r="J105" s="304" t="s">
        <v>760</v>
      </c>
      <c r="K105" s="304"/>
      <c r="L105" s="304"/>
      <c r="M105" s="304"/>
      <c r="N105" s="304"/>
      <c r="O105" s="304"/>
      <c r="P105" s="304"/>
      <c r="Q105" s="304"/>
      <c r="R105" s="304"/>
      <c r="S105" s="304"/>
      <c r="T105" s="304"/>
      <c r="U105" s="304"/>
      <c r="V105" s="304"/>
      <c r="W105" s="304"/>
      <c r="X105" s="304"/>
      <c r="Y105" s="304"/>
      <c r="Z105" s="304"/>
      <c r="AA105" s="304"/>
      <c r="AB105" s="304"/>
      <c r="AC105" s="304"/>
      <c r="AD105" s="304"/>
      <c r="AE105" s="304"/>
      <c r="AF105" s="304"/>
      <c r="AG105" s="305">
        <f>'TO-1.11.12'!N89</f>
        <v>0</v>
      </c>
      <c r="AH105" s="306"/>
      <c r="AI105" s="306"/>
      <c r="AJ105" s="306"/>
      <c r="AK105" s="306"/>
      <c r="AL105" s="306"/>
      <c r="AM105" s="306"/>
      <c r="AN105" s="305">
        <f aca="true" t="shared" si="2" ref="AN105">AG105*1.21</f>
        <v>0</v>
      </c>
      <c r="AO105" s="306"/>
      <c r="AP105" s="306"/>
      <c r="AQ105" s="63"/>
      <c r="AS105" s="64" t="e">
        <f>#REF!</f>
        <v>#REF!</v>
      </c>
      <c r="AT105" s="65" t="e">
        <f aca="true" t="shared" si="3" ref="AT105">ROUND(SUM(AV105:AW105),2)</f>
        <v>#REF!</v>
      </c>
      <c r="AU105" s="66" t="e">
        <f>#REF!</f>
        <v>#REF!</v>
      </c>
      <c r="AV105" s="65" t="e">
        <f>#REF!</f>
        <v>#REF!</v>
      </c>
      <c r="AW105" s="65" t="e">
        <f>#REF!</f>
        <v>#REF!</v>
      </c>
      <c r="AX105" s="65" t="e">
        <f>#REF!</f>
        <v>#REF!</v>
      </c>
      <c r="AY105" s="65" t="e">
        <f>#REF!</f>
        <v>#REF!</v>
      </c>
      <c r="AZ105" s="65" t="e">
        <f>#REF!</f>
        <v>#REF!</v>
      </c>
      <c r="BA105" s="65" t="e">
        <f>#REF!</f>
        <v>#REF!</v>
      </c>
      <c r="BB105" s="65" t="e">
        <f>#REF!</f>
        <v>#REF!</v>
      </c>
      <c r="BC105" s="65" t="e">
        <f>#REF!</f>
        <v>#REF!</v>
      </c>
      <c r="BD105" s="67" t="e">
        <f>#REF!</f>
        <v>#REF!</v>
      </c>
      <c r="BT105" s="68" t="s">
        <v>78</v>
      </c>
      <c r="BV105" s="68" t="s">
        <v>74</v>
      </c>
      <c r="BW105" s="68" t="s">
        <v>111</v>
      </c>
      <c r="BX105" s="68" t="s">
        <v>75</v>
      </c>
    </row>
    <row r="106" spans="2:48" s="1" customFormat="1" ht="30" customHeight="1">
      <c r="B106" s="270"/>
      <c r="C106" s="214" t="s">
        <v>112</v>
      </c>
      <c r="D106" s="259"/>
      <c r="E106" s="259"/>
      <c r="F106" s="259"/>
      <c r="G106" s="259"/>
      <c r="H106" s="259"/>
      <c r="I106" s="259"/>
      <c r="J106" s="259"/>
      <c r="K106" s="259"/>
      <c r="L106" s="259"/>
      <c r="M106" s="259"/>
      <c r="N106" s="259"/>
      <c r="O106" s="259"/>
      <c r="P106" s="259"/>
      <c r="Q106" s="259"/>
      <c r="R106" s="259"/>
      <c r="S106" s="259"/>
      <c r="T106" s="259"/>
      <c r="U106" s="259"/>
      <c r="V106" s="259"/>
      <c r="W106" s="259"/>
      <c r="X106" s="259"/>
      <c r="Y106" s="259"/>
      <c r="Z106" s="259"/>
      <c r="AA106" s="259"/>
      <c r="AB106" s="259"/>
      <c r="AC106" s="259"/>
      <c r="AD106" s="259"/>
      <c r="AE106" s="259"/>
      <c r="AF106" s="259"/>
      <c r="AG106" s="337">
        <v>0</v>
      </c>
      <c r="AH106" s="337"/>
      <c r="AI106" s="337"/>
      <c r="AJ106" s="337"/>
      <c r="AK106" s="337"/>
      <c r="AL106" s="337"/>
      <c r="AM106" s="337"/>
      <c r="AN106" s="337">
        <v>0</v>
      </c>
      <c r="AO106" s="337"/>
      <c r="AP106" s="337"/>
      <c r="AQ106" s="28"/>
      <c r="AS106" s="51" t="s">
        <v>113</v>
      </c>
      <c r="AT106" s="52" t="s">
        <v>114</v>
      </c>
      <c r="AU106" s="52" t="s">
        <v>36</v>
      </c>
      <c r="AV106" s="53" t="s">
        <v>59</v>
      </c>
    </row>
    <row r="107" spans="2:48" s="1" customFormat="1" ht="10.9" customHeight="1">
      <c r="B107" s="270"/>
      <c r="C107" s="259"/>
      <c r="D107" s="259"/>
      <c r="E107" s="259"/>
      <c r="F107" s="259"/>
      <c r="G107" s="259"/>
      <c r="H107" s="259"/>
      <c r="I107" s="259"/>
      <c r="J107" s="259"/>
      <c r="K107" s="259"/>
      <c r="L107" s="259"/>
      <c r="M107" s="259"/>
      <c r="N107" s="259"/>
      <c r="O107" s="259"/>
      <c r="P107" s="259"/>
      <c r="Q107" s="259"/>
      <c r="R107" s="259"/>
      <c r="S107" s="259"/>
      <c r="T107" s="259"/>
      <c r="U107" s="259"/>
      <c r="V107" s="259"/>
      <c r="W107" s="259"/>
      <c r="X107" s="259"/>
      <c r="Y107" s="259"/>
      <c r="Z107" s="259"/>
      <c r="AA107" s="259"/>
      <c r="AB107" s="259"/>
      <c r="AC107" s="259"/>
      <c r="AD107" s="259"/>
      <c r="AE107" s="259"/>
      <c r="AF107" s="259"/>
      <c r="AG107" s="259"/>
      <c r="AH107" s="259"/>
      <c r="AI107" s="259"/>
      <c r="AJ107" s="259"/>
      <c r="AK107" s="259"/>
      <c r="AL107" s="259"/>
      <c r="AM107" s="259"/>
      <c r="AN107" s="259"/>
      <c r="AO107" s="259"/>
      <c r="AP107" s="259"/>
      <c r="AQ107" s="28"/>
      <c r="AS107" s="69"/>
      <c r="AT107" s="37"/>
      <c r="AU107" s="37"/>
      <c r="AV107" s="39"/>
    </row>
    <row r="108" spans="2:43" s="1" customFormat="1" ht="30" customHeight="1">
      <c r="B108" s="270"/>
      <c r="C108" s="211" t="s">
        <v>115</v>
      </c>
      <c r="D108" s="263"/>
      <c r="E108" s="263"/>
      <c r="F108" s="263"/>
      <c r="G108" s="263"/>
      <c r="H108" s="263"/>
      <c r="I108" s="263"/>
      <c r="J108" s="263"/>
      <c r="K108" s="263"/>
      <c r="L108" s="263"/>
      <c r="M108" s="263"/>
      <c r="N108" s="263"/>
      <c r="O108" s="263"/>
      <c r="P108" s="263"/>
      <c r="Q108" s="263"/>
      <c r="R108" s="263"/>
      <c r="S108" s="263"/>
      <c r="T108" s="263"/>
      <c r="U108" s="263"/>
      <c r="V108" s="263"/>
      <c r="W108" s="263"/>
      <c r="X108" s="263"/>
      <c r="Y108" s="263"/>
      <c r="Z108" s="263"/>
      <c r="AA108" s="263"/>
      <c r="AB108" s="263"/>
      <c r="AC108" s="263"/>
      <c r="AD108" s="263"/>
      <c r="AE108" s="263"/>
      <c r="AF108" s="263"/>
      <c r="AG108" s="338">
        <f>ROUND(AG87+AG106,2)</f>
        <v>0</v>
      </c>
      <c r="AH108" s="338"/>
      <c r="AI108" s="338"/>
      <c r="AJ108" s="338"/>
      <c r="AK108" s="338"/>
      <c r="AL108" s="338"/>
      <c r="AM108" s="338"/>
      <c r="AN108" s="338">
        <f>AN87+AN106</f>
        <v>0</v>
      </c>
      <c r="AO108" s="338"/>
      <c r="AP108" s="338"/>
      <c r="AQ108" s="28"/>
    </row>
    <row r="109" spans="2:43" ht="6" customHeight="1">
      <c r="B109" s="297"/>
      <c r="C109" s="298"/>
      <c r="D109" s="298"/>
      <c r="E109" s="298"/>
      <c r="F109" s="298"/>
      <c r="G109" s="298"/>
      <c r="H109" s="298"/>
      <c r="I109" s="298"/>
      <c r="J109" s="298"/>
      <c r="K109" s="298"/>
      <c r="L109" s="298"/>
      <c r="M109" s="298"/>
      <c r="N109" s="298"/>
      <c r="O109" s="298"/>
      <c r="P109" s="298"/>
      <c r="Q109" s="298"/>
      <c r="R109" s="298"/>
      <c r="S109" s="298"/>
      <c r="T109" s="298"/>
      <c r="U109" s="298"/>
      <c r="V109" s="298"/>
      <c r="W109" s="298"/>
      <c r="X109" s="298"/>
      <c r="Y109" s="298"/>
      <c r="Z109" s="298"/>
      <c r="AA109" s="298"/>
      <c r="AB109" s="298"/>
      <c r="AC109" s="298"/>
      <c r="AD109" s="298"/>
      <c r="AE109" s="298"/>
      <c r="AF109" s="298"/>
      <c r="AG109" s="298"/>
      <c r="AH109" s="298"/>
      <c r="AI109" s="298"/>
      <c r="AJ109" s="298"/>
      <c r="AK109" s="298"/>
      <c r="AL109" s="298"/>
      <c r="AM109" s="298"/>
      <c r="AN109" s="298"/>
      <c r="AO109" s="298"/>
      <c r="AP109" s="298"/>
      <c r="AQ109" s="299"/>
    </row>
  </sheetData>
  <sheetProtection algorithmName="SHA-512" hashValue="fkXm655/iCwzYT1/hgHumqWkf3PA/W1GvTWizckwwoLVGVgK/XVKtpGbOZUZ8kFkqII5y5XfBYo2RV09FvF1ow==" saltValue="PZr3pywLf9lFXjoRZADMQg==" spinCount="100000" sheet="1" objects="1" scenarios="1"/>
  <mergeCells count="116">
    <mergeCell ref="AG106:AM106"/>
    <mergeCell ref="AN106:AP106"/>
    <mergeCell ref="AG108:AM108"/>
    <mergeCell ref="AN108:AP108"/>
    <mergeCell ref="AR2:BE2"/>
    <mergeCell ref="AN104:AP104"/>
    <mergeCell ref="AG104:AM104"/>
    <mergeCell ref="D104:H104"/>
    <mergeCell ref="J104:AF104"/>
    <mergeCell ref="AG87:AM87"/>
    <mergeCell ref="AN87:AP87"/>
    <mergeCell ref="AN101:AP101"/>
    <mergeCell ref="AG101:AM101"/>
    <mergeCell ref="D101:H101"/>
    <mergeCell ref="J101:AF101"/>
    <mergeCell ref="AN102:AP102"/>
    <mergeCell ref="AG102:AM102"/>
    <mergeCell ref="D102:H102"/>
    <mergeCell ref="J102:AF102"/>
    <mergeCell ref="AN103:AP103"/>
    <mergeCell ref="AN97:AP97"/>
    <mergeCell ref="AG97:AM97"/>
    <mergeCell ref="D97:H97"/>
    <mergeCell ref="J97:AF97"/>
    <mergeCell ref="AN95:AP95"/>
    <mergeCell ref="AG95:AM95"/>
    <mergeCell ref="D95:H95"/>
    <mergeCell ref="J95:AF95"/>
    <mergeCell ref="AN96:AP96"/>
    <mergeCell ref="AG96:AM96"/>
    <mergeCell ref="D96:H96"/>
    <mergeCell ref="J96:AF96"/>
    <mergeCell ref="AG103:AM103"/>
    <mergeCell ref="D103:H103"/>
    <mergeCell ref="J103:AF103"/>
    <mergeCell ref="AN98:AP98"/>
    <mergeCell ref="AG98:AM98"/>
    <mergeCell ref="D98:H98"/>
    <mergeCell ref="J98:AF98"/>
    <mergeCell ref="AN99:AP99"/>
    <mergeCell ref="AG99:AM99"/>
    <mergeCell ref="D99:H99"/>
    <mergeCell ref="J99:AF99"/>
    <mergeCell ref="AN100:AP100"/>
    <mergeCell ref="AG100:AM100"/>
    <mergeCell ref="D100:H100"/>
    <mergeCell ref="J100:AF100"/>
    <mergeCell ref="AN92:AP92"/>
    <mergeCell ref="AG92:AM92"/>
    <mergeCell ref="D92:H92"/>
    <mergeCell ref="J92:AF92"/>
    <mergeCell ref="AN93:AP93"/>
    <mergeCell ref="AG93:AM93"/>
    <mergeCell ref="D93:H93"/>
    <mergeCell ref="J93:AF93"/>
    <mergeCell ref="AN94:AP94"/>
    <mergeCell ref="AG94:AM94"/>
    <mergeCell ref="D94:H94"/>
    <mergeCell ref="J94:AF94"/>
    <mergeCell ref="AN89:AP89"/>
    <mergeCell ref="AG89:AM89"/>
    <mergeCell ref="D89:H89"/>
    <mergeCell ref="J89:AF89"/>
    <mergeCell ref="AN90:AP90"/>
    <mergeCell ref="AG90:AM90"/>
    <mergeCell ref="D90:H90"/>
    <mergeCell ref="J90:AF90"/>
    <mergeCell ref="AN91:AP91"/>
    <mergeCell ref="AG91:AM91"/>
    <mergeCell ref="D91:H91"/>
    <mergeCell ref="J91:AF91"/>
    <mergeCell ref="L78:AO78"/>
    <mergeCell ref="AM82:AP82"/>
    <mergeCell ref="AS82:AT84"/>
    <mergeCell ref="AM83:AP83"/>
    <mergeCell ref="C85:G85"/>
    <mergeCell ref="I85:AF85"/>
    <mergeCell ref="AG85:AM85"/>
    <mergeCell ref="AN85:AP85"/>
    <mergeCell ref="AN88:AP88"/>
    <mergeCell ref="AG88:AM88"/>
    <mergeCell ref="D88:H88"/>
    <mergeCell ref="J88:AF88"/>
    <mergeCell ref="L34:O34"/>
    <mergeCell ref="W34:AE34"/>
    <mergeCell ref="AK34:AO34"/>
    <mergeCell ref="L35:O35"/>
    <mergeCell ref="W35:AE35"/>
    <mergeCell ref="AK35:AO35"/>
    <mergeCell ref="X37:AB37"/>
    <mergeCell ref="AK37:AO37"/>
    <mergeCell ref="C76:AP76"/>
    <mergeCell ref="K22:AF22"/>
    <mergeCell ref="K13:AF13"/>
    <mergeCell ref="K14:AF14"/>
    <mergeCell ref="D105:H105"/>
    <mergeCell ref="J105:AF105"/>
    <mergeCell ref="AG105:AM105"/>
    <mergeCell ref="AN105:AP105"/>
    <mergeCell ref="C2:AP2"/>
    <mergeCell ref="C4:AP4"/>
    <mergeCell ref="K5:AO5"/>
    <mergeCell ref="K6:AO6"/>
    <mergeCell ref="E23:AN23"/>
    <mergeCell ref="AK26:AO26"/>
    <mergeCell ref="AK27:AO27"/>
    <mergeCell ref="AK29:AO29"/>
    <mergeCell ref="L31:O31"/>
    <mergeCell ref="W31:AE31"/>
    <mergeCell ref="AK31:AO31"/>
    <mergeCell ref="L32:O32"/>
    <mergeCell ref="W32:AE32"/>
    <mergeCell ref="AK32:AO32"/>
    <mergeCell ref="L33:O33"/>
    <mergeCell ref="W33:AE33"/>
    <mergeCell ref="AK33:AO33"/>
  </mergeCells>
  <hyperlinks>
    <hyperlink ref="K1:S1" location="C2" display="1) Souhrnný list stavby"/>
    <hyperlink ref="W1:AF1" location="C87" display="2) Rekapitulace objektů"/>
  </hyperlinks>
  <printOptions/>
  <pageMargins left="0.5833333" right="0.5833333" top="0.5" bottom="0.4666667" header="0" footer="0"/>
  <pageSetup blackAndWhite="1" fitToHeight="100" fitToWidth="1" horizontalDpi="600" verticalDpi="600" orientation="portrait" paperSize="9" scale="95" r:id="rId2"/>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150"/>
  <sheetViews>
    <sheetView showGridLines="0" workbookViewId="0" topLeftCell="A1">
      <pane ySplit="1" topLeftCell="A2" activePane="bottomLeft" state="frozen"/>
      <selection pane="bottomLeft" activeCell="L117" sqref="L117:M149"/>
    </sheetView>
  </sheetViews>
  <sheetFormatPr defaultColWidth="9.33203125" defaultRowHeight="13.5"/>
  <cols>
    <col min="1" max="1" width="8.33203125" style="112" customWidth="1"/>
    <col min="2" max="2" width="1.66796875" style="112" customWidth="1"/>
    <col min="3" max="3" width="4.16015625" style="112" customWidth="1"/>
    <col min="4" max="4" width="4.33203125" style="112" customWidth="1"/>
    <col min="5" max="5" width="17.16015625" style="112" customWidth="1"/>
    <col min="6" max="7" width="11.16015625" style="112" customWidth="1"/>
    <col min="8" max="8" width="12.5" style="112" customWidth="1"/>
    <col min="9" max="9" width="7" style="112" customWidth="1"/>
    <col min="10" max="10" width="5.16015625" style="112" customWidth="1"/>
    <col min="11" max="11" width="11.5" style="112" customWidth="1"/>
    <col min="12" max="12" width="12" style="112" customWidth="1"/>
    <col min="13" max="14" width="6" style="112" customWidth="1"/>
    <col min="15" max="15" width="2" style="112" customWidth="1"/>
    <col min="16" max="16" width="12.5" style="112" customWidth="1"/>
    <col min="17" max="17" width="4.16015625" style="112" customWidth="1"/>
    <col min="18" max="18" width="1.66796875" style="112" customWidth="1"/>
    <col min="19" max="19" width="8.16015625" style="112" customWidth="1"/>
    <col min="20" max="20" width="29.66015625" style="112" hidden="1" customWidth="1"/>
    <col min="21" max="21" width="16.33203125" style="112" hidden="1" customWidth="1"/>
    <col min="22" max="22" width="12.33203125" style="112" hidden="1" customWidth="1"/>
    <col min="23" max="23" width="16.33203125" style="112" hidden="1" customWidth="1"/>
    <col min="24" max="24" width="12.16015625" style="112" hidden="1" customWidth="1"/>
    <col min="25" max="25" width="15" style="112" hidden="1" customWidth="1"/>
    <col min="26" max="26" width="11" style="112" hidden="1" customWidth="1"/>
    <col min="27" max="27" width="15" style="112" hidden="1" customWidth="1"/>
    <col min="28" max="28" width="16.33203125" style="112" hidden="1" customWidth="1"/>
    <col min="29" max="29" width="11" style="112" customWidth="1"/>
    <col min="30" max="30" width="15" style="112" customWidth="1"/>
    <col min="31" max="31" width="16.33203125" style="112" customWidth="1"/>
    <col min="32" max="16384" width="9.33203125" style="112" customWidth="1"/>
  </cols>
  <sheetData>
    <row r="1" spans="1:41" ht="21.75" customHeight="1">
      <c r="A1" s="71"/>
      <c r="B1" s="11"/>
      <c r="C1" s="11"/>
      <c r="D1" s="12" t="s">
        <v>1</v>
      </c>
      <c r="E1" s="11"/>
      <c r="F1" s="13" t="s">
        <v>116</v>
      </c>
      <c r="G1" s="13"/>
      <c r="H1" s="396" t="s">
        <v>117</v>
      </c>
      <c r="I1" s="396"/>
      <c r="J1" s="396"/>
      <c r="K1" s="396"/>
      <c r="L1" s="13" t="s">
        <v>118</v>
      </c>
      <c r="M1" s="11"/>
      <c r="N1" s="11"/>
      <c r="O1" s="12" t="s">
        <v>119</v>
      </c>
      <c r="P1" s="11"/>
      <c r="Q1" s="11"/>
      <c r="R1" s="11"/>
      <c r="S1" s="13" t="s">
        <v>120</v>
      </c>
      <c r="T1" s="13"/>
      <c r="U1" s="71"/>
      <c r="V1" s="71"/>
      <c r="W1" s="14"/>
      <c r="X1" s="14"/>
      <c r="Y1" s="14"/>
      <c r="Z1" s="14"/>
      <c r="AA1" s="14"/>
      <c r="AB1" s="14"/>
      <c r="AC1" s="14"/>
      <c r="AD1" s="14"/>
      <c r="AE1" s="14"/>
      <c r="AF1" s="14"/>
      <c r="AG1" s="14"/>
      <c r="AH1" s="14"/>
      <c r="AI1" s="14"/>
      <c r="AJ1" s="14"/>
      <c r="AK1" s="14"/>
      <c r="AL1" s="14"/>
      <c r="AM1" s="14"/>
      <c r="AN1" s="14"/>
      <c r="AO1" s="14"/>
    </row>
    <row r="2" spans="3:29" ht="36.95" customHeight="1">
      <c r="C2" s="307" t="s">
        <v>7</v>
      </c>
      <c r="D2" s="308"/>
      <c r="E2" s="308"/>
      <c r="F2" s="308"/>
      <c r="G2" s="308"/>
      <c r="H2" s="308"/>
      <c r="I2" s="308"/>
      <c r="J2" s="308"/>
      <c r="K2" s="308"/>
      <c r="L2" s="308"/>
      <c r="M2" s="308"/>
      <c r="N2" s="308"/>
      <c r="O2" s="308"/>
      <c r="P2" s="308"/>
      <c r="Q2" s="308"/>
      <c r="S2" s="339" t="s">
        <v>8</v>
      </c>
      <c r="T2" s="340"/>
      <c r="U2" s="340"/>
      <c r="V2" s="340"/>
      <c r="W2" s="340"/>
      <c r="X2" s="340"/>
      <c r="Y2" s="340"/>
      <c r="Z2" s="340"/>
      <c r="AA2" s="340"/>
      <c r="AB2" s="340"/>
      <c r="AC2" s="340"/>
    </row>
    <row r="3" spans="2:18" ht="6.95" customHeight="1">
      <c r="B3" s="18"/>
      <c r="C3" s="19"/>
      <c r="D3" s="19"/>
      <c r="E3" s="19"/>
      <c r="F3" s="19"/>
      <c r="G3" s="19"/>
      <c r="H3" s="19"/>
      <c r="I3" s="19"/>
      <c r="J3" s="19"/>
      <c r="K3" s="19"/>
      <c r="L3" s="19"/>
      <c r="M3" s="19"/>
      <c r="N3" s="19"/>
      <c r="O3" s="19"/>
      <c r="P3" s="19"/>
      <c r="Q3" s="19"/>
      <c r="R3" s="20"/>
    </row>
    <row r="4" spans="2:20" ht="36.95" customHeight="1">
      <c r="B4" s="21"/>
      <c r="C4" s="309" t="s">
        <v>122</v>
      </c>
      <c r="D4" s="310"/>
      <c r="E4" s="310"/>
      <c r="F4" s="310"/>
      <c r="G4" s="310"/>
      <c r="H4" s="310"/>
      <c r="I4" s="310"/>
      <c r="J4" s="310"/>
      <c r="K4" s="310"/>
      <c r="L4" s="310"/>
      <c r="M4" s="310"/>
      <c r="N4" s="310"/>
      <c r="O4" s="310"/>
      <c r="P4" s="310"/>
      <c r="Q4" s="310"/>
      <c r="R4" s="22"/>
      <c r="T4" s="23" t="s">
        <v>13</v>
      </c>
    </row>
    <row r="5" spans="2:18" ht="6.95" customHeight="1">
      <c r="B5" s="21"/>
      <c r="C5" s="175"/>
      <c r="D5" s="175"/>
      <c r="E5" s="175"/>
      <c r="F5" s="175"/>
      <c r="G5" s="175"/>
      <c r="H5" s="175"/>
      <c r="I5" s="175"/>
      <c r="J5" s="175"/>
      <c r="K5" s="175"/>
      <c r="L5" s="175"/>
      <c r="M5" s="175"/>
      <c r="N5" s="175"/>
      <c r="O5" s="175"/>
      <c r="P5" s="175"/>
      <c r="Q5" s="175"/>
      <c r="R5" s="22"/>
    </row>
    <row r="6" spans="2:18" ht="25.35" customHeight="1">
      <c r="B6" s="21"/>
      <c r="C6" s="175"/>
      <c r="D6" s="176" t="s">
        <v>17</v>
      </c>
      <c r="E6" s="175"/>
      <c r="F6" s="417" t="str">
        <f>'[6]Rekapitulace stavby'!K6</f>
        <v>Lednice</v>
      </c>
      <c r="G6" s="418"/>
      <c r="H6" s="418"/>
      <c r="I6" s="418"/>
      <c r="J6" s="418"/>
      <c r="K6" s="418"/>
      <c r="L6" s="418"/>
      <c r="M6" s="418"/>
      <c r="N6" s="418"/>
      <c r="O6" s="418"/>
      <c r="P6" s="418"/>
      <c r="Q6" s="175"/>
      <c r="R6" s="22"/>
    </row>
    <row r="7" spans="2:18" s="1" customFormat="1" ht="32.85" customHeight="1">
      <c r="B7" s="26"/>
      <c r="C7" s="177"/>
      <c r="D7" s="178" t="s">
        <v>123</v>
      </c>
      <c r="E7" s="177"/>
      <c r="F7" s="313" t="s">
        <v>628</v>
      </c>
      <c r="G7" s="408"/>
      <c r="H7" s="408"/>
      <c r="I7" s="408"/>
      <c r="J7" s="408"/>
      <c r="K7" s="408"/>
      <c r="L7" s="408"/>
      <c r="M7" s="408"/>
      <c r="N7" s="408"/>
      <c r="O7" s="408"/>
      <c r="P7" s="408"/>
      <c r="Q7" s="177"/>
      <c r="R7" s="28"/>
    </row>
    <row r="8" spans="2:18" s="1" customFormat="1" ht="14.45" customHeight="1">
      <c r="B8" s="26"/>
      <c r="C8" s="177"/>
      <c r="D8" s="176" t="s">
        <v>19</v>
      </c>
      <c r="E8" s="177"/>
      <c r="F8" s="179" t="s">
        <v>5</v>
      </c>
      <c r="G8" s="177"/>
      <c r="H8" s="177"/>
      <c r="I8" s="177"/>
      <c r="J8" s="177"/>
      <c r="K8" s="177"/>
      <c r="L8" s="177"/>
      <c r="M8" s="176" t="s">
        <v>20</v>
      </c>
      <c r="N8" s="177"/>
      <c r="O8" s="179" t="s">
        <v>5</v>
      </c>
      <c r="P8" s="177"/>
      <c r="Q8" s="177"/>
      <c r="R8" s="28"/>
    </row>
    <row r="9" spans="2:18" s="1" customFormat="1" ht="14.45" customHeight="1">
      <c r="B9" s="26"/>
      <c r="C9" s="177"/>
      <c r="D9" s="176" t="s">
        <v>21</v>
      </c>
      <c r="E9" s="177"/>
      <c r="F9" s="409" t="str">
        <f>'Rekapitulace stavby'!K8</f>
        <v>Lednice</v>
      </c>
      <c r="G9" s="409"/>
      <c r="H9" s="177"/>
      <c r="I9" s="177"/>
      <c r="J9" s="177"/>
      <c r="K9" s="177"/>
      <c r="L9" s="177"/>
      <c r="M9" s="176" t="s">
        <v>23</v>
      </c>
      <c r="N9" s="177"/>
      <c r="O9" s="409" t="str">
        <f>'Rekapitulace stavby'!AN8</f>
        <v>29. 1. 2018</v>
      </c>
      <c r="P9" s="409"/>
      <c r="Q9" s="177"/>
      <c r="R9" s="28"/>
    </row>
    <row r="10" spans="2:18" s="1" customFormat="1" ht="10.9" customHeight="1">
      <c r="B10" s="26"/>
      <c r="C10" s="177"/>
      <c r="D10" s="177"/>
      <c r="E10" s="177"/>
      <c r="F10" s="409"/>
      <c r="G10" s="409"/>
      <c r="H10" s="177"/>
      <c r="I10" s="177"/>
      <c r="J10" s="177"/>
      <c r="K10" s="177"/>
      <c r="L10" s="177"/>
      <c r="M10" s="177"/>
      <c r="N10" s="177"/>
      <c r="O10" s="177"/>
      <c r="P10" s="177"/>
      <c r="Q10" s="177"/>
      <c r="R10" s="28"/>
    </row>
    <row r="11" spans="2:18" s="1" customFormat="1" ht="14.45" customHeight="1">
      <c r="B11" s="26"/>
      <c r="C11" s="177"/>
      <c r="D11" s="176" t="s">
        <v>25</v>
      </c>
      <c r="E11" s="177"/>
      <c r="F11" s="180" t="str">
        <f>'Rekapitulace stavby'!K10</f>
        <v>Mendelova univerzita v Brně, Zahradnická fakulta</v>
      </c>
      <c r="G11" s="180"/>
      <c r="H11" s="177"/>
      <c r="I11" s="177"/>
      <c r="J11" s="177"/>
      <c r="K11" s="177"/>
      <c r="L11" s="177"/>
      <c r="M11" s="176" t="s">
        <v>26</v>
      </c>
      <c r="N11" s="177"/>
      <c r="O11" s="311">
        <f>IF('Rekapitulace stavby'!AN10="","",'Rekapitulace stavby'!AN10)</f>
        <v>62156489</v>
      </c>
      <c r="P11" s="311"/>
      <c r="Q11" s="177"/>
      <c r="R11" s="28"/>
    </row>
    <row r="12" spans="2:18" s="1" customFormat="1" ht="18" customHeight="1">
      <c r="B12" s="26"/>
      <c r="C12" s="177"/>
      <c r="D12" s="177"/>
      <c r="E12" s="179" t="str">
        <f>IF('[6]Rekapitulace stavby'!E11="","",'[6]Rekapitulace stavby'!E11)</f>
        <v xml:space="preserve"> </v>
      </c>
      <c r="F12" s="180" t="str">
        <f>'Rekapitulace stavby'!K11</f>
        <v>Zemědělská 1, 613 00 Brno</v>
      </c>
      <c r="G12" s="180"/>
      <c r="H12" s="177"/>
      <c r="I12" s="177"/>
      <c r="J12" s="177"/>
      <c r="K12" s="177"/>
      <c r="L12" s="177"/>
      <c r="M12" s="176" t="s">
        <v>27</v>
      </c>
      <c r="N12" s="177"/>
      <c r="O12" s="311" t="str">
        <f>IF('Rekapitulace stavby'!AN11="","",'Rekapitulace stavby'!AN11)</f>
        <v>CZ62156489</v>
      </c>
      <c r="P12" s="311"/>
      <c r="Q12" s="177"/>
      <c r="R12" s="28"/>
    </row>
    <row r="13" spans="2:18" s="1" customFormat="1" ht="6.95" customHeight="1">
      <c r="B13" s="26"/>
      <c r="C13" s="177"/>
      <c r="D13" s="177"/>
      <c r="E13" s="177"/>
      <c r="F13" s="409"/>
      <c r="G13" s="409"/>
      <c r="H13" s="177"/>
      <c r="I13" s="177"/>
      <c r="J13" s="177"/>
      <c r="K13" s="177"/>
      <c r="L13" s="177"/>
      <c r="M13" s="177"/>
      <c r="N13" s="177"/>
      <c r="O13" s="177"/>
      <c r="P13" s="177"/>
      <c r="Q13" s="177"/>
      <c r="R13" s="28"/>
    </row>
    <row r="14" spans="2:18" s="1" customFormat="1" ht="14.45" customHeight="1">
      <c r="B14" s="26"/>
      <c r="C14" s="177"/>
      <c r="D14" s="176" t="s">
        <v>28</v>
      </c>
      <c r="E14" s="177"/>
      <c r="F14" s="352" t="str">
        <f>'Rekapitulace stavby'!K13</f>
        <v xml:space="preserve"> </v>
      </c>
      <c r="G14" s="352"/>
      <c r="H14" s="177"/>
      <c r="I14" s="177"/>
      <c r="J14" s="177"/>
      <c r="K14" s="177"/>
      <c r="L14" s="177"/>
      <c r="M14" s="176" t="s">
        <v>26</v>
      </c>
      <c r="N14" s="177"/>
      <c r="O14" s="354" t="str">
        <f>'Rekapitulace stavby'!AN13</f>
        <v xml:space="preserve"> </v>
      </c>
      <c r="P14" s="354"/>
      <c r="Q14" s="177"/>
      <c r="R14" s="28"/>
    </row>
    <row r="15" spans="2:18" s="1" customFormat="1" ht="18" customHeight="1">
      <c r="B15" s="26"/>
      <c r="C15" s="177"/>
      <c r="D15" s="177"/>
      <c r="E15" s="179" t="str">
        <f>IF('[6]Rekapitulace stavby'!E14="","",'[6]Rekapitulace stavby'!E14)</f>
        <v xml:space="preserve"> </v>
      </c>
      <c r="F15" s="354" t="str">
        <f>'Rekapitulace stavby'!K14</f>
        <v xml:space="preserve"> </v>
      </c>
      <c r="G15" s="354"/>
      <c r="H15" s="177"/>
      <c r="I15" s="177"/>
      <c r="J15" s="177"/>
      <c r="K15" s="177"/>
      <c r="L15" s="177"/>
      <c r="M15" s="176" t="s">
        <v>27</v>
      </c>
      <c r="N15" s="177"/>
      <c r="O15" s="354" t="str">
        <f>'Rekapitulace stavby'!AN14</f>
        <v xml:space="preserve"> </v>
      </c>
      <c r="P15" s="354"/>
      <c r="Q15" s="177"/>
      <c r="R15" s="28"/>
    </row>
    <row r="16" spans="2:18" s="1" customFormat="1" ht="6.95" customHeight="1">
      <c r="B16" s="26"/>
      <c r="C16" s="177"/>
      <c r="D16" s="177"/>
      <c r="E16" s="177"/>
      <c r="F16" s="409"/>
      <c r="G16" s="409"/>
      <c r="H16" s="177"/>
      <c r="I16" s="177"/>
      <c r="J16" s="177"/>
      <c r="K16" s="177"/>
      <c r="L16" s="177"/>
      <c r="M16" s="177"/>
      <c r="N16" s="177"/>
      <c r="O16" s="177"/>
      <c r="P16" s="177"/>
      <c r="Q16" s="177"/>
      <c r="R16" s="28"/>
    </row>
    <row r="17" spans="2:18" s="1" customFormat="1" ht="14.45" customHeight="1">
      <c r="B17" s="26"/>
      <c r="C17" s="177"/>
      <c r="D17" s="176" t="s">
        <v>29</v>
      </c>
      <c r="E17" s="177"/>
      <c r="F17" s="180" t="str">
        <f>'Rekapitulace stavby'!K16</f>
        <v>Ing. Jiří Vondál, PROVO</v>
      </c>
      <c r="G17" s="180"/>
      <c r="H17" s="177"/>
      <c r="I17" s="177"/>
      <c r="J17" s="177"/>
      <c r="K17" s="177"/>
      <c r="L17" s="177"/>
      <c r="M17" s="176" t="s">
        <v>26</v>
      </c>
      <c r="N17" s="177"/>
      <c r="O17" s="311">
        <f>IF('Rekapitulace stavby'!AN16="","",'Rekapitulace stavby'!AN16)</f>
        <v>12703320</v>
      </c>
      <c r="P17" s="311"/>
      <c r="Q17" s="177"/>
      <c r="R17" s="28"/>
    </row>
    <row r="18" spans="2:18" s="1" customFormat="1" ht="18" customHeight="1">
      <c r="B18" s="26"/>
      <c r="C18" s="177"/>
      <c r="D18" s="177"/>
      <c r="E18" s="179" t="str">
        <f>IF('[6]Rekapitulace stavby'!E17="","",'[6]Rekapitulace stavby'!E17)</f>
        <v xml:space="preserve"> </v>
      </c>
      <c r="F18" s="180" t="str">
        <f>'Rekapitulace stavby'!K17</f>
        <v>Kubelíkova 22d, 628 00 Brno - Líšeň</v>
      </c>
      <c r="G18" s="180"/>
      <c r="H18" s="177"/>
      <c r="I18" s="177"/>
      <c r="J18" s="177"/>
      <c r="K18" s="177"/>
      <c r="L18" s="177"/>
      <c r="M18" s="176" t="s">
        <v>27</v>
      </c>
      <c r="N18" s="177"/>
      <c r="O18" s="311" t="str">
        <f>IF('Rekapitulace stavby'!AN17="","",'Rekapitulace stavby'!AN17)</f>
        <v/>
      </c>
      <c r="P18" s="311"/>
      <c r="Q18" s="177"/>
      <c r="R18" s="28"/>
    </row>
    <row r="19" spans="2:18" s="1" customFormat="1" ht="6.95" customHeight="1">
      <c r="B19" s="26"/>
      <c r="C19" s="177"/>
      <c r="D19" s="177"/>
      <c r="E19" s="177"/>
      <c r="F19" s="409"/>
      <c r="G19" s="409"/>
      <c r="H19" s="177"/>
      <c r="I19" s="177"/>
      <c r="J19" s="177"/>
      <c r="K19" s="177"/>
      <c r="L19" s="177"/>
      <c r="M19" s="177"/>
      <c r="N19" s="177"/>
      <c r="O19" s="177"/>
      <c r="P19" s="177"/>
      <c r="Q19" s="177"/>
      <c r="R19" s="28"/>
    </row>
    <row r="20" spans="2:18" s="1" customFormat="1" ht="14.45" customHeight="1">
      <c r="B20" s="26"/>
      <c r="C20" s="177"/>
      <c r="D20" s="176" t="s">
        <v>31</v>
      </c>
      <c r="E20" s="177"/>
      <c r="F20" s="180" t="str">
        <f>'Rekapitulace stavby'!K19</f>
        <v>Profigrass s.r.o. - Ing. Tomáš Vlček</v>
      </c>
      <c r="G20" s="180"/>
      <c r="H20" s="177"/>
      <c r="I20" s="177"/>
      <c r="J20" s="177"/>
      <c r="K20" s="177"/>
      <c r="L20" s="177"/>
      <c r="M20" s="176" t="s">
        <v>26</v>
      </c>
      <c r="N20" s="177"/>
      <c r="O20" s="311">
        <f>IF('Rekapitulace stavby'!AN19="","",'Rekapitulace stavby'!AN19)</f>
        <v>25319876</v>
      </c>
      <c r="P20" s="311"/>
      <c r="Q20" s="177"/>
      <c r="R20" s="28"/>
    </row>
    <row r="21" spans="2:18" s="1" customFormat="1" ht="18" customHeight="1">
      <c r="B21" s="26"/>
      <c r="C21" s="177"/>
      <c r="D21" s="177"/>
      <c r="E21" s="179" t="str">
        <f>IF('[6]Rekapitulace stavby'!E20="","",'[6]Rekapitulace stavby'!E20)</f>
        <v xml:space="preserve"> </v>
      </c>
      <c r="F21" s="180" t="str">
        <f>'Rekapitulace stavby'!K20</f>
        <v>Holzova 9, 628 00 Brno - Líšeň</v>
      </c>
      <c r="G21" s="180"/>
      <c r="H21" s="177"/>
      <c r="I21" s="177"/>
      <c r="J21" s="177"/>
      <c r="K21" s="177"/>
      <c r="L21" s="177"/>
      <c r="M21" s="176" t="s">
        <v>27</v>
      </c>
      <c r="N21" s="177"/>
      <c r="O21" s="311" t="str">
        <f>IF('Rekapitulace stavby'!AN20="","",'Rekapitulace stavby'!AN20)</f>
        <v>CZ25319876</v>
      </c>
      <c r="P21" s="311"/>
      <c r="Q21" s="177"/>
      <c r="R21" s="28"/>
    </row>
    <row r="22" spans="2:18" s="1" customFormat="1" ht="6.95" customHeight="1">
      <c r="B22" s="26"/>
      <c r="C22" s="177"/>
      <c r="D22" s="177"/>
      <c r="E22" s="177"/>
      <c r="F22" s="177"/>
      <c r="G22" s="177"/>
      <c r="H22" s="177"/>
      <c r="I22" s="177"/>
      <c r="J22" s="177"/>
      <c r="K22" s="177"/>
      <c r="L22" s="177"/>
      <c r="M22" s="177"/>
      <c r="N22" s="177"/>
      <c r="O22" s="177"/>
      <c r="P22" s="177"/>
      <c r="Q22" s="177"/>
      <c r="R22" s="28"/>
    </row>
    <row r="23" spans="2:18" s="1" customFormat="1" ht="14.45" customHeight="1">
      <c r="B23" s="26"/>
      <c r="C23" s="177"/>
      <c r="D23" s="176" t="s">
        <v>32</v>
      </c>
      <c r="E23" s="177"/>
      <c r="F23" s="291" t="str">
        <f>'Rekapitulace stavby'!K22</f>
        <v xml:space="preserve"> </v>
      </c>
      <c r="G23" s="177"/>
      <c r="H23" s="177"/>
      <c r="I23" s="177"/>
      <c r="J23" s="177"/>
      <c r="K23" s="177"/>
      <c r="L23" s="177"/>
      <c r="M23" s="177"/>
      <c r="N23" s="177"/>
      <c r="O23" s="177"/>
      <c r="P23" s="177"/>
      <c r="Q23" s="177"/>
      <c r="R23" s="28"/>
    </row>
    <row r="24" spans="2:18" s="1" customFormat="1" ht="22.5" customHeight="1">
      <c r="B24" s="26"/>
      <c r="C24" s="177"/>
      <c r="D24" s="177"/>
      <c r="E24" s="314" t="s">
        <v>5</v>
      </c>
      <c r="F24" s="314"/>
      <c r="G24" s="314"/>
      <c r="H24" s="314"/>
      <c r="I24" s="314"/>
      <c r="J24" s="314"/>
      <c r="K24" s="314"/>
      <c r="L24" s="314"/>
      <c r="M24" s="177"/>
      <c r="N24" s="177"/>
      <c r="O24" s="177"/>
      <c r="P24" s="177"/>
      <c r="Q24" s="177"/>
      <c r="R24" s="28"/>
    </row>
    <row r="25" spans="2:18" s="1" customFormat="1" ht="6.95" customHeight="1">
      <c r="B25" s="26"/>
      <c r="C25" s="177"/>
      <c r="D25" s="177"/>
      <c r="E25" s="177"/>
      <c r="F25" s="177"/>
      <c r="G25" s="177"/>
      <c r="H25" s="177"/>
      <c r="I25" s="177"/>
      <c r="J25" s="177"/>
      <c r="K25" s="177"/>
      <c r="L25" s="177"/>
      <c r="M25" s="177"/>
      <c r="N25" s="177"/>
      <c r="O25" s="177"/>
      <c r="P25" s="177"/>
      <c r="Q25" s="177"/>
      <c r="R25" s="28"/>
    </row>
    <row r="26" spans="2:18" s="1" customFormat="1" ht="6.95" customHeight="1">
      <c r="B26" s="26"/>
      <c r="C26" s="177"/>
      <c r="D26" s="181"/>
      <c r="E26" s="181"/>
      <c r="F26" s="181"/>
      <c r="G26" s="181"/>
      <c r="H26" s="181"/>
      <c r="I26" s="181"/>
      <c r="J26" s="181"/>
      <c r="K26" s="181"/>
      <c r="L26" s="181"/>
      <c r="M26" s="181"/>
      <c r="N26" s="181"/>
      <c r="O26" s="181"/>
      <c r="P26" s="181"/>
      <c r="Q26" s="177"/>
      <c r="R26" s="28"/>
    </row>
    <row r="27" spans="2:18" s="1" customFormat="1" ht="14.45" customHeight="1">
      <c r="B27" s="26"/>
      <c r="C27" s="177"/>
      <c r="D27" s="182" t="s">
        <v>124</v>
      </c>
      <c r="E27" s="177"/>
      <c r="F27" s="177"/>
      <c r="G27" s="177"/>
      <c r="H27" s="177"/>
      <c r="I27" s="177"/>
      <c r="J27" s="177"/>
      <c r="K27" s="177"/>
      <c r="L27" s="177"/>
      <c r="M27" s="315">
        <f>N88</f>
        <v>0</v>
      </c>
      <c r="N27" s="315"/>
      <c r="O27" s="315"/>
      <c r="P27" s="315"/>
      <c r="Q27" s="177"/>
      <c r="R27" s="28"/>
    </row>
    <row r="28" spans="2:18" s="1" customFormat="1" ht="14.45" customHeight="1">
      <c r="B28" s="26"/>
      <c r="C28" s="177"/>
      <c r="D28" s="183" t="s">
        <v>125</v>
      </c>
      <c r="E28" s="177"/>
      <c r="F28" s="177"/>
      <c r="G28" s="177"/>
      <c r="H28" s="177"/>
      <c r="I28" s="177"/>
      <c r="J28" s="177"/>
      <c r="K28" s="177"/>
      <c r="L28" s="177"/>
      <c r="M28" s="315">
        <f>N95</f>
        <v>0</v>
      </c>
      <c r="N28" s="315"/>
      <c r="O28" s="315"/>
      <c r="P28" s="315"/>
      <c r="Q28" s="177"/>
      <c r="R28" s="28"/>
    </row>
    <row r="29" spans="2:18" s="1" customFormat="1" ht="6.95" customHeight="1">
      <c r="B29" s="26"/>
      <c r="C29" s="177"/>
      <c r="D29" s="177"/>
      <c r="E29" s="177"/>
      <c r="F29" s="177"/>
      <c r="G29" s="177"/>
      <c r="H29" s="177"/>
      <c r="I29" s="177"/>
      <c r="J29" s="177"/>
      <c r="K29" s="177"/>
      <c r="L29" s="177"/>
      <c r="M29" s="177"/>
      <c r="N29" s="177"/>
      <c r="O29" s="177"/>
      <c r="P29" s="177"/>
      <c r="Q29" s="177"/>
      <c r="R29" s="28"/>
    </row>
    <row r="30" spans="2:18" s="1" customFormat="1" ht="25.35" customHeight="1">
      <c r="B30" s="26"/>
      <c r="C30" s="177"/>
      <c r="D30" s="184" t="s">
        <v>35</v>
      </c>
      <c r="E30" s="177"/>
      <c r="F30" s="177"/>
      <c r="G30" s="177"/>
      <c r="H30" s="177"/>
      <c r="I30" s="177"/>
      <c r="J30" s="177"/>
      <c r="K30" s="177"/>
      <c r="L30" s="177"/>
      <c r="M30" s="422">
        <f>ROUND(M27+M28,2)</f>
        <v>0</v>
      </c>
      <c r="N30" s="408"/>
      <c r="O30" s="408"/>
      <c r="P30" s="408"/>
      <c r="Q30" s="177"/>
      <c r="R30" s="28"/>
    </row>
    <row r="31" spans="2:18" s="1" customFormat="1" ht="6.95" customHeight="1">
      <c r="B31" s="26"/>
      <c r="C31" s="177"/>
      <c r="D31" s="181"/>
      <c r="E31" s="181"/>
      <c r="F31" s="181"/>
      <c r="G31" s="181"/>
      <c r="H31" s="181"/>
      <c r="I31" s="181"/>
      <c r="J31" s="181"/>
      <c r="K31" s="181"/>
      <c r="L31" s="181"/>
      <c r="M31" s="181"/>
      <c r="N31" s="181"/>
      <c r="O31" s="181"/>
      <c r="P31" s="181"/>
      <c r="Q31" s="177"/>
      <c r="R31" s="28"/>
    </row>
    <row r="32" spans="2:18" s="1" customFormat="1" ht="14.45" customHeight="1">
      <c r="B32" s="26"/>
      <c r="C32" s="177"/>
      <c r="D32" s="185" t="s">
        <v>36</v>
      </c>
      <c r="E32" s="185" t="s">
        <v>37</v>
      </c>
      <c r="F32" s="186">
        <v>0.21</v>
      </c>
      <c r="G32" s="187" t="s">
        <v>38</v>
      </c>
      <c r="H32" s="423">
        <f>M30</f>
        <v>0</v>
      </c>
      <c r="I32" s="408"/>
      <c r="J32" s="408"/>
      <c r="K32" s="177"/>
      <c r="L32" s="177"/>
      <c r="M32" s="423">
        <f>H32*0.21</f>
        <v>0</v>
      </c>
      <c r="N32" s="408"/>
      <c r="O32" s="408"/>
      <c r="P32" s="408"/>
      <c r="Q32" s="177"/>
      <c r="R32" s="28"/>
    </row>
    <row r="33" spans="2:18" s="1" customFormat="1" ht="14.45" customHeight="1">
      <c r="B33" s="26"/>
      <c r="C33" s="177"/>
      <c r="D33" s="177"/>
      <c r="E33" s="185" t="s">
        <v>39</v>
      </c>
      <c r="F33" s="186">
        <v>0.15</v>
      </c>
      <c r="G33" s="187" t="s">
        <v>38</v>
      </c>
      <c r="H33" s="423"/>
      <c r="I33" s="408"/>
      <c r="J33" s="408"/>
      <c r="K33" s="177"/>
      <c r="L33" s="177"/>
      <c r="M33" s="423">
        <v>0</v>
      </c>
      <c r="N33" s="408"/>
      <c r="O33" s="408"/>
      <c r="P33" s="408"/>
      <c r="Q33" s="177"/>
      <c r="R33" s="28"/>
    </row>
    <row r="34" spans="2:18" s="1" customFormat="1" ht="14.45" customHeight="1" hidden="1">
      <c r="B34" s="26"/>
      <c r="C34" s="177"/>
      <c r="D34" s="177"/>
      <c r="E34" s="185" t="s">
        <v>40</v>
      </c>
      <c r="F34" s="186">
        <v>0.21</v>
      </c>
      <c r="G34" s="187" t="s">
        <v>38</v>
      </c>
      <c r="H34" s="423" t="e">
        <f>ROUND((SUM(#REF!)+SUM(#REF!)),2)</f>
        <v>#REF!</v>
      </c>
      <c r="I34" s="408"/>
      <c r="J34" s="408"/>
      <c r="K34" s="177"/>
      <c r="L34" s="177"/>
      <c r="M34" s="423">
        <v>0</v>
      </c>
      <c r="N34" s="408"/>
      <c r="O34" s="408"/>
      <c r="P34" s="408"/>
      <c r="Q34" s="177"/>
      <c r="R34" s="28"/>
    </row>
    <row r="35" spans="2:18" s="1" customFormat="1" ht="14.45" customHeight="1" hidden="1">
      <c r="B35" s="26"/>
      <c r="C35" s="177"/>
      <c r="D35" s="177"/>
      <c r="E35" s="185" t="s">
        <v>41</v>
      </c>
      <c r="F35" s="186">
        <v>0.15</v>
      </c>
      <c r="G35" s="187" t="s">
        <v>38</v>
      </c>
      <c r="H35" s="423" t="e">
        <f>ROUND((SUM(#REF!)+SUM(#REF!)),2)</f>
        <v>#REF!</v>
      </c>
      <c r="I35" s="408"/>
      <c r="J35" s="408"/>
      <c r="K35" s="177"/>
      <c r="L35" s="177"/>
      <c r="M35" s="423">
        <v>0</v>
      </c>
      <c r="N35" s="408"/>
      <c r="O35" s="408"/>
      <c r="P35" s="408"/>
      <c r="Q35" s="177"/>
      <c r="R35" s="28"/>
    </row>
    <row r="36" spans="2:18" s="1" customFormat="1" ht="14.45" customHeight="1" hidden="1">
      <c r="B36" s="26"/>
      <c r="C36" s="177"/>
      <c r="D36" s="177"/>
      <c r="E36" s="185" t="s">
        <v>42</v>
      </c>
      <c r="F36" s="186">
        <v>0</v>
      </c>
      <c r="G36" s="187" t="s">
        <v>38</v>
      </c>
      <c r="H36" s="423" t="e">
        <f>ROUND((SUM(#REF!)+SUM(#REF!)),2)</f>
        <v>#REF!</v>
      </c>
      <c r="I36" s="408"/>
      <c r="J36" s="408"/>
      <c r="K36" s="177"/>
      <c r="L36" s="177"/>
      <c r="M36" s="423">
        <v>0</v>
      </c>
      <c r="N36" s="408"/>
      <c r="O36" s="408"/>
      <c r="P36" s="408"/>
      <c r="Q36" s="177"/>
      <c r="R36" s="28"/>
    </row>
    <row r="37" spans="2:18" s="1" customFormat="1" ht="6.95" customHeight="1">
      <c r="B37" s="26"/>
      <c r="C37" s="177"/>
      <c r="D37" s="177"/>
      <c r="E37" s="177"/>
      <c r="F37" s="177"/>
      <c r="G37" s="177"/>
      <c r="H37" s="177"/>
      <c r="I37" s="177"/>
      <c r="J37" s="177"/>
      <c r="K37" s="177"/>
      <c r="L37" s="177"/>
      <c r="M37" s="177"/>
      <c r="N37" s="177"/>
      <c r="O37" s="177"/>
      <c r="P37" s="177"/>
      <c r="Q37" s="177"/>
      <c r="R37" s="28"/>
    </row>
    <row r="38" spans="2:18" s="1" customFormat="1" ht="25.35" customHeight="1">
      <c r="B38" s="26"/>
      <c r="C38" s="188"/>
      <c r="D38" s="189" t="s">
        <v>43</v>
      </c>
      <c r="E38" s="190"/>
      <c r="F38" s="190"/>
      <c r="G38" s="191" t="s">
        <v>44</v>
      </c>
      <c r="H38" s="192" t="s">
        <v>45</v>
      </c>
      <c r="I38" s="190"/>
      <c r="J38" s="190"/>
      <c r="K38" s="190"/>
      <c r="L38" s="424">
        <f>SUM(M30:M36)</f>
        <v>0</v>
      </c>
      <c r="M38" s="424"/>
      <c r="N38" s="424"/>
      <c r="O38" s="424"/>
      <c r="P38" s="425"/>
      <c r="Q38" s="188"/>
      <c r="R38" s="28"/>
    </row>
    <row r="39" spans="2:18" s="1" customFormat="1" ht="14.45" customHeight="1">
      <c r="B39" s="26"/>
      <c r="C39" s="177"/>
      <c r="D39" s="177"/>
      <c r="E39" s="177"/>
      <c r="F39" s="177"/>
      <c r="G39" s="177"/>
      <c r="H39" s="177"/>
      <c r="I39" s="177"/>
      <c r="J39" s="177"/>
      <c r="K39" s="177"/>
      <c r="L39" s="177"/>
      <c r="M39" s="177"/>
      <c r="N39" s="177"/>
      <c r="O39" s="177"/>
      <c r="P39" s="177"/>
      <c r="Q39" s="177"/>
      <c r="R39" s="28"/>
    </row>
    <row r="40" spans="2:18" s="1" customFormat="1" ht="14.45" customHeight="1">
      <c r="B40" s="26"/>
      <c r="C40" s="177"/>
      <c r="D40" s="177"/>
      <c r="E40" s="177"/>
      <c r="F40" s="177"/>
      <c r="G40" s="177"/>
      <c r="H40" s="177"/>
      <c r="I40" s="177"/>
      <c r="J40" s="177"/>
      <c r="K40" s="177"/>
      <c r="L40" s="177"/>
      <c r="M40" s="177"/>
      <c r="N40" s="177"/>
      <c r="O40" s="177"/>
      <c r="P40" s="177"/>
      <c r="Q40" s="177"/>
      <c r="R40" s="28"/>
    </row>
    <row r="41" spans="2:18" ht="13.5">
      <c r="B41" s="21"/>
      <c r="C41" s="175"/>
      <c r="D41" s="175"/>
      <c r="E41" s="175"/>
      <c r="F41" s="175"/>
      <c r="G41" s="175"/>
      <c r="H41" s="175"/>
      <c r="I41" s="175"/>
      <c r="J41" s="175"/>
      <c r="K41" s="175"/>
      <c r="L41" s="175"/>
      <c r="M41" s="175"/>
      <c r="N41" s="175"/>
      <c r="O41" s="175"/>
      <c r="P41" s="175"/>
      <c r="Q41" s="175"/>
      <c r="R41" s="22"/>
    </row>
    <row r="42" spans="2:18" ht="13.5">
      <c r="B42" s="21"/>
      <c r="C42" s="175"/>
      <c r="D42" s="175"/>
      <c r="E42" s="175"/>
      <c r="F42" s="175"/>
      <c r="G42" s="175"/>
      <c r="H42" s="175"/>
      <c r="I42" s="175"/>
      <c r="J42" s="175"/>
      <c r="K42" s="175"/>
      <c r="L42" s="175"/>
      <c r="M42" s="175"/>
      <c r="N42" s="175"/>
      <c r="O42" s="175"/>
      <c r="P42" s="175"/>
      <c r="Q42" s="175"/>
      <c r="R42" s="22"/>
    </row>
    <row r="43" spans="2:18" ht="13.5">
      <c r="B43" s="21"/>
      <c r="C43" s="175"/>
      <c r="D43" s="175"/>
      <c r="E43" s="175"/>
      <c r="F43" s="175"/>
      <c r="G43" s="175"/>
      <c r="H43" s="175"/>
      <c r="I43" s="175"/>
      <c r="J43" s="175"/>
      <c r="K43" s="175"/>
      <c r="L43" s="175"/>
      <c r="M43" s="175"/>
      <c r="N43" s="175"/>
      <c r="O43" s="175"/>
      <c r="P43" s="175"/>
      <c r="Q43" s="175"/>
      <c r="R43" s="22"/>
    </row>
    <row r="44" spans="2:18" ht="13.5">
      <c r="B44" s="21"/>
      <c r="C44" s="175"/>
      <c r="D44" s="175"/>
      <c r="E44" s="175"/>
      <c r="F44" s="175"/>
      <c r="G44" s="175"/>
      <c r="H44" s="175"/>
      <c r="I44" s="175"/>
      <c r="J44" s="175"/>
      <c r="K44" s="175"/>
      <c r="L44" s="175"/>
      <c r="M44" s="175"/>
      <c r="N44" s="175"/>
      <c r="O44" s="175"/>
      <c r="P44" s="175"/>
      <c r="Q44" s="175"/>
      <c r="R44" s="22"/>
    </row>
    <row r="45" spans="2:18" ht="13.5">
      <c r="B45" s="21"/>
      <c r="C45" s="175"/>
      <c r="D45" s="175"/>
      <c r="E45" s="175"/>
      <c r="F45" s="175"/>
      <c r="G45" s="175"/>
      <c r="H45" s="175"/>
      <c r="I45" s="175"/>
      <c r="J45" s="175"/>
      <c r="K45" s="175"/>
      <c r="L45" s="175"/>
      <c r="M45" s="175"/>
      <c r="N45" s="175"/>
      <c r="O45" s="175"/>
      <c r="P45" s="175"/>
      <c r="Q45" s="175"/>
      <c r="R45" s="22"/>
    </row>
    <row r="46" spans="2:18" ht="13.5">
      <c r="B46" s="21"/>
      <c r="C46" s="175"/>
      <c r="D46" s="175"/>
      <c r="E46" s="175"/>
      <c r="F46" s="175"/>
      <c r="G46" s="175"/>
      <c r="H46" s="175"/>
      <c r="I46" s="175"/>
      <c r="J46" s="175"/>
      <c r="K46" s="175"/>
      <c r="L46" s="175"/>
      <c r="M46" s="175"/>
      <c r="N46" s="175"/>
      <c r="O46" s="175"/>
      <c r="P46" s="175"/>
      <c r="Q46" s="175"/>
      <c r="R46" s="22"/>
    </row>
    <row r="47" spans="2:18" ht="13.5">
      <c r="B47" s="21"/>
      <c r="C47" s="175"/>
      <c r="D47" s="175"/>
      <c r="E47" s="175"/>
      <c r="F47" s="175"/>
      <c r="G47" s="175"/>
      <c r="H47" s="175"/>
      <c r="I47" s="175"/>
      <c r="J47" s="175"/>
      <c r="K47" s="175"/>
      <c r="L47" s="175"/>
      <c r="M47" s="175"/>
      <c r="N47" s="175"/>
      <c r="O47" s="175"/>
      <c r="P47" s="175"/>
      <c r="Q47" s="175"/>
      <c r="R47" s="22"/>
    </row>
    <row r="48" spans="2:18" ht="13.5">
      <c r="B48" s="21"/>
      <c r="C48" s="175"/>
      <c r="D48" s="175"/>
      <c r="E48" s="175"/>
      <c r="F48" s="175"/>
      <c r="G48" s="175"/>
      <c r="H48" s="175"/>
      <c r="I48" s="175"/>
      <c r="J48" s="175"/>
      <c r="K48" s="175"/>
      <c r="L48" s="175"/>
      <c r="M48" s="175"/>
      <c r="N48" s="175"/>
      <c r="O48" s="175"/>
      <c r="P48" s="175"/>
      <c r="Q48" s="175"/>
      <c r="R48" s="22"/>
    </row>
    <row r="49" spans="2:18" ht="13.5">
      <c r="B49" s="21"/>
      <c r="C49" s="175"/>
      <c r="D49" s="175"/>
      <c r="E49" s="175"/>
      <c r="F49" s="175"/>
      <c r="G49" s="175"/>
      <c r="H49" s="175"/>
      <c r="I49" s="175"/>
      <c r="J49" s="175"/>
      <c r="K49" s="175"/>
      <c r="L49" s="175"/>
      <c r="M49" s="175"/>
      <c r="N49" s="175"/>
      <c r="O49" s="175"/>
      <c r="P49" s="175"/>
      <c r="Q49" s="175"/>
      <c r="R49" s="22"/>
    </row>
    <row r="50" spans="2:18" s="1" customFormat="1" ht="15">
      <c r="B50" s="26"/>
      <c r="C50" s="177"/>
      <c r="D50" s="193" t="s">
        <v>46</v>
      </c>
      <c r="E50" s="181"/>
      <c r="F50" s="181"/>
      <c r="G50" s="181"/>
      <c r="H50" s="194"/>
      <c r="I50" s="177"/>
      <c r="J50" s="193" t="s">
        <v>47</v>
      </c>
      <c r="K50" s="181"/>
      <c r="L50" s="181"/>
      <c r="M50" s="181"/>
      <c r="N50" s="181"/>
      <c r="O50" s="181"/>
      <c r="P50" s="194"/>
      <c r="Q50" s="177"/>
      <c r="R50" s="28"/>
    </row>
    <row r="51" spans="2:18" ht="13.5">
      <c r="B51" s="21"/>
      <c r="C51" s="175"/>
      <c r="D51" s="195"/>
      <c r="E51" s="175"/>
      <c r="F51" s="175"/>
      <c r="G51" s="175"/>
      <c r="H51" s="196"/>
      <c r="I51" s="175"/>
      <c r="J51" s="195"/>
      <c r="K51" s="175"/>
      <c r="L51" s="175"/>
      <c r="M51" s="175"/>
      <c r="N51" s="175"/>
      <c r="O51" s="175"/>
      <c r="P51" s="196"/>
      <c r="Q51" s="175"/>
      <c r="R51" s="22"/>
    </row>
    <row r="52" spans="2:18" ht="13.5">
      <c r="B52" s="21"/>
      <c r="C52" s="175"/>
      <c r="D52" s="195"/>
      <c r="E52" s="175"/>
      <c r="F52" s="175"/>
      <c r="G52" s="175"/>
      <c r="H52" s="196"/>
      <c r="I52" s="175"/>
      <c r="J52" s="195"/>
      <c r="K52" s="175"/>
      <c r="L52" s="175"/>
      <c r="M52" s="175"/>
      <c r="N52" s="175"/>
      <c r="O52" s="175"/>
      <c r="P52" s="196"/>
      <c r="Q52" s="175"/>
      <c r="R52" s="22"/>
    </row>
    <row r="53" spans="2:18" ht="13.5">
      <c r="B53" s="21"/>
      <c r="C53" s="175"/>
      <c r="D53" s="195"/>
      <c r="E53" s="175"/>
      <c r="F53" s="175"/>
      <c r="G53" s="175"/>
      <c r="H53" s="196"/>
      <c r="I53" s="175"/>
      <c r="J53" s="195"/>
      <c r="K53" s="175"/>
      <c r="L53" s="175"/>
      <c r="M53" s="175"/>
      <c r="N53" s="175"/>
      <c r="O53" s="175"/>
      <c r="P53" s="196"/>
      <c r="Q53" s="175"/>
      <c r="R53" s="22"/>
    </row>
    <row r="54" spans="2:18" ht="13.5">
      <c r="B54" s="21"/>
      <c r="C54" s="175"/>
      <c r="D54" s="195"/>
      <c r="E54" s="175"/>
      <c r="F54" s="175"/>
      <c r="G54" s="175"/>
      <c r="H54" s="196"/>
      <c r="I54" s="175"/>
      <c r="J54" s="195"/>
      <c r="K54" s="175"/>
      <c r="L54" s="175"/>
      <c r="M54" s="175"/>
      <c r="N54" s="175"/>
      <c r="O54" s="175"/>
      <c r="P54" s="196"/>
      <c r="Q54" s="175"/>
      <c r="R54" s="22"/>
    </row>
    <row r="55" spans="2:18" ht="13.5">
      <c r="B55" s="21"/>
      <c r="C55" s="175"/>
      <c r="D55" s="195"/>
      <c r="E55" s="175"/>
      <c r="F55" s="175"/>
      <c r="G55" s="175"/>
      <c r="H55" s="196"/>
      <c r="I55" s="175"/>
      <c r="J55" s="195"/>
      <c r="K55" s="175"/>
      <c r="L55" s="175"/>
      <c r="M55" s="175"/>
      <c r="N55" s="175"/>
      <c r="O55" s="175"/>
      <c r="P55" s="196"/>
      <c r="Q55" s="175"/>
      <c r="R55" s="22"/>
    </row>
    <row r="56" spans="2:18" ht="13.5">
      <c r="B56" s="21"/>
      <c r="C56" s="175"/>
      <c r="D56" s="195"/>
      <c r="E56" s="175"/>
      <c r="F56" s="175"/>
      <c r="G56" s="175"/>
      <c r="H56" s="196"/>
      <c r="I56" s="175"/>
      <c r="J56" s="195"/>
      <c r="K56" s="175"/>
      <c r="L56" s="175"/>
      <c r="M56" s="175"/>
      <c r="N56" s="175"/>
      <c r="O56" s="175"/>
      <c r="P56" s="196"/>
      <c r="Q56" s="175"/>
      <c r="R56" s="22"/>
    </row>
    <row r="57" spans="2:18" ht="13.5">
      <c r="B57" s="21"/>
      <c r="C57" s="175"/>
      <c r="D57" s="195"/>
      <c r="E57" s="175"/>
      <c r="F57" s="175"/>
      <c r="G57" s="175"/>
      <c r="H57" s="196"/>
      <c r="I57" s="175"/>
      <c r="J57" s="195"/>
      <c r="K57" s="175"/>
      <c r="L57" s="175"/>
      <c r="M57" s="175"/>
      <c r="N57" s="175"/>
      <c r="O57" s="175"/>
      <c r="P57" s="196"/>
      <c r="Q57" s="175"/>
      <c r="R57" s="22"/>
    </row>
    <row r="58" spans="2:18" ht="13.5">
      <c r="B58" s="21"/>
      <c r="C58" s="175"/>
      <c r="D58" s="195"/>
      <c r="E58" s="175"/>
      <c r="F58" s="175"/>
      <c r="G58" s="175"/>
      <c r="H58" s="196"/>
      <c r="I58" s="175"/>
      <c r="J58" s="195"/>
      <c r="K58" s="175"/>
      <c r="L58" s="175"/>
      <c r="M58" s="175"/>
      <c r="N58" s="175"/>
      <c r="O58" s="175"/>
      <c r="P58" s="196"/>
      <c r="Q58" s="175"/>
      <c r="R58" s="22"/>
    </row>
    <row r="59" spans="2:18" s="1" customFormat="1" ht="15">
      <c r="B59" s="26"/>
      <c r="C59" s="177"/>
      <c r="D59" s="197" t="s">
        <v>48</v>
      </c>
      <c r="E59" s="198"/>
      <c r="F59" s="198"/>
      <c r="G59" s="199" t="s">
        <v>49</v>
      </c>
      <c r="H59" s="200"/>
      <c r="I59" s="177"/>
      <c r="J59" s="197" t="s">
        <v>48</v>
      </c>
      <c r="K59" s="198"/>
      <c r="L59" s="198"/>
      <c r="M59" s="198"/>
      <c r="N59" s="199" t="s">
        <v>49</v>
      </c>
      <c r="O59" s="198"/>
      <c r="P59" s="200"/>
      <c r="Q59" s="177"/>
      <c r="R59" s="28"/>
    </row>
    <row r="60" spans="2:18" ht="13.5">
      <c r="B60" s="21"/>
      <c r="C60" s="175"/>
      <c r="D60" s="175"/>
      <c r="E60" s="175"/>
      <c r="F60" s="175"/>
      <c r="G60" s="175"/>
      <c r="H60" s="175"/>
      <c r="I60" s="175"/>
      <c r="J60" s="175"/>
      <c r="K60" s="175"/>
      <c r="L60" s="175"/>
      <c r="M60" s="175"/>
      <c r="N60" s="175"/>
      <c r="O60" s="175"/>
      <c r="P60" s="175"/>
      <c r="Q60" s="175"/>
      <c r="R60" s="22"/>
    </row>
    <row r="61" spans="2:18" s="1" customFormat="1" ht="15">
      <c r="B61" s="26"/>
      <c r="C61" s="177"/>
      <c r="D61" s="193" t="s">
        <v>50</v>
      </c>
      <c r="E61" s="181"/>
      <c r="F61" s="181"/>
      <c r="G61" s="181"/>
      <c r="H61" s="194"/>
      <c r="I61" s="177"/>
      <c r="J61" s="193" t="s">
        <v>51</v>
      </c>
      <c r="K61" s="181"/>
      <c r="L61" s="181"/>
      <c r="M61" s="181"/>
      <c r="N61" s="181"/>
      <c r="O61" s="181"/>
      <c r="P61" s="194"/>
      <c r="Q61" s="177"/>
      <c r="R61" s="28"/>
    </row>
    <row r="62" spans="2:18" ht="13.5">
      <c r="B62" s="21"/>
      <c r="C62" s="175"/>
      <c r="D62" s="195"/>
      <c r="E62" s="175"/>
      <c r="F62" s="175"/>
      <c r="G62" s="175"/>
      <c r="H62" s="196"/>
      <c r="I62" s="175"/>
      <c r="J62" s="195"/>
      <c r="K62" s="175"/>
      <c r="L62" s="175"/>
      <c r="M62" s="175"/>
      <c r="N62" s="175"/>
      <c r="O62" s="175"/>
      <c r="P62" s="196"/>
      <c r="Q62" s="175"/>
      <c r="R62" s="22"/>
    </row>
    <row r="63" spans="2:18" ht="13.5">
      <c r="B63" s="21"/>
      <c r="C63" s="175"/>
      <c r="D63" s="195"/>
      <c r="E63" s="175"/>
      <c r="F63" s="175"/>
      <c r="G63" s="175"/>
      <c r="H63" s="196"/>
      <c r="I63" s="175"/>
      <c r="J63" s="195"/>
      <c r="K63" s="175"/>
      <c r="L63" s="175"/>
      <c r="M63" s="175"/>
      <c r="N63" s="175"/>
      <c r="O63" s="175"/>
      <c r="P63" s="196"/>
      <c r="Q63" s="175"/>
      <c r="R63" s="22"/>
    </row>
    <row r="64" spans="2:18" ht="13.5">
      <c r="B64" s="21"/>
      <c r="C64" s="175"/>
      <c r="D64" s="195"/>
      <c r="E64" s="175"/>
      <c r="F64" s="175"/>
      <c r="G64" s="175"/>
      <c r="H64" s="196"/>
      <c r="I64" s="175"/>
      <c r="J64" s="195"/>
      <c r="K64" s="175"/>
      <c r="L64" s="175"/>
      <c r="M64" s="175"/>
      <c r="N64" s="175"/>
      <c r="O64" s="175"/>
      <c r="P64" s="196"/>
      <c r="Q64" s="175"/>
      <c r="R64" s="22"/>
    </row>
    <row r="65" spans="2:18" ht="13.5">
      <c r="B65" s="21"/>
      <c r="C65" s="175"/>
      <c r="D65" s="195"/>
      <c r="E65" s="175"/>
      <c r="F65" s="175"/>
      <c r="G65" s="175"/>
      <c r="H65" s="196"/>
      <c r="I65" s="175"/>
      <c r="J65" s="195"/>
      <c r="K65" s="175"/>
      <c r="L65" s="175"/>
      <c r="M65" s="175"/>
      <c r="N65" s="175"/>
      <c r="O65" s="175"/>
      <c r="P65" s="196"/>
      <c r="Q65" s="175"/>
      <c r="R65" s="22"/>
    </row>
    <row r="66" spans="2:18" ht="13.5">
      <c r="B66" s="21"/>
      <c r="C66" s="175"/>
      <c r="D66" s="195"/>
      <c r="E66" s="175"/>
      <c r="F66" s="175"/>
      <c r="G66" s="175"/>
      <c r="H66" s="196"/>
      <c r="I66" s="175"/>
      <c r="J66" s="195"/>
      <c r="K66" s="175"/>
      <c r="L66" s="175"/>
      <c r="M66" s="175"/>
      <c r="N66" s="175"/>
      <c r="O66" s="175"/>
      <c r="P66" s="196"/>
      <c r="Q66" s="175"/>
      <c r="R66" s="22"/>
    </row>
    <row r="67" spans="2:18" ht="13.5">
      <c r="B67" s="21"/>
      <c r="C67" s="175"/>
      <c r="D67" s="195"/>
      <c r="E67" s="175"/>
      <c r="F67" s="175"/>
      <c r="G67" s="175"/>
      <c r="H67" s="196"/>
      <c r="I67" s="175"/>
      <c r="J67" s="195"/>
      <c r="K67" s="175"/>
      <c r="L67" s="175"/>
      <c r="M67" s="175"/>
      <c r="N67" s="175"/>
      <c r="O67" s="175"/>
      <c r="P67" s="196"/>
      <c r="Q67" s="175"/>
      <c r="R67" s="22"/>
    </row>
    <row r="68" spans="2:18" ht="13.5">
      <c r="B68" s="21"/>
      <c r="C68" s="175"/>
      <c r="D68" s="195"/>
      <c r="E68" s="175"/>
      <c r="F68" s="175"/>
      <c r="G68" s="175"/>
      <c r="H68" s="196"/>
      <c r="I68" s="175"/>
      <c r="J68" s="195"/>
      <c r="K68" s="175"/>
      <c r="L68" s="175"/>
      <c r="M68" s="175"/>
      <c r="N68" s="175"/>
      <c r="O68" s="175"/>
      <c r="P68" s="196"/>
      <c r="Q68" s="175"/>
      <c r="R68" s="22"/>
    </row>
    <row r="69" spans="2:18" ht="13.5">
      <c r="B69" s="21"/>
      <c r="C69" s="175"/>
      <c r="D69" s="195"/>
      <c r="E69" s="175"/>
      <c r="F69" s="175"/>
      <c r="G69" s="175"/>
      <c r="H69" s="196"/>
      <c r="I69" s="175"/>
      <c r="J69" s="195"/>
      <c r="K69" s="175"/>
      <c r="L69" s="175"/>
      <c r="M69" s="175"/>
      <c r="N69" s="175"/>
      <c r="O69" s="175"/>
      <c r="P69" s="196"/>
      <c r="Q69" s="175"/>
      <c r="R69" s="22"/>
    </row>
    <row r="70" spans="2:18" s="1" customFormat="1" ht="15">
      <c r="B70" s="26"/>
      <c r="C70" s="177"/>
      <c r="D70" s="197" t="s">
        <v>48</v>
      </c>
      <c r="E70" s="198"/>
      <c r="F70" s="198"/>
      <c r="G70" s="199" t="s">
        <v>49</v>
      </c>
      <c r="H70" s="200"/>
      <c r="I70" s="177"/>
      <c r="J70" s="197" t="s">
        <v>48</v>
      </c>
      <c r="K70" s="198"/>
      <c r="L70" s="198"/>
      <c r="M70" s="198"/>
      <c r="N70" s="199" t="s">
        <v>49</v>
      </c>
      <c r="O70" s="198"/>
      <c r="P70" s="200"/>
      <c r="Q70" s="177"/>
      <c r="R70" s="28"/>
    </row>
    <row r="71" spans="2:18" s="1" customFormat="1" ht="14.45" customHeight="1">
      <c r="B71" s="40"/>
      <c r="C71" s="201"/>
      <c r="D71" s="201"/>
      <c r="E71" s="201"/>
      <c r="F71" s="201"/>
      <c r="G71" s="201"/>
      <c r="H71" s="201"/>
      <c r="I71" s="201"/>
      <c r="J71" s="201"/>
      <c r="K71" s="201"/>
      <c r="L71" s="201"/>
      <c r="M71" s="201"/>
      <c r="N71" s="201"/>
      <c r="O71" s="201"/>
      <c r="P71" s="201"/>
      <c r="Q71" s="201"/>
      <c r="R71" s="42"/>
    </row>
    <row r="72" spans="3:17" ht="13.5">
      <c r="C72" s="202"/>
      <c r="D72" s="202"/>
      <c r="E72" s="202"/>
      <c r="F72" s="202"/>
      <c r="G72" s="202"/>
      <c r="H72" s="202"/>
      <c r="I72" s="202"/>
      <c r="J72" s="202"/>
      <c r="K72" s="202"/>
      <c r="L72" s="202"/>
      <c r="M72" s="202"/>
      <c r="N72" s="202"/>
      <c r="O72" s="202"/>
      <c r="P72" s="202"/>
      <c r="Q72" s="202"/>
    </row>
    <row r="73" spans="3:17" ht="13.5">
      <c r="C73" s="202"/>
      <c r="D73" s="202"/>
      <c r="E73" s="202"/>
      <c r="F73" s="202"/>
      <c r="G73" s="202"/>
      <c r="H73" s="202"/>
      <c r="I73" s="202"/>
      <c r="J73" s="202"/>
      <c r="K73" s="202"/>
      <c r="L73" s="202"/>
      <c r="M73" s="202"/>
      <c r="N73" s="202"/>
      <c r="O73" s="202"/>
      <c r="P73" s="202"/>
      <c r="Q73" s="202"/>
    </row>
    <row r="74" spans="3:17" ht="13.5">
      <c r="C74" s="202"/>
      <c r="D74" s="202"/>
      <c r="E74" s="202"/>
      <c r="F74" s="202"/>
      <c r="G74" s="202"/>
      <c r="H74" s="202"/>
      <c r="I74" s="202"/>
      <c r="J74" s="202"/>
      <c r="K74" s="202"/>
      <c r="L74" s="202"/>
      <c r="M74" s="202"/>
      <c r="N74" s="202"/>
      <c r="O74" s="202"/>
      <c r="P74" s="202"/>
      <c r="Q74" s="202"/>
    </row>
    <row r="75" spans="2:18" s="1" customFormat="1" ht="6.95" customHeight="1">
      <c r="B75" s="43"/>
      <c r="C75" s="203"/>
      <c r="D75" s="203"/>
      <c r="E75" s="203"/>
      <c r="F75" s="203"/>
      <c r="G75" s="203"/>
      <c r="H75" s="203"/>
      <c r="I75" s="203"/>
      <c r="J75" s="203"/>
      <c r="K75" s="203"/>
      <c r="L75" s="203"/>
      <c r="M75" s="203"/>
      <c r="N75" s="203"/>
      <c r="O75" s="203"/>
      <c r="P75" s="203"/>
      <c r="Q75" s="203"/>
      <c r="R75" s="45"/>
    </row>
    <row r="76" spans="2:18" s="1" customFormat="1" ht="36.95" customHeight="1">
      <c r="B76" s="26"/>
      <c r="C76" s="309" t="s">
        <v>126</v>
      </c>
      <c r="D76" s="310"/>
      <c r="E76" s="310"/>
      <c r="F76" s="310"/>
      <c r="G76" s="310"/>
      <c r="H76" s="310"/>
      <c r="I76" s="310"/>
      <c r="J76" s="310"/>
      <c r="K76" s="310"/>
      <c r="L76" s="310"/>
      <c r="M76" s="310"/>
      <c r="N76" s="310"/>
      <c r="O76" s="310"/>
      <c r="P76" s="310"/>
      <c r="Q76" s="310"/>
      <c r="R76" s="28"/>
    </row>
    <row r="77" spans="2:18" s="1" customFormat="1" ht="6.95" customHeight="1">
      <c r="B77" s="26"/>
      <c r="C77" s="177"/>
      <c r="D77" s="177"/>
      <c r="E77" s="177"/>
      <c r="F77" s="177"/>
      <c r="G77" s="177"/>
      <c r="H77" s="177"/>
      <c r="I77" s="177"/>
      <c r="J77" s="177"/>
      <c r="K77" s="177"/>
      <c r="L77" s="177"/>
      <c r="M77" s="177"/>
      <c r="N77" s="177"/>
      <c r="O77" s="177"/>
      <c r="P77" s="177"/>
      <c r="Q77" s="177"/>
      <c r="R77" s="28"/>
    </row>
    <row r="78" spans="2:18" s="1" customFormat="1" ht="30" customHeight="1">
      <c r="B78" s="26"/>
      <c r="C78" s="176" t="s">
        <v>17</v>
      </c>
      <c r="D78" s="177"/>
      <c r="E78" s="177"/>
      <c r="F78" s="417" t="str">
        <f>F6</f>
        <v>Lednice</v>
      </c>
      <c r="G78" s="418"/>
      <c r="H78" s="418"/>
      <c r="I78" s="418"/>
      <c r="J78" s="418"/>
      <c r="K78" s="418"/>
      <c r="L78" s="418"/>
      <c r="M78" s="418"/>
      <c r="N78" s="418"/>
      <c r="O78" s="418"/>
      <c r="P78" s="418"/>
      <c r="Q78" s="177"/>
      <c r="R78" s="28"/>
    </row>
    <row r="79" spans="2:18" s="1" customFormat="1" ht="36.95" customHeight="1">
      <c r="B79" s="26"/>
      <c r="C79" s="204" t="s">
        <v>123</v>
      </c>
      <c r="D79" s="177"/>
      <c r="E79" s="177"/>
      <c r="F79" s="325" t="str">
        <f>F7</f>
        <v>TO-1.10 - Úpravy stávajících závlah</v>
      </c>
      <c r="G79" s="408"/>
      <c r="H79" s="408"/>
      <c r="I79" s="408"/>
      <c r="J79" s="408"/>
      <c r="K79" s="408"/>
      <c r="L79" s="408"/>
      <c r="M79" s="408"/>
      <c r="N79" s="408"/>
      <c r="O79" s="408"/>
      <c r="P79" s="408"/>
      <c r="Q79" s="177"/>
      <c r="R79" s="28"/>
    </row>
    <row r="80" spans="2:18" s="1" customFormat="1" ht="6.95" customHeight="1">
      <c r="B80" s="26"/>
      <c r="C80" s="177"/>
      <c r="D80" s="177"/>
      <c r="E80" s="177"/>
      <c r="F80" s="177"/>
      <c r="G80" s="177"/>
      <c r="H80" s="177"/>
      <c r="I80" s="177"/>
      <c r="J80" s="177"/>
      <c r="K80" s="177"/>
      <c r="L80" s="177"/>
      <c r="M80" s="177"/>
      <c r="N80" s="177"/>
      <c r="O80" s="177"/>
      <c r="P80" s="177"/>
      <c r="Q80" s="177"/>
      <c r="R80" s="28"/>
    </row>
    <row r="81" spans="2:18" s="1" customFormat="1" ht="18" customHeight="1">
      <c r="B81" s="26"/>
      <c r="C81" s="176" t="s">
        <v>21</v>
      </c>
      <c r="D81" s="177"/>
      <c r="E81" s="177"/>
      <c r="F81" s="179" t="str">
        <f>F9</f>
        <v>Lednice</v>
      </c>
      <c r="G81" s="177"/>
      <c r="H81" s="177"/>
      <c r="I81" s="177"/>
      <c r="J81" s="177"/>
      <c r="K81" s="176" t="s">
        <v>23</v>
      </c>
      <c r="L81" s="177"/>
      <c r="M81" s="409" t="str">
        <f>IF(O9="","",O9)</f>
        <v>29. 1. 2018</v>
      </c>
      <c r="N81" s="409"/>
      <c r="O81" s="409"/>
      <c r="P81" s="409"/>
      <c r="Q81" s="177"/>
      <c r="R81" s="28"/>
    </row>
    <row r="82" spans="2:18" s="1" customFormat="1" ht="6.95" customHeight="1">
      <c r="B82" s="26"/>
      <c r="C82" s="177"/>
      <c r="D82" s="177"/>
      <c r="E82" s="177"/>
      <c r="F82" s="177"/>
      <c r="G82" s="177"/>
      <c r="H82" s="177"/>
      <c r="I82" s="177"/>
      <c r="J82" s="177"/>
      <c r="K82" s="177"/>
      <c r="L82" s="177"/>
      <c r="M82" s="177"/>
      <c r="N82" s="177"/>
      <c r="O82" s="177"/>
      <c r="P82" s="177"/>
      <c r="Q82" s="177"/>
      <c r="R82" s="28"/>
    </row>
    <row r="83" spans="2:18" s="1" customFormat="1" ht="15">
      <c r="B83" s="26"/>
      <c r="C83" s="176" t="s">
        <v>25</v>
      </c>
      <c r="D83" s="177"/>
      <c r="E83" s="177"/>
      <c r="F83" s="148" t="str">
        <f>'Rekapitulace stavby'!L82</f>
        <v>Mendelova univerzita v Brně, Zahradnická fakulta</v>
      </c>
      <c r="G83" s="177"/>
      <c r="H83" s="177"/>
      <c r="I83" s="177"/>
      <c r="J83" s="177"/>
      <c r="K83" s="176" t="s">
        <v>29</v>
      </c>
      <c r="L83" s="177"/>
      <c r="M83" s="409" t="str">
        <f>'Rekapitulace stavby'!$AM$82</f>
        <v>Ing. Jiří Vondál</v>
      </c>
      <c r="N83" s="311"/>
      <c r="O83" s="311"/>
      <c r="P83" s="311"/>
      <c r="Q83" s="311"/>
      <c r="R83" s="28"/>
    </row>
    <row r="84" spans="2:18" s="1" customFormat="1" ht="14.45" customHeight="1">
      <c r="B84" s="26"/>
      <c r="C84" s="176" t="s">
        <v>28</v>
      </c>
      <c r="D84" s="177"/>
      <c r="E84" s="177"/>
      <c r="F84" s="148" t="str">
        <f>'Rekapitulace stavby'!L83</f>
        <v xml:space="preserve"> </v>
      </c>
      <c r="G84" s="177"/>
      <c r="H84" s="177"/>
      <c r="I84" s="177"/>
      <c r="J84" s="177"/>
      <c r="K84" s="176" t="s">
        <v>31</v>
      </c>
      <c r="L84" s="177"/>
      <c r="M84" s="409" t="str">
        <f>'Rekapitulace stavby'!$AM$83</f>
        <v>Ing. Tomáš Vlček</v>
      </c>
      <c r="N84" s="311"/>
      <c r="O84" s="311"/>
      <c r="P84" s="311"/>
      <c r="Q84" s="311"/>
      <c r="R84" s="28"/>
    </row>
    <row r="85" spans="2:18" s="1" customFormat="1" ht="10.35" customHeight="1">
      <c r="B85" s="26"/>
      <c r="C85" s="177"/>
      <c r="D85" s="177"/>
      <c r="E85" s="177"/>
      <c r="F85" s="177"/>
      <c r="G85" s="177"/>
      <c r="H85" s="177"/>
      <c r="I85" s="177"/>
      <c r="J85" s="177"/>
      <c r="K85" s="177"/>
      <c r="L85" s="177"/>
      <c r="M85" s="177"/>
      <c r="N85" s="177"/>
      <c r="O85" s="177"/>
      <c r="P85" s="177"/>
      <c r="Q85" s="177"/>
      <c r="R85" s="28"/>
    </row>
    <row r="86" spans="2:18" s="1" customFormat="1" ht="29.25" customHeight="1">
      <c r="B86" s="26"/>
      <c r="C86" s="420" t="s">
        <v>127</v>
      </c>
      <c r="D86" s="421"/>
      <c r="E86" s="421"/>
      <c r="F86" s="421"/>
      <c r="G86" s="421"/>
      <c r="H86" s="188"/>
      <c r="I86" s="188"/>
      <c r="J86" s="188"/>
      <c r="K86" s="188"/>
      <c r="L86" s="188"/>
      <c r="M86" s="188"/>
      <c r="N86" s="420" t="s">
        <v>128</v>
      </c>
      <c r="O86" s="421"/>
      <c r="P86" s="421"/>
      <c r="Q86" s="421"/>
      <c r="R86" s="28"/>
    </row>
    <row r="87" spans="2:18" s="1" customFormat="1" ht="10.35" customHeight="1">
      <c r="B87" s="26"/>
      <c r="C87" s="177"/>
      <c r="D87" s="177"/>
      <c r="E87" s="177"/>
      <c r="F87" s="177"/>
      <c r="G87" s="177"/>
      <c r="H87" s="177"/>
      <c r="I87" s="177"/>
      <c r="J87" s="177"/>
      <c r="K87" s="177"/>
      <c r="L87" s="177"/>
      <c r="M87" s="177"/>
      <c r="N87" s="177"/>
      <c r="O87" s="177"/>
      <c r="P87" s="177"/>
      <c r="Q87" s="177"/>
      <c r="R87" s="28"/>
    </row>
    <row r="88" spans="2:18" s="1" customFormat="1" ht="29.25" customHeight="1">
      <c r="B88" s="26"/>
      <c r="C88" s="206" t="s">
        <v>129</v>
      </c>
      <c r="D88" s="177"/>
      <c r="E88" s="177"/>
      <c r="F88" s="177"/>
      <c r="G88" s="177"/>
      <c r="H88" s="177"/>
      <c r="I88" s="177"/>
      <c r="J88" s="177"/>
      <c r="K88" s="177"/>
      <c r="L88" s="177"/>
      <c r="M88" s="177"/>
      <c r="N88" s="337">
        <f>N114</f>
        <v>0</v>
      </c>
      <c r="O88" s="415"/>
      <c r="P88" s="415"/>
      <c r="Q88" s="415"/>
      <c r="R88" s="28"/>
    </row>
    <row r="89" spans="2:18" s="6" customFormat="1" ht="24" customHeight="1">
      <c r="B89" s="79"/>
      <c r="C89" s="207"/>
      <c r="D89" s="208" t="s">
        <v>130</v>
      </c>
      <c r="E89" s="207"/>
      <c r="F89" s="207"/>
      <c r="G89" s="207"/>
      <c r="H89" s="207"/>
      <c r="I89" s="207"/>
      <c r="J89" s="207"/>
      <c r="K89" s="207"/>
      <c r="L89" s="207"/>
      <c r="M89" s="207"/>
      <c r="N89" s="405">
        <f>N115</f>
        <v>0</v>
      </c>
      <c r="O89" s="419"/>
      <c r="P89" s="419"/>
      <c r="Q89" s="419"/>
      <c r="R89" s="81"/>
    </row>
    <row r="90" spans="2:18" s="7" customFormat="1" ht="16.5" customHeight="1">
      <c r="B90" s="82"/>
      <c r="C90" s="209"/>
      <c r="D90" s="210" t="str">
        <f>D116</f>
        <v>D1 - Bourání a demontáže</v>
      </c>
      <c r="E90" s="209"/>
      <c r="F90" s="209"/>
      <c r="G90" s="209"/>
      <c r="H90" s="209"/>
      <c r="I90" s="209"/>
      <c r="J90" s="209"/>
      <c r="K90" s="209"/>
      <c r="L90" s="209"/>
      <c r="M90" s="209"/>
      <c r="N90" s="413">
        <f>N116</f>
        <v>0</v>
      </c>
      <c r="O90" s="414"/>
      <c r="P90" s="414"/>
      <c r="Q90" s="414"/>
      <c r="R90" s="84"/>
    </row>
    <row r="91" spans="2:18" s="7" customFormat="1" ht="14.85" customHeight="1">
      <c r="B91" s="82"/>
      <c r="C91" s="209"/>
      <c r="D91" s="210" t="str">
        <f>D122</f>
        <v>D2 - Zemní a stavební práce</v>
      </c>
      <c r="E91" s="209"/>
      <c r="F91" s="209"/>
      <c r="G91" s="209"/>
      <c r="H91" s="209"/>
      <c r="I91" s="209"/>
      <c r="J91" s="209"/>
      <c r="K91" s="209"/>
      <c r="L91" s="209"/>
      <c r="M91" s="209"/>
      <c r="N91" s="413">
        <f>N122</f>
        <v>0</v>
      </c>
      <c r="O91" s="414"/>
      <c r="P91" s="414"/>
      <c r="Q91" s="414"/>
      <c r="R91" s="84"/>
    </row>
    <row r="92" spans="2:18" s="7" customFormat="1" ht="14.85" customHeight="1">
      <c r="B92" s="82"/>
      <c r="C92" s="209"/>
      <c r="D92" s="210" t="str">
        <f>D141</f>
        <v>D3 - Potrubí a kabely</v>
      </c>
      <c r="E92" s="209"/>
      <c r="F92" s="209"/>
      <c r="G92" s="209"/>
      <c r="H92" s="209"/>
      <c r="I92" s="209"/>
      <c r="J92" s="209"/>
      <c r="K92" s="209"/>
      <c r="L92" s="209"/>
      <c r="M92" s="209"/>
      <c r="N92" s="413">
        <f>N141</f>
        <v>0</v>
      </c>
      <c r="O92" s="414"/>
      <c r="P92" s="414"/>
      <c r="Q92" s="414"/>
      <c r="R92" s="84"/>
    </row>
    <row r="93" spans="2:18" s="7" customFormat="1" ht="14.85" customHeight="1">
      <c r="B93" s="82"/>
      <c r="C93" s="209"/>
      <c r="D93" s="210" t="str">
        <f>D145</f>
        <v>D4 - Ovládací systém</v>
      </c>
      <c r="E93" s="209"/>
      <c r="F93" s="209"/>
      <c r="G93" s="209"/>
      <c r="H93" s="209"/>
      <c r="I93" s="209"/>
      <c r="J93" s="209"/>
      <c r="K93" s="209"/>
      <c r="L93" s="209"/>
      <c r="M93" s="209"/>
      <c r="N93" s="413">
        <f>N145</f>
        <v>0</v>
      </c>
      <c r="O93" s="414"/>
      <c r="P93" s="414"/>
      <c r="Q93" s="414"/>
      <c r="R93" s="84"/>
    </row>
    <row r="94" spans="2:18" s="1" customFormat="1" ht="21.75" customHeight="1">
      <c r="B94" s="26"/>
      <c r="C94" s="177"/>
      <c r="D94" s="177"/>
      <c r="E94" s="177"/>
      <c r="F94" s="177"/>
      <c r="G94" s="177"/>
      <c r="H94" s="177"/>
      <c r="I94" s="177"/>
      <c r="J94" s="177"/>
      <c r="K94" s="177"/>
      <c r="L94" s="177"/>
      <c r="M94" s="177"/>
      <c r="N94" s="177"/>
      <c r="O94" s="177"/>
      <c r="P94" s="177"/>
      <c r="Q94" s="177"/>
      <c r="R94" s="28"/>
    </row>
    <row r="95" spans="2:21" s="1" customFormat="1" ht="29.25" customHeight="1">
      <c r="B95" s="26"/>
      <c r="C95" s="206" t="s">
        <v>131</v>
      </c>
      <c r="D95" s="177"/>
      <c r="E95" s="177"/>
      <c r="F95" s="177"/>
      <c r="G95" s="177"/>
      <c r="H95" s="177"/>
      <c r="I95" s="177"/>
      <c r="J95" s="177"/>
      <c r="K95" s="177"/>
      <c r="L95" s="177"/>
      <c r="M95" s="177"/>
      <c r="N95" s="415">
        <v>0</v>
      </c>
      <c r="O95" s="416"/>
      <c r="P95" s="416"/>
      <c r="Q95" s="416"/>
      <c r="R95" s="28"/>
      <c r="T95" s="85"/>
      <c r="U95" s="86" t="s">
        <v>36</v>
      </c>
    </row>
    <row r="96" spans="2:18" s="1" customFormat="1" ht="18" customHeight="1">
      <c r="B96" s="26"/>
      <c r="C96" s="177"/>
      <c r="D96" s="177"/>
      <c r="E96" s="177"/>
      <c r="F96" s="177"/>
      <c r="G96" s="177"/>
      <c r="H96" s="177"/>
      <c r="I96" s="177"/>
      <c r="J96" s="177"/>
      <c r="K96" s="177"/>
      <c r="L96" s="177"/>
      <c r="M96" s="177"/>
      <c r="N96" s="177"/>
      <c r="O96" s="177"/>
      <c r="P96" s="177"/>
      <c r="Q96" s="177"/>
      <c r="R96" s="28"/>
    </row>
    <row r="97" spans="2:18" s="1" customFormat="1" ht="29.25" customHeight="1">
      <c r="B97" s="26"/>
      <c r="C97" s="211" t="s">
        <v>115</v>
      </c>
      <c r="D97" s="188"/>
      <c r="E97" s="188"/>
      <c r="F97" s="188"/>
      <c r="G97" s="188"/>
      <c r="H97" s="188"/>
      <c r="I97" s="188"/>
      <c r="J97" s="188"/>
      <c r="K97" s="188"/>
      <c r="L97" s="338">
        <f>ROUND(SUM(N88+N95),2)</f>
        <v>0</v>
      </c>
      <c r="M97" s="338"/>
      <c r="N97" s="338"/>
      <c r="O97" s="338"/>
      <c r="P97" s="338"/>
      <c r="Q97" s="338"/>
      <c r="R97" s="28"/>
    </row>
    <row r="98" spans="2:18" s="1" customFormat="1" ht="6.95" customHeight="1">
      <c r="B98" s="40"/>
      <c r="C98" s="201"/>
      <c r="D98" s="201"/>
      <c r="E98" s="201"/>
      <c r="F98" s="201"/>
      <c r="G98" s="201"/>
      <c r="H98" s="201"/>
      <c r="I98" s="201"/>
      <c r="J98" s="201"/>
      <c r="K98" s="201"/>
      <c r="L98" s="201"/>
      <c r="M98" s="201"/>
      <c r="N98" s="201"/>
      <c r="O98" s="201"/>
      <c r="P98" s="201"/>
      <c r="Q98" s="201"/>
      <c r="R98" s="42"/>
    </row>
    <row r="99" spans="3:17" ht="13.5">
      <c r="C99" s="202"/>
      <c r="D99" s="202"/>
      <c r="E99" s="202"/>
      <c r="F99" s="202"/>
      <c r="G99" s="202"/>
      <c r="H99" s="202"/>
      <c r="I99" s="202"/>
      <c r="J99" s="202"/>
      <c r="K99" s="202"/>
      <c r="L99" s="202"/>
      <c r="M99" s="202"/>
      <c r="N99" s="202"/>
      <c r="O99" s="202"/>
      <c r="P99" s="202"/>
      <c r="Q99" s="202"/>
    </row>
    <row r="100" spans="3:17" ht="13.5">
      <c r="C100" s="202"/>
      <c r="D100" s="202"/>
      <c r="E100" s="202"/>
      <c r="F100" s="202"/>
      <c r="G100" s="202"/>
      <c r="H100" s="202"/>
      <c r="I100" s="202"/>
      <c r="J100" s="202"/>
      <c r="K100" s="202"/>
      <c r="L100" s="202"/>
      <c r="M100" s="202"/>
      <c r="N100" s="202"/>
      <c r="O100" s="202"/>
      <c r="P100" s="202"/>
      <c r="Q100" s="202"/>
    </row>
    <row r="101" spans="3:17" ht="13.5">
      <c r="C101" s="202"/>
      <c r="D101" s="202"/>
      <c r="E101" s="202"/>
      <c r="F101" s="202"/>
      <c r="G101" s="202"/>
      <c r="H101" s="202"/>
      <c r="I101" s="202"/>
      <c r="J101" s="202"/>
      <c r="K101" s="202"/>
      <c r="L101" s="202"/>
      <c r="M101" s="202"/>
      <c r="N101" s="202"/>
      <c r="O101" s="202"/>
      <c r="P101" s="202"/>
      <c r="Q101" s="202"/>
    </row>
    <row r="102" spans="2:18" s="1" customFormat="1" ht="6.95" customHeight="1">
      <c r="B102" s="43"/>
      <c r="C102" s="203"/>
      <c r="D102" s="203"/>
      <c r="E102" s="203"/>
      <c r="F102" s="203"/>
      <c r="G102" s="203"/>
      <c r="H102" s="203"/>
      <c r="I102" s="203"/>
      <c r="J102" s="203"/>
      <c r="K102" s="203"/>
      <c r="L102" s="203"/>
      <c r="M102" s="203"/>
      <c r="N102" s="203"/>
      <c r="O102" s="203"/>
      <c r="P102" s="203"/>
      <c r="Q102" s="203"/>
      <c r="R102" s="45"/>
    </row>
    <row r="103" spans="2:18" s="1" customFormat="1" ht="36.95" customHeight="1">
      <c r="B103" s="26"/>
      <c r="C103" s="309" t="s">
        <v>132</v>
      </c>
      <c r="D103" s="408"/>
      <c r="E103" s="408"/>
      <c r="F103" s="408"/>
      <c r="G103" s="408"/>
      <c r="H103" s="408"/>
      <c r="I103" s="408"/>
      <c r="J103" s="408"/>
      <c r="K103" s="408"/>
      <c r="L103" s="408"/>
      <c r="M103" s="408"/>
      <c r="N103" s="408"/>
      <c r="O103" s="408"/>
      <c r="P103" s="408"/>
      <c r="Q103" s="408"/>
      <c r="R103" s="28"/>
    </row>
    <row r="104" spans="2:18" s="1" customFormat="1" ht="6.95" customHeight="1">
      <c r="B104" s="26"/>
      <c r="C104" s="177"/>
      <c r="D104" s="177"/>
      <c r="E104" s="177"/>
      <c r="F104" s="177"/>
      <c r="G104" s="177"/>
      <c r="H104" s="177"/>
      <c r="I104" s="177"/>
      <c r="J104" s="177"/>
      <c r="K104" s="177"/>
      <c r="L104" s="177"/>
      <c r="M104" s="177"/>
      <c r="N104" s="177"/>
      <c r="O104" s="177"/>
      <c r="P104" s="177"/>
      <c r="Q104" s="177"/>
      <c r="R104" s="28"/>
    </row>
    <row r="105" spans="2:18" s="1" customFormat="1" ht="30" customHeight="1">
      <c r="B105" s="26"/>
      <c r="C105" s="176" t="s">
        <v>17</v>
      </c>
      <c r="D105" s="177"/>
      <c r="E105" s="177"/>
      <c r="F105" s="417" t="str">
        <f>F6</f>
        <v>Lednice</v>
      </c>
      <c r="G105" s="418"/>
      <c r="H105" s="418"/>
      <c r="I105" s="418"/>
      <c r="J105" s="418"/>
      <c r="K105" s="418"/>
      <c r="L105" s="418"/>
      <c r="M105" s="418"/>
      <c r="N105" s="418"/>
      <c r="O105" s="418"/>
      <c r="P105" s="418"/>
      <c r="Q105" s="177"/>
      <c r="R105" s="28"/>
    </row>
    <row r="106" spans="2:18" s="1" customFormat="1" ht="36.95" customHeight="1">
      <c r="B106" s="26"/>
      <c r="C106" s="204" t="s">
        <v>123</v>
      </c>
      <c r="D106" s="177"/>
      <c r="E106" s="177"/>
      <c r="F106" s="325" t="str">
        <f>F7</f>
        <v>TO-1.10 - Úpravy stávajících závlah</v>
      </c>
      <c r="G106" s="408"/>
      <c r="H106" s="408"/>
      <c r="I106" s="408"/>
      <c r="J106" s="408"/>
      <c r="K106" s="408"/>
      <c r="L106" s="408"/>
      <c r="M106" s="408"/>
      <c r="N106" s="408"/>
      <c r="O106" s="408"/>
      <c r="P106" s="408"/>
      <c r="Q106" s="177"/>
      <c r="R106" s="28"/>
    </row>
    <row r="107" spans="2:18" s="1" customFormat="1" ht="6.95" customHeight="1">
      <c r="B107" s="26"/>
      <c r="C107" s="177"/>
      <c r="D107" s="177"/>
      <c r="E107" s="177"/>
      <c r="F107" s="177"/>
      <c r="G107" s="177"/>
      <c r="H107" s="177"/>
      <c r="I107" s="177"/>
      <c r="J107" s="177"/>
      <c r="K107" s="177"/>
      <c r="L107" s="177"/>
      <c r="M107" s="177"/>
      <c r="N107" s="177"/>
      <c r="O107" s="177"/>
      <c r="P107" s="177"/>
      <c r="Q107" s="177"/>
      <c r="R107" s="28"/>
    </row>
    <row r="108" spans="2:18" s="1" customFormat="1" ht="18" customHeight="1">
      <c r="B108" s="26"/>
      <c r="C108" s="176" t="s">
        <v>21</v>
      </c>
      <c r="D108" s="177"/>
      <c r="E108" s="177"/>
      <c r="F108" s="179" t="str">
        <f>F9</f>
        <v>Lednice</v>
      </c>
      <c r="G108" s="177"/>
      <c r="H108" s="177"/>
      <c r="I108" s="177"/>
      <c r="J108" s="177"/>
      <c r="K108" s="176" t="s">
        <v>23</v>
      </c>
      <c r="L108" s="177"/>
      <c r="M108" s="409" t="str">
        <f>IF(O9="","",O9)</f>
        <v>29. 1. 2018</v>
      </c>
      <c r="N108" s="409"/>
      <c r="O108" s="409"/>
      <c r="P108" s="409"/>
      <c r="Q108" s="177"/>
      <c r="R108" s="28"/>
    </row>
    <row r="109" spans="2:18" s="1" customFormat="1" ht="6.95" customHeight="1">
      <c r="B109" s="26"/>
      <c r="C109" s="177"/>
      <c r="D109" s="177"/>
      <c r="E109" s="177"/>
      <c r="F109" s="177"/>
      <c r="G109" s="177"/>
      <c r="H109" s="177"/>
      <c r="I109" s="177"/>
      <c r="J109" s="177"/>
      <c r="K109" s="177"/>
      <c r="L109" s="177"/>
      <c r="M109" s="177"/>
      <c r="N109" s="177"/>
      <c r="O109" s="177"/>
      <c r="P109" s="177"/>
      <c r="Q109" s="177"/>
      <c r="R109" s="28"/>
    </row>
    <row r="110" spans="2:18" s="1" customFormat="1" ht="15">
      <c r="B110" s="26"/>
      <c r="C110" s="176" t="s">
        <v>25</v>
      </c>
      <c r="D110" s="177"/>
      <c r="E110" s="177"/>
      <c r="F110" s="148" t="str">
        <f>'Rekapitulace stavby'!$L$82</f>
        <v>Mendelova univerzita v Brně, Zahradnická fakulta</v>
      </c>
      <c r="G110" s="177"/>
      <c r="H110" s="177"/>
      <c r="I110" s="177"/>
      <c r="J110" s="177"/>
      <c r="K110" s="176" t="s">
        <v>29</v>
      </c>
      <c r="L110" s="177"/>
      <c r="M110" s="409" t="str">
        <f>'Rekapitulace stavby'!$AM$82</f>
        <v>Ing. Jiří Vondál</v>
      </c>
      <c r="N110" s="311"/>
      <c r="O110" s="311"/>
      <c r="P110" s="311"/>
      <c r="Q110" s="311"/>
      <c r="R110" s="28"/>
    </row>
    <row r="111" spans="2:18" s="1" customFormat="1" ht="14.45" customHeight="1">
      <c r="B111" s="26"/>
      <c r="C111" s="176" t="s">
        <v>28</v>
      </c>
      <c r="D111" s="177"/>
      <c r="E111" s="177"/>
      <c r="F111" s="148" t="str">
        <f>'Rekapitulace stavby'!$L$83</f>
        <v xml:space="preserve"> </v>
      </c>
      <c r="G111" s="177"/>
      <c r="H111" s="177"/>
      <c r="I111" s="177"/>
      <c r="J111" s="177"/>
      <c r="K111" s="176" t="s">
        <v>31</v>
      </c>
      <c r="L111" s="177"/>
      <c r="M111" s="409" t="str">
        <f>'Rekapitulace stavby'!$AM$83</f>
        <v>Ing. Tomáš Vlček</v>
      </c>
      <c r="N111" s="311"/>
      <c r="O111" s="311"/>
      <c r="P111" s="311"/>
      <c r="Q111" s="311"/>
      <c r="R111" s="28"/>
    </row>
    <row r="112" spans="2:18" s="1" customFormat="1" ht="10.35" customHeight="1">
      <c r="B112" s="26"/>
      <c r="C112" s="177"/>
      <c r="D112" s="177"/>
      <c r="E112" s="177"/>
      <c r="F112" s="177"/>
      <c r="G112" s="177"/>
      <c r="H112" s="177"/>
      <c r="I112" s="177"/>
      <c r="J112" s="177"/>
      <c r="K112" s="177"/>
      <c r="L112" s="177"/>
      <c r="M112" s="177"/>
      <c r="N112" s="177"/>
      <c r="O112" s="177"/>
      <c r="P112" s="177"/>
      <c r="Q112" s="177"/>
      <c r="R112" s="28"/>
    </row>
    <row r="113" spans="2:27" s="8" customFormat="1" ht="29.25" customHeight="1">
      <c r="B113" s="87"/>
      <c r="C113" s="212" t="s">
        <v>133</v>
      </c>
      <c r="D113" s="213" t="s">
        <v>134</v>
      </c>
      <c r="E113" s="213" t="s">
        <v>54</v>
      </c>
      <c r="F113" s="410" t="s">
        <v>135</v>
      </c>
      <c r="G113" s="410"/>
      <c r="H113" s="410"/>
      <c r="I113" s="410"/>
      <c r="J113" s="213" t="s">
        <v>136</v>
      </c>
      <c r="K113" s="213" t="s">
        <v>137</v>
      </c>
      <c r="L113" s="411" t="s">
        <v>138</v>
      </c>
      <c r="M113" s="411"/>
      <c r="N113" s="410" t="s">
        <v>128</v>
      </c>
      <c r="O113" s="410"/>
      <c r="P113" s="410"/>
      <c r="Q113" s="412"/>
      <c r="R113" s="89"/>
      <c r="T113" s="51" t="s">
        <v>139</v>
      </c>
      <c r="U113" s="52" t="s">
        <v>36</v>
      </c>
      <c r="V113" s="52" t="s">
        <v>140</v>
      </c>
      <c r="W113" s="52" t="s">
        <v>141</v>
      </c>
      <c r="X113" s="52" t="s">
        <v>142</v>
      </c>
      <c r="Y113" s="52" t="s">
        <v>143</v>
      </c>
      <c r="Z113" s="52" t="s">
        <v>144</v>
      </c>
      <c r="AA113" s="53" t="s">
        <v>145</v>
      </c>
    </row>
    <row r="114" spans="2:27" s="1" customFormat="1" ht="29.25" customHeight="1">
      <c r="B114" s="26"/>
      <c r="C114" s="214" t="s">
        <v>124</v>
      </c>
      <c r="D114" s="177"/>
      <c r="E114" s="177"/>
      <c r="F114" s="177"/>
      <c r="G114" s="177"/>
      <c r="H114" s="177"/>
      <c r="I114" s="177"/>
      <c r="J114" s="177"/>
      <c r="K114" s="177"/>
      <c r="L114" s="177"/>
      <c r="M114" s="177"/>
      <c r="N114" s="402">
        <f>N115</f>
        <v>0</v>
      </c>
      <c r="O114" s="403"/>
      <c r="P114" s="403"/>
      <c r="Q114" s="403"/>
      <c r="R114" s="28"/>
      <c r="T114" s="54"/>
      <c r="U114" s="32"/>
      <c r="V114" s="32"/>
      <c r="W114" s="90" t="e">
        <f>W115</f>
        <v>#REF!</v>
      </c>
      <c r="X114" s="32"/>
      <c r="Y114" s="90" t="e">
        <f>Y115</f>
        <v>#REF!</v>
      </c>
      <c r="Z114" s="32"/>
      <c r="AA114" s="91" t="e">
        <f>AA115</f>
        <v>#REF!</v>
      </c>
    </row>
    <row r="115" spans="2:27" s="9" customFormat="1" ht="37.35" customHeight="1">
      <c r="B115" s="93"/>
      <c r="C115" s="170"/>
      <c r="D115" s="215" t="s">
        <v>130</v>
      </c>
      <c r="E115" s="215"/>
      <c r="F115" s="215"/>
      <c r="G115" s="215"/>
      <c r="H115" s="215"/>
      <c r="I115" s="215"/>
      <c r="J115" s="215"/>
      <c r="K115" s="215"/>
      <c r="L115" s="215"/>
      <c r="M115" s="215"/>
      <c r="N115" s="404">
        <f>SUM(N145,N141,N122,N116)</f>
        <v>0</v>
      </c>
      <c r="O115" s="405"/>
      <c r="P115" s="405"/>
      <c r="Q115" s="405"/>
      <c r="R115" s="96"/>
      <c r="T115" s="97"/>
      <c r="U115" s="94"/>
      <c r="V115" s="94"/>
      <c r="W115" s="98" t="e">
        <f>W116</f>
        <v>#REF!</v>
      </c>
      <c r="X115" s="94"/>
      <c r="Y115" s="98" t="e">
        <f>Y116</f>
        <v>#REF!</v>
      </c>
      <c r="Z115" s="94"/>
      <c r="AA115" s="99" t="e">
        <f>AA116</f>
        <v>#REF!</v>
      </c>
    </row>
    <row r="116" spans="2:27" s="9" customFormat="1" ht="19.9" customHeight="1">
      <c r="B116" s="93"/>
      <c r="C116" s="170"/>
      <c r="D116" s="172" t="s">
        <v>418</v>
      </c>
      <c r="E116" s="171"/>
      <c r="F116" s="171"/>
      <c r="G116" s="171"/>
      <c r="H116" s="171"/>
      <c r="I116" s="171"/>
      <c r="J116" s="171"/>
      <c r="K116" s="171"/>
      <c r="L116" s="171"/>
      <c r="M116" s="171"/>
      <c r="N116" s="406">
        <f>SUM(N117:Q121)</f>
        <v>0</v>
      </c>
      <c r="O116" s="407"/>
      <c r="P116" s="407"/>
      <c r="Q116" s="407"/>
      <c r="R116" s="96"/>
      <c r="T116" s="97"/>
      <c r="U116" s="94"/>
      <c r="V116" s="94"/>
      <c r="W116" s="98" t="e">
        <f>W117+W121+#REF!+W122+#REF!+#REF!+#REF!+#REF!+#REF!</f>
        <v>#REF!</v>
      </c>
      <c r="X116" s="94"/>
      <c r="Y116" s="98" t="e">
        <f>Y117+Y121+#REF!+Y122+#REF!+#REF!+#REF!+#REF!+#REF!</f>
        <v>#REF!</v>
      </c>
      <c r="Z116" s="94"/>
      <c r="AA116" s="99" t="e">
        <f>AA117+AA121+#REF!+AA122+#REF!+#REF!+#REF!+#REF!+#REF!</f>
        <v>#REF!</v>
      </c>
    </row>
    <row r="117" spans="2:27" s="1" customFormat="1" ht="31.5" customHeight="1">
      <c r="B117" s="102"/>
      <c r="C117" s="165" t="s">
        <v>78</v>
      </c>
      <c r="D117" s="165" t="s">
        <v>146</v>
      </c>
      <c r="E117" s="166" t="s">
        <v>344</v>
      </c>
      <c r="F117" s="379" t="s">
        <v>374</v>
      </c>
      <c r="G117" s="379"/>
      <c r="H117" s="379"/>
      <c r="I117" s="379"/>
      <c r="J117" s="167" t="s">
        <v>149</v>
      </c>
      <c r="K117" s="168">
        <v>9</v>
      </c>
      <c r="L117" s="372"/>
      <c r="M117" s="372"/>
      <c r="N117" s="373">
        <f>ROUND(L117*K117,2)</f>
        <v>0</v>
      </c>
      <c r="O117" s="373"/>
      <c r="P117" s="373"/>
      <c r="Q117" s="373"/>
      <c r="R117" s="103"/>
      <c r="T117" s="104" t="s">
        <v>5</v>
      </c>
      <c r="U117" s="29" t="s">
        <v>37</v>
      </c>
      <c r="V117" s="105">
        <v>0</v>
      </c>
      <c r="W117" s="105">
        <f>V117*K117</f>
        <v>0</v>
      </c>
      <c r="X117" s="105">
        <v>0</v>
      </c>
      <c r="Y117" s="105">
        <f>X117*K117</f>
        <v>0</v>
      </c>
      <c r="Z117" s="105">
        <v>0</v>
      </c>
      <c r="AA117" s="106">
        <f>Z117*K117</f>
        <v>0</v>
      </c>
    </row>
    <row r="118" spans="2:27" s="1" customFormat="1" ht="31.5" customHeight="1">
      <c r="B118" s="102"/>
      <c r="C118" s="165" t="s">
        <v>121</v>
      </c>
      <c r="D118" s="165" t="s">
        <v>146</v>
      </c>
      <c r="E118" s="166" t="s">
        <v>345</v>
      </c>
      <c r="F118" s="379" t="s">
        <v>376</v>
      </c>
      <c r="G118" s="379"/>
      <c r="H118" s="379"/>
      <c r="I118" s="379"/>
      <c r="J118" s="167" t="s">
        <v>149</v>
      </c>
      <c r="K118" s="168">
        <v>1.5</v>
      </c>
      <c r="L118" s="372"/>
      <c r="M118" s="372"/>
      <c r="N118" s="373">
        <f aca="true" t="shared" si="0" ref="N118:N120">ROUND(L118*K118,2)</f>
        <v>0</v>
      </c>
      <c r="O118" s="373"/>
      <c r="P118" s="373"/>
      <c r="Q118" s="373"/>
      <c r="R118" s="103"/>
      <c r="T118" s="104"/>
      <c r="U118" s="29"/>
      <c r="V118" s="105"/>
      <c r="W118" s="105"/>
      <c r="X118" s="105"/>
      <c r="Y118" s="105"/>
      <c r="Z118" s="105"/>
      <c r="AA118" s="106"/>
    </row>
    <row r="119" spans="2:27" s="1" customFormat="1" ht="15.75" customHeight="1">
      <c r="B119" s="102"/>
      <c r="C119" s="165"/>
      <c r="D119" s="165"/>
      <c r="E119" s="166"/>
      <c r="F119" s="374" t="s">
        <v>508</v>
      </c>
      <c r="G119" s="374"/>
      <c r="H119" s="374"/>
      <c r="I119" s="374"/>
      <c r="J119" s="167"/>
      <c r="K119" s="168"/>
      <c r="L119" s="375"/>
      <c r="M119" s="375"/>
      <c r="N119" s="373"/>
      <c r="O119" s="373"/>
      <c r="P119" s="373"/>
      <c r="Q119" s="373"/>
      <c r="R119" s="103"/>
      <c r="T119" s="149"/>
      <c r="U119" s="29"/>
      <c r="V119" s="105"/>
      <c r="W119" s="105"/>
      <c r="X119" s="105"/>
      <c r="Y119" s="105"/>
      <c r="Z119" s="105"/>
      <c r="AA119" s="106"/>
    </row>
    <row r="120" spans="2:27" s="1" customFormat="1" ht="31.5" customHeight="1">
      <c r="B120" s="102"/>
      <c r="C120" s="165" t="s">
        <v>168</v>
      </c>
      <c r="D120" s="165" t="s">
        <v>146</v>
      </c>
      <c r="E120" s="166" t="s">
        <v>346</v>
      </c>
      <c r="F120" s="379" t="s">
        <v>378</v>
      </c>
      <c r="G120" s="379"/>
      <c r="H120" s="379"/>
      <c r="I120" s="379"/>
      <c r="J120" s="167" t="s">
        <v>158</v>
      </c>
      <c r="K120" s="168">
        <v>1.05</v>
      </c>
      <c r="L120" s="372"/>
      <c r="M120" s="372"/>
      <c r="N120" s="373">
        <f t="shared" si="0"/>
        <v>0</v>
      </c>
      <c r="O120" s="373"/>
      <c r="P120" s="373"/>
      <c r="Q120" s="373"/>
      <c r="R120" s="103"/>
      <c r="T120" s="104"/>
      <c r="U120" s="29"/>
      <c r="V120" s="105"/>
      <c r="W120" s="105"/>
      <c r="X120" s="105"/>
      <c r="Y120" s="105"/>
      <c r="Z120" s="105"/>
      <c r="AA120" s="106"/>
    </row>
    <row r="121" spans="2:27" s="1" customFormat="1" ht="15.75" customHeight="1">
      <c r="B121" s="102"/>
      <c r="C121" s="165"/>
      <c r="D121" s="165"/>
      <c r="E121" s="166"/>
      <c r="F121" s="374" t="s">
        <v>509</v>
      </c>
      <c r="G121" s="374"/>
      <c r="H121" s="374"/>
      <c r="I121" s="374"/>
      <c r="J121" s="167"/>
      <c r="K121" s="168"/>
      <c r="L121" s="375"/>
      <c r="M121" s="375"/>
      <c r="N121" s="373"/>
      <c r="O121" s="373"/>
      <c r="P121" s="373"/>
      <c r="Q121" s="373"/>
      <c r="R121" s="103"/>
      <c r="T121" s="149" t="s">
        <v>5</v>
      </c>
      <c r="U121" s="29" t="s">
        <v>37</v>
      </c>
      <c r="V121" s="105">
        <v>0</v>
      </c>
      <c r="W121" s="105">
        <f>V121*K121</f>
        <v>0</v>
      </c>
      <c r="X121" s="105">
        <v>0</v>
      </c>
      <c r="Y121" s="105">
        <f>X121*K121</f>
        <v>0</v>
      </c>
      <c r="Z121" s="105">
        <v>0</v>
      </c>
      <c r="AA121" s="106">
        <f>Z121*K121</f>
        <v>0</v>
      </c>
    </row>
    <row r="122" spans="2:27" s="9" customFormat="1" ht="22.35" customHeight="1">
      <c r="B122" s="93"/>
      <c r="C122" s="170"/>
      <c r="D122" s="172" t="s">
        <v>419</v>
      </c>
      <c r="E122" s="171"/>
      <c r="F122" s="171"/>
      <c r="G122" s="171"/>
      <c r="H122" s="171"/>
      <c r="I122" s="171"/>
      <c r="J122" s="171"/>
      <c r="K122" s="171"/>
      <c r="L122" s="174"/>
      <c r="M122" s="174"/>
      <c r="N122" s="394">
        <f>SUM(N123:Q140)</f>
        <v>0</v>
      </c>
      <c r="O122" s="395"/>
      <c r="P122" s="395"/>
      <c r="Q122" s="395"/>
      <c r="R122" s="96"/>
      <c r="T122" s="97"/>
      <c r="U122" s="94"/>
      <c r="V122" s="94"/>
      <c r="W122" s="98">
        <f>SUM(W123:W124)</f>
        <v>0</v>
      </c>
      <c r="X122" s="94"/>
      <c r="Y122" s="98">
        <f>SUM(Y123:Y124)</f>
        <v>0</v>
      </c>
      <c r="Z122" s="94"/>
      <c r="AA122" s="99">
        <f>SUM(AA123:AA124)</f>
        <v>0</v>
      </c>
    </row>
    <row r="123" spans="2:27" s="1" customFormat="1" ht="31.5" customHeight="1">
      <c r="B123" s="102"/>
      <c r="C123" s="165" t="s">
        <v>150</v>
      </c>
      <c r="D123" s="165" t="s">
        <v>146</v>
      </c>
      <c r="E123" s="218" t="s">
        <v>246</v>
      </c>
      <c r="F123" s="379" t="s">
        <v>334</v>
      </c>
      <c r="G123" s="379"/>
      <c r="H123" s="379"/>
      <c r="I123" s="379"/>
      <c r="J123" s="167" t="s">
        <v>149</v>
      </c>
      <c r="K123" s="168">
        <v>177</v>
      </c>
      <c r="L123" s="372"/>
      <c r="M123" s="372"/>
      <c r="N123" s="373">
        <f>ROUND(L123*K123,2)</f>
        <v>0</v>
      </c>
      <c r="O123" s="373"/>
      <c r="P123" s="373"/>
      <c r="Q123" s="373"/>
      <c r="R123" s="103"/>
      <c r="T123" s="104" t="s">
        <v>5</v>
      </c>
      <c r="U123" s="29" t="s">
        <v>37</v>
      </c>
      <c r="V123" s="105">
        <v>0</v>
      </c>
      <c r="W123" s="105">
        <f>V123*K123</f>
        <v>0</v>
      </c>
      <c r="X123" s="105">
        <v>0</v>
      </c>
      <c r="Y123" s="105">
        <f>X123*K123</f>
        <v>0</v>
      </c>
      <c r="Z123" s="105">
        <v>0</v>
      </c>
      <c r="AA123" s="106">
        <f>Z123*K123</f>
        <v>0</v>
      </c>
    </row>
    <row r="124" spans="2:27" s="1" customFormat="1" ht="31.5" customHeight="1">
      <c r="B124" s="102"/>
      <c r="C124" s="165" t="s">
        <v>156</v>
      </c>
      <c r="D124" s="165" t="s">
        <v>146</v>
      </c>
      <c r="E124" s="218" t="s">
        <v>163</v>
      </c>
      <c r="F124" s="379" t="s">
        <v>335</v>
      </c>
      <c r="G124" s="379"/>
      <c r="H124" s="379"/>
      <c r="I124" s="379"/>
      <c r="J124" s="167" t="s">
        <v>164</v>
      </c>
      <c r="K124" s="168">
        <v>6.9</v>
      </c>
      <c r="L124" s="372"/>
      <c r="M124" s="372"/>
      <c r="N124" s="373">
        <f>ROUND(L124*K124,2)</f>
        <v>0</v>
      </c>
      <c r="O124" s="373"/>
      <c r="P124" s="373"/>
      <c r="Q124" s="373"/>
      <c r="R124" s="103"/>
      <c r="T124" s="104" t="s">
        <v>5</v>
      </c>
      <c r="U124" s="29" t="s">
        <v>37</v>
      </c>
      <c r="V124" s="105">
        <v>0</v>
      </c>
      <c r="W124" s="105">
        <f>V124*K124</f>
        <v>0</v>
      </c>
      <c r="X124" s="105">
        <v>0</v>
      </c>
      <c r="Y124" s="105">
        <f>X124*K124</f>
        <v>0</v>
      </c>
      <c r="Z124" s="105">
        <v>0</v>
      </c>
      <c r="AA124" s="106">
        <f>Z124*K124</f>
        <v>0</v>
      </c>
    </row>
    <row r="125" spans="2:27" s="1" customFormat="1" ht="15.75" customHeight="1">
      <c r="B125" s="102"/>
      <c r="C125" s="165"/>
      <c r="D125" s="165"/>
      <c r="E125" s="166"/>
      <c r="F125" s="374" t="s">
        <v>510</v>
      </c>
      <c r="G125" s="374"/>
      <c r="H125" s="374"/>
      <c r="I125" s="374"/>
      <c r="J125" s="167"/>
      <c r="K125" s="168"/>
      <c r="L125" s="375"/>
      <c r="M125" s="375"/>
      <c r="N125" s="373"/>
      <c r="O125" s="373"/>
      <c r="P125" s="373"/>
      <c r="Q125" s="373"/>
      <c r="R125" s="103"/>
      <c r="T125" s="149"/>
      <c r="U125" s="29"/>
      <c r="V125" s="105"/>
      <c r="W125" s="105"/>
      <c r="X125" s="105"/>
      <c r="Y125" s="105"/>
      <c r="Z125" s="105"/>
      <c r="AA125" s="106"/>
    </row>
    <row r="126" spans="2:27" s="1" customFormat="1" ht="22.5" customHeight="1">
      <c r="B126" s="102"/>
      <c r="C126" s="165" t="s">
        <v>155</v>
      </c>
      <c r="D126" s="165" t="s">
        <v>146</v>
      </c>
      <c r="E126" s="218" t="s">
        <v>166</v>
      </c>
      <c r="F126" s="379" t="s">
        <v>167</v>
      </c>
      <c r="G126" s="379"/>
      <c r="H126" s="379"/>
      <c r="I126" s="379"/>
      <c r="J126" s="167" t="s">
        <v>164</v>
      </c>
      <c r="K126" s="168">
        <v>6.64</v>
      </c>
      <c r="L126" s="372"/>
      <c r="M126" s="372"/>
      <c r="N126" s="373">
        <f>ROUND(L126*K126,2)</f>
        <v>0</v>
      </c>
      <c r="O126" s="373"/>
      <c r="P126" s="373"/>
      <c r="Q126" s="373"/>
      <c r="R126" s="103"/>
      <c r="T126" s="104" t="s">
        <v>5</v>
      </c>
      <c r="U126" s="29" t="s">
        <v>37</v>
      </c>
      <c r="V126" s="105">
        <v>0</v>
      </c>
      <c r="W126" s="105">
        <f>V126*K126</f>
        <v>0</v>
      </c>
      <c r="X126" s="105">
        <v>0</v>
      </c>
      <c r="Y126" s="105">
        <f>X126*K126</f>
        <v>0</v>
      </c>
      <c r="Z126" s="105">
        <v>0</v>
      </c>
      <c r="AA126" s="106">
        <f>Z126*K126</f>
        <v>0</v>
      </c>
    </row>
    <row r="127" spans="2:27" s="1" customFormat="1" ht="15.75" customHeight="1">
      <c r="B127" s="102"/>
      <c r="C127" s="165"/>
      <c r="D127" s="165"/>
      <c r="E127" s="166"/>
      <c r="F127" s="374" t="s">
        <v>511</v>
      </c>
      <c r="G127" s="374"/>
      <c r="H127" s="374"/>
      <c r="I127" s="374"/>
      <c r="J127" s="167"/>
      <c r="K127" s="168"/>
      <c r="L127" s="375"/>
      <c r="M127" s="375"/>
      <c r="N127" s="373"/>
      <c r="O127" s="373"/>
      <c r="P127" s="373"/>
      <c r="Q127" s="373"/>
      <c r="R127" s="103"/>
      <c r="T127" s="149"/>
      <c r="U127" s="29"/>
      <c r="V127" s="105"/>
      <c r="W127" s="105"/>
      <c r="X127" s="105"/>
      <c r="Y127" s="105"/>
      <c r="Z127" s="105"/>
      <c r="AA127" s="106"/>
    </row>
    <row r="128" spans="2:27" s="1" customFormat="1" ht="22.5" customHeight="1">
      <c r="B128" s="102"/>
      <c r="C128" s="165" t="s">
        <v>162</v>
      </c>
      <c r="D128" s="165" t="s">
        <v>146</v>
      </c>
      <c r="E128" s="218" t="s">
        <v>171</v>
      </c>
      <c r="F128" s="379" t="s">
        <v>172</v>
      </c>
      <c r="G128" s="379"/>
      <c r="H128" s="379"/>
      <c r="I128" s="379"/>
      <c r="J128" s="167" t="s">
        <v>164</v>
      </c>
      <c r="K128" s="168">
        <v>2.38</v>
      </c>
      <c r="L128" s="372"/>
      <c r="M128" s="372"/>
      <c r="N128" s="373">
        <f>ROUND(L128*K128,2)</f>
        <v>0</v>
      </c>
      <c r="O128" s="373"/>
      <c r="P128" s="373"/>
      <c r="Q128" s="373"/>
      <c r="R128" s="103"/>
      <c r="T128" s="104" t="s">
        <v>5</v>
      </c>
      <c r="U128" s="29" t="s">
        <v>37</v>
      </c>
      <c r="V128" s="105">
        <v>0</v>
      </c>
      <c r="W128" s="105">
        <f>V128*K128</f>
        <v>0</v>
      </c>
      <c r="X128" s="105">
        <v>0</v>
      </c>
      <c r="Y128" s="105">
        <f>X128*K128</f>
        <v>0</v>
      </c>
      <c r="Z128" s="105">
        <v>0</v>
      </c>
      <c r="AA128" s="106">
        <f>Z128*K128</f>
        <v>0</v>
      </c>
    </row>
    <row r="129" spans="2:27" s="1" customFormat="1" ht="15.75" customHeight="1">
      <c r="B129" s="102"/>
      <c r="C129" s="165"/>
      <c r="D129" s="165"/>
      <c r="E129" s="166"/>
      <c r="F129" s="374" t="s">
        <v>512</v>
      </c>
      <c r="G129" s="374"/>
      <c r="H129" s="374"/>
      <c r="I129" s="374"/>
      <c r="J129" s="167"/>
      <c r="K129" s="168"/>
      <c r="L129" s="375"/>
      <c r="M129" s="375"/>
      <c r="N129" s="373"/>
      <c r="O129" s="373"/>
      <c r="P129" s="373"/>
      <c r="Q129" s="373"/>
      <c r="R129" s="103"/>
      <c r="T129" s="149"/>
      <c r="U129" s="29"/>
      <c r="V129" s="105"/>
      <c r="W129" s="105"/>
      <c r="X129" s="105"/>
      <c r="Y129" s="105"/>
      <c r="Z129" s="105"/>
      <c r="AA129" s="106"/>
    </row>
    <row r="130" spans="2:27" s="1" customFormat="1" ht="22.5" customHeight="1">
      <c r="B130" s="102"/>
      <c r="C130" s="165" t="s">
        <v>159</v>
      </c>
      <c r="D130" s="165" t="s">
        <v>146</v>
      </c>
      <c r="E130" s="218" t="s">
        <v>202</v>
      </c>
      <c r="F130" s="379" t="s">
        <v>203</v>
      </c>
      <c r="G130" s="379"/>
      <c r="H130" s="379"/>
      <c r="I130" s="379"/>
      <c r="J130" s="167" t="s">
        <v>164</v>
      </c>
      <c r="K130" s="168">
        <v>1.2</v>
      </c>
      <c r="L130" s="372"/>
      <c r="M130" s="372"/>
      <c r="N130" s="373">
        <f>ROUND(L130*K130,2)</f>
        <v>0</v>
      </c>
      <c r="O130" s="373"/>
      <c r="P130" s="373"/>
      <c r="Q130" s="373"/>
      <c r="R130" s="103"/>
      <c r="T130" s="104" t="s">
        <v>5</v>
      </c>
      <c r="U130" s="29" t="s">
        <v>37</v>
      </c>
      <c r="V130" s="105">
        <v>0</v>
      </c>
      <c r="W130" s="105">
        <f>V130*K130</f>
        <v>0</v>
      </c>
      <c r="X130" s="105">
        <v>0</v>
      </c>
      <c r="Y130" s="105">
        <f>X130*K130</f>
        <v>0</v>
      </c>
      <c r="Z130" s="105">
        <v>0</v>
      </c>
      <c r="AA130" s="106">
        <f>Z130*K130</f>
        <v>0</v>
      </c>
    </row>
    <row r="131" spans="2:27" s="1" customFormat="1" ht="15.75" customHeight="1">
      <c r="B131" s="102"/>
      <c r="C131" s="165"/>
      <c r="D131" s="165"/>
      <c r="E131" s="166"/>
      <c r="F131" s="374" t="s">
        <v>513</v>
      </c>
      <c r="G131" s="374"/>
      <c r="H131" s="374"/>
      <c r="I131" s="374"/>
      <c r="J131" s="167"/>
      <c r="K131" s="168"/>
      <c r="L131" s="375"/>
      <c r="M131" s="375"/>
      <c r="N131" s="373"/>
      <c r="O131" s="373"/>
      <c r="P131" s="373"/>
      <c r="Q131" s="373"/>
      <c r="R131" s="103"/>
      <c r="T131" s="149"/>
      <c r="U131" s="29"/>
      <c r="V131" s="105"/>
      <c r="W131" s="105"/>
      <c r="X131" s="105"/>
      <c r="Y131" s="105"/>
      <c r="Z131" s="105"/>
      <c r="AA131" s="106"/>
    </row>
    <row r="132" spans="2:27" s="1" customFormat="1" ht="15.75" customHeight="1">
      <c r="B132" s="102"/>
      <c r="C132" s="165"/>
      <c r="D132" s="165"/>
      <c r="E132" s="166"/>
      <c r="F132" s="374" t="s">
        <v>650</v>
      </c>
      <c r="G132" s="374"/>
      <c r="H132" s="374"/>
      <c r="I132" s="374"/>
      <c r="J132" s="167"/>
      <c r="K132" s="168"/>
      <c r="L132" s="375"/>
      <c r="M132" s="375"/>
      <c r="N132" s="373"/>
      <c r="O132" s="373"/>
      <c r="P132" s="373"/>
      <c r="Q132" s="373"/>
      <c r="R132" s="103"/>
      <c r="T132" s="149"/>
      <c r="U132" s="29"/>
      <c r="V132" s="105"/>
      <c r="W132" s="105"/>
      <c r="X132" s="105"/>
      <c r="Y132" s="105"/>
      <c r="Z132" s="105"/>
      <c r="AA132" s="106"/>
    </row>
    <row r="133" spans="2:27" s="1" customFormat="1" ht="15.75" customHeight="1">
      <c r="B133" s="102"/>
      <c r="C133" s="165"/>
      <c r="D133" s="165"/>
      <c r="E133" s="166"/>
      <c r="F133" s="374" t="s">
        <v>653</v>
      </c>
      <c r="G133" s="374"/>
      <c r="H133" s="374"/>
      <c r="I133" s="374"/>
      <c r="J133" s="167"/>
      <c r="K133" s="168"/>
      <c r="L133" s="375"/>
      <c r="M133" s="375"/>
      <c r="N133" s="373"/>
      <c r="O133" s="373"/>
      <c r="P133" s="373"/>
      <c r="Q133" s="373"/>
      <c r="R133" s="103"/>
      <c r="T133" s="149"/>
      <c r="U133" s="29"/>
      <c r="V133" s="105"/>
      <c r="W133" s="105"/>
      <c r="X133" s="105"/>
      <c r="Y133" s="105"/>
      <c r="Z133" s="105"/>
      <c r="AA133" s="106"/>
    </row>
    <row r="134" spans="2:27" s="1" customFormat="1" ht="15.75" customHeight="1">
      <c r="B134" s="102"/>
      <c r="C134" s="165"/>
      <c r="D134" s="165"/>
      <c r="E134" s="166"/>
      <c r="F134" s="374" t="s">
        <v>651</v>
      </c>
      <c r="G134" s="374"/>
      <c r="H134" s="374"/>
      <c r="I134" s="374"/>
      <c r="J134" s="167"/>
      <c r="K134" s="168"/>
      <c r="L134" s="375"/>
      <c r="M134" s="375"/>
      <c r="N134" s="373"/>
      <c r="O134" s="373"/>
      <c r="P134" s="373"/>
      <c r="Q134" s="373"/>
      <c r="R134" s="103"/>
      <c r="T134" s="149"/>
      <c r="U134" s="29"/>
      <c r="V134" s="105"/>
      <c r="W134" s="105"/>
      <c r="X134" s="105"/>
      <c r="Y134" s="105"/>
      <c r="Z134" s="105"/>
      <c r="AA134" s="106"/>
    </row>
    <row r="135" spans="2:27" s="1" customFormat="1" ht="15.75" customHeight="1">
      <c r="B135" s="102"/>
      <c r="C135" s="165"/>
      <c r="D135" s="165"/>
      <c r="E135" s="166"/>
      <c r="F135" s="374" t="s">
        <v>652</v>
      </c>
      <c r="G135" s="374"/>
      <c r="H135" s="374"/>
      <c r="I135" s="374"/>
      <c r="J135" s="167"/>
      <c r="K135" s="168"/>
      <c r="L135" s="375"/>
      <c r="M135" s="375"/>
      <c r="N135" s="373"/>
      <c r="O135" s="373"/>
      <c r="P135" s="373"/>
      <c r="Q135" s="373"/>
      <c r="R135" s="103"/>
      <c r="T135" s="149"/>
      <c r="U135" s="29"/>
      <c r="V135" s="105"/>
      <c r="W135" s="105"/>
      <c r="X135" s="105"/>
      <c r="Y135" s="105"/>
      <c r="Z135" s="105"/>
      <c r="AA135" s="106"/>
    </row>
    <row r="136" spans="2:27" s="1" customFormat="1" ht="22.5" customHeight="1">
      <c r="B136" s="102"/>
      <c r="C136" s="165" t="s">
        <v>170</v>
      </c>
      <c r="D136" s="165" t="s">
        <v>146</v>
      </c>
      <c r="E136" s="218" t="s">
        <v>178</v>
      </c>
      <c r="F136" s="379" t="s">
        <v>179</v>
      </c>
      <c r="G136" s="379"/>
      <c r="H136" s="379"/>
      <c r="I136" s="379"/>
      <c r="J136" s="167" t="s">
        <v>149</v>
      </c>
      <c r="K136" s="168">
        <v>177</v>
      </c>
      <c r="L136" s="372"/>
      <c r="M136" s="372"/>
      <c r="N136" s="373">
        <f>ROUND(L136*K136,2)</f>
        <v>0</v>
      </c>
      <c r="O136" s="373"/>
      <c r="P136" s="373"/>
      <c r="Q136" s="373"/>
      <c r="R136" s="103"/>
      <c r="T136" s="104" t="s">
        <v>5</v>
      </c>
      <c r="U136" s="29" t="s">
        <v>37</v>
      </c>
      <c r="V136" s="105">
        <v>0</v>
      </c>
      <c r="W136" s="105">
        <f>V136*K136</f>
        <v>0</v>
      </c>
      <c r="X136" s="105">
        <v>0</v>
      </c>
      <c r="Y136" s="105">
        <f>X136*K136</f>
        <v>0</v>
      </c>
      <c r="Z136" s="105">
        <v>0</v>
      </c>
      <c r="AA136" s="106">
        <f>Z136*K136</f>
        <v>0</v>
      </c>
    </row>
    <row r="137" spans="2:27" s="1" customFormat="1" ht="31.5" customHeight="1">
      <c r="B137" s="102"/>
      <c r="C137" s="165" t="s">
        <v>161</v>
      </c>
      <c r="D137" s="165" t="s">
        <v>146</v>
      </c>
      <c r="E137" s="218" t="s">
        <v>174</v>
      </c>
      <c r="F137" s="379" t="s">
        <v>175</v>
      </c>
      <c r="G137" s="379"/>
      <c r="H137" s="379"/>
      <c r="I137" s="379"/>
      <c r="J137" s="167" t="s">
        <v>164</v>
      </c>
      <c r="K137" s="168">
        <v>1.08</v>
      </c>
      <c r="L137" s="372"/>
      <c r="M137" s="372"/>
      <c r="N137" s="373">
        <f>ROUND(L137*K137,2)</f>
        <v>0</v>
      </c>
      <c r="O137" s="373"/>
      <c r="P137" s="373"/>
      <c r="Q137" s="373"/>
      <c r="R137" s="103"/>
      <c r="T137" s="104" t="s">
        <v>5</v>
      </c>
      <c r="U137" s="29" t="s">
        <v>37</v>
      </c>
      <c r="V137" s="105">
        <v>0</v>
      </c>
      <c r="W137" s="105">
        <f>V137*K137</f>
        <v>0</v>
      </c>
      <c r="X137" s="105">
        <v>0</v>
      </c>
      <c r="Y137" s="105">
        <f>X137*K137</f>
        <v>0</v>
      </c>
      <c r="Z137" s="105">
        <v>0</v>
      </c>
      <c r="AA137" s="106">
        <f>Z137*K137</f>
        <v>0</v>
      </c>
    </row>
    <row r="138" spans="2:27" s="1" customFormat="1" ht="15.75" customHeight="1">
      <c r="B138" s="102"/>
      <c r="C138" s="165"/>
      <c r="D138" s="165"/>
      <c r="E138" s="166"/>
      <c r="F138" s="374" t="s">
        <v>514</v>
      </c>
      <c r="G138" s="374"/>
      <c r="H138" s="374"/>
      <c r="I138" s="374"/>
      <c r="J138" s="167"/>
      <c r="K138" s="168"/>
      <c r="L138" s="375"/>
      <c r="M138" s="375"/>
      <c r="N138" s="373"/>
      <c r="O138" s="373"/>
      <c r="P138" s="373"/>
      <c r="Q138" s="373"/>
      <c r="R138" s="103"/>
      <c r="T138" s="149"/>
      <c r="U138" s="29"/>
      <c r="V138" s="105"/>
      <c r="W138" s="105"/>
      <c r="X138" s="105"/>
      <c r="Y138" s="105"/>
      <c r="Z138" s="105"/>
      <c r="AA138" s="106"/>
    </row>
    <row r="139" spans="2:27" s="1" customFormat="1" ht="22.5" customHeight="1">
      <c r="B139" s="102"/>
      <c r="C139" s="165" t="s">
        <v>177</v>
      </c>
      <c r="D139" s="165" t="s">
        <v>146</v>
      </c>
      <c r="E139" s="218" t="s">
        <v>348</v>
      </c>
      <c r="F139" s="379" t="s">
        <v>541</v>
      </c>
      <c r="G139" s="379"/>
      <c r="H139" s="379"/>
      <c r="I139" s="379"/>
      <c r="J139" s="167" t="s">
        <v>158</v>
      </c>
      <c r="K139" s="168">
        <v>7.2</v>
      </c>
      <c r="L139" s="372"/>
      <c r="M139" s="372"/>
      <c r="N139" s="373">
        <f aca="true" t="shared" si="1" ref="N139:N149">ROUND(L139*K139,2)</f>
        <v>0</v>
      </c>
      <c r="O139" s="373"/>
      <c r="P139" s="373"/>
      <c r="Q139" s="373"/>
      <c r="R139" s="103"/>
      <c r="T139" s="104" t="s">
        <v>5</v>
      </c>
      <c r="U139" s="29" t="s">
        <v>37</v>
      </c>
      <c r="V139" s="105">
        <v>0</v>
      </c>
      <c r="W139" s="105">
        <f aca="true" t="shared" si="2" ref="W139:W149">V139*K139</f>
        <v>0</v>
      </c>
      <c r="X139" s="105">
        <v>0</v>
      </c>
      <c r="Y139" s="105">
        <f aca="true" t="shared" si="3" ref="Y139:Y149">X139*K139</f>
        <v>0</v>
      </c>
      <c r="Z139" s="105">
        <v>0</v>
      </c>
      <c r="AA139" s="106">
        <f aca="true" t="shared" si="4" ref="AA139:AA149">Z139*K139</f>
        <v>0</v>
      </c>
    </row>
    <row r="140" spans="2:27" s="1" customFormat="1" ht="44.25" customHeight="1">
      <c r="B140" s="102"/>
      <c r="C140" s="165" t="s">
        <v>165</v>
      </c>
      <c r="D140" s="165" t="s">
        <v>146</v>
      </c>
      <c r="E140" s="218" t="s">
        <v>311</v>
      </c>
      <c r="F140" s="379" t="s">
        <v>337</v>
      </c>
      <c r="G140" s="379"/>
      <c r="H140" s="379"/>
      <c r="I140" s="379"/>
      <c r="J140" s="167" t="s">
        <v>158</v>
      </c>
      <c r="K140" s="168">
        <v>7.2</v>
      </c>
      <c r="L140" s="372"/>
      <c r="M140" s="372"/>
      <c r="N140" s="373">
        <f t="shared" si="1"/>
        <v>0</v>
      </c>
      <c r="O140" s="373"/>
      <c r="P140" s="373"/>
      <c r="Q140" s="373"/>
      <c r="R140" s="103"/>
      <c r="T140" s="104" t="s">
        <v>5</v>
      </c>
      <c r="U140" s="29" t="s">
        <v>37</v>
      </c>
      <c r="V140" s="105">
        <v>0</v>
      </c>
      <c r="W140" s="105">
        <f t="shared" si="2"/>
        <v>0</v>
      </c>
      <c r="X140" s="105">
        <v>0</v>
      </c>
      <c r="Y140" s="105">
        <f t="shared" si="3"/>
        <v>0</v>
      </c>
      <c r="Z140" s="105">
        <v>0</v>
      </c>
      <c r="AA140" s="106">
        <f t="shared" si="4"/>
        <v>0</v>
      </c>
    </row>
    <row r="141" spans="2:27" s="9" customFormat="1" ht="22.35" customHeight="1">
      <c r="B141" s="93"/>
      <c r="C141" s="170"/>
      <c r="D141" s="172" t="s">
        <v>424</v>
      </c>
      <c r="E141" s="219"/>
      <c r="F141" s="171"/>
      <c r="G141" s="171"/>
      <c r="H141" s="171"/>
      <c r="I141" s="171"/>
      <c r="J141" s="171"/>
      <c r="K141" s="171"/>
      <c r="L141" s="174"/>
      <c r="M141" s="174"/>
      <c r="N141" s="394">
        <f>SUM(N142:Q144)</f>
        <v>0</v>
      </c>
      <c r="O141" s="395"/>
      <c r="P141" s="395"/>
      <c r="Q141" s="395"/>
      <c r="R141" s="96"/>
      <c r="T141" s="97"/>
      <c r="U141" s="94"/>
      <c r="V141" s="94"/>
      <c r="W141" s="98">
        <f>SUM(W142:W143)</f>
        <v>0</v>
      </c>
      <c r="X141" s="94"/>
      <c r="Y141" s="98">
        <f>SUM(Y142:Y143)</f>
        <v>0</v>
      </c>
      <c r="Z141" s="94"/>
      <c r="AA141" s="99">
        <f>SUM(AA142:AA143)</f>
        <v>0</v>
      </c>
    </row>
    <row r="142" spans="2:27" s="1" customFormat="1" ht="31.5" customHeight="1">
      <c r="B142" s="102"/>
      <c r="C142" s="165" t="s">
        <v>184</v>
      </c>
      <c r="D142" s="165" t="s">
        <v>146</v>
      </c>
      <c r="E142" s="218" t="s">
        <v>291</v>
      </c>
      <c r="F142" s="379" t="s">
        <v>662</v>
      </c>
      <c r="G142" s="379"/>
      <c r="H142" s="379"/>
      <c r="I142" s="379"/>
      <c r="J142" s="167" t="s">
        <v>149</v>
      </c>
      <c r="K142" s="168">
        <v>12</v>
      </c>
      <c r="L142" s="372"/>
      <c r="M142" s="372"/>
      <c r="N142" s="373">
        <f t="shared" si="1"/>
        <v>0</v>
      </c>
      <c r="O142" s="373"/>
      <c r="P142" s="373"/>
      <c r="Q142" s="373"/>
      <c r="R142" s="103"/>
      <c r="T142" s="104" t="s">
        <v>5</v>
      </c>
      <c r="U142" s="29" t="s">
        <v>37</v>
      </c>
      <c r="V142" s="105">
        <v>0</v>
      </c>
      <c r="W142" s="105">
        <f t="shared" si="2"/>
        <v>0</v>
      </c>
      <c r="X142" s="105">
        <v>0</v>
      </c>
      <c r="Y142" s="105">
        <f t="shared" si="3"/>
        <v>0</v>
      </c>
      <c r="Z142" s="105">
        <v>0</v>
      </c>
      <c r="AA142" s="106">
        <f t="shared" si="4"/>
        <v>0</v>
      </c>
    </row>
    <row r="143" spans="2:27" s="1" customFormat="1" ht="31.5" customHeight="1">
      <c r="B143" s="102"/>
      <c r="C143" s="165" t="s">
        <v>169</v>
      </c>
      <c r="D143" s="165" t="s">
        <v>146</v>
      </c>
      <c r="E143" s="218" t="s">
        <v>341</v>
      </c>
      <c r="F143" s="379" t="s">
        <v>682</v>
      </c>
      <c r="G143" s="379"/>
      <c r="H143" s="379"/>
      <c r="I143" s="379"/>
      <c r="J143" s="167" t="s">
        <v>149</v>
      </c>
      <c r="K143" s="168">
        <v>200</v>
      </c>
      <c r="L143" s="372"/>
      <c r="M143" s="372"/>
      <c r="N143" s="373">
        <f t="shared" si="1"/>
        <v>0</v>
      </c>
      <c r="O143" s="373"/>
      <c r="P143" s="373"/>
      <c r="Q143" s="373"/>
      <c r="R143" s="103"/>
      <c r="T143" s="104" t="s">
        <v>5</v>
      </c>
      <c r="U143" s="29" t="s">
        <v>37</v>
      </c>
      <c r="V143" s="105">
        <v>0</v>
      </c>
      <c r="W143" s="105">
        <f t="shared" si="2"/>
        <v>0</v>
      </c>
      <c r="X143" s="105">
        <v>0</v>
      </c>
      <c r="Y143" s="105">
        <f t="shared" si="3"/>
        <v>0</v>
      </c>
      <c r="Z143" s="105">
        <v>0</v>
      </c>
      <c r="AA143" s="106">
        <f t="shared" si="4"/>
        <v>0</v>
      </c>
    </row>
    <row r="144" spans="2:27" s="1" customFormat="1" ht="31.5" customHeight="1">
      <c r="B144" s="102"/>
      <c r="C144" s="165" t="s">
        <v>11</v>
      </c>
      <c r="D144" s="165" t="s">
        <v>146</v>
      </c>
      <c r="E144" s="218" t="s">
        <v>224</v>
      </c>
      <c r="F144" s="379" t="s">
        <v>680</v>
      </c>
      <c r="G144" s="379"/>
      <c r="H144" s="379"/>
      <c r="I144" s="379"/>
      <c r="J144" s="167" t="s">
        <v>149</v>
      </c>
      <c r="K144" s="168">
        <v>200</v>
      </c>
      <c r="L144" s="372"/>
      <c r="M144" s="372"/>
      <c r="N144" s="373">
        <f t="shared" si="1"/>
        <v>0</v>
      </c>
      <c r="O144" s="373"/>
      <c r="P144" s="373"/>
      <c r="Q144" s="373"/>
      <c r="R144" s="103"/>
      <c r="T144" s="104" t="s">
        <v>5</v>
      </c>
      <c r="U144" s="29" t="s">
        <v>37</v>
      </c>
      <c r="V144" s="105">
        <v>0</v>
      </c>
      <c r="W144" s="105">
        <f t="shared" si="2"/>
        <v>0</v>
      </c>
      <c r="X144" s="105">
        <v>0</v>
      </c>
      <c r="Y144" s="105">
        <f t="shared" si="3"/>
        <v>0</v>
      </c>
      <c r="Z144" s="105">
        <v>0</v>
      </c>
      <c r="AA144" s="106">
        <f t="shared" si="4"/>
        <v>0</v>
      </c>
    </row>
    <row r="145" spans="2:27" s="9" customFormat="1" ht="22.35" customHeight="1">
      <c r="B145" s="93"/>
      <c r="C145" s="170"/>
      <c r="D145" s="172" t="s">
        <v>425</v>
      </c>
      <c r="E145" s="219"/>
      <c r="F145" s="171"/>
      <c r="G145" s="171"/>
      <c r="H145" s="171"/>
      <c r="I145" s="171"/>
      <c r="J145" s="171"/>
      <c r="K145" s="171"/>
      <c r="L145" s="174"/>
      <c r="M145" s="174"/>
      <c r="N145" s="394">
        <f>SUM(N146:Q149)</f>
        <v>0</v>
      </c>
      <c r="O145" s="395"/>
      <c r="P145" s="395"/>
      <c r="Q145" s="395"/>
      <c r="R145" s="96"/>
      <c r="T145" s="97"/>
      <c r="U145" s="94"/>
      <c r="V145" s="94"/>
      <c r="W145" s="98">
        <f>SUM(W146:W147)</f>
        <v>0</v>
      </c>
      <c r="X145" s="94"/>
      <c r="Y145" s="98">
        <f>SUM(Y146:Y147)</f>
        <v>0</v>
      </c>
      <c r="Z145" s="94"/>
      <c r="AA145" s="99">
        <f>SUM(AA146:AA147)</f>
        <v>0</v>
      </c>
    </row>
    <row r="146" spans="2:27" s="1" customFormat="1" ht="31.5" customHeight="1">
      <c r="B146" s="102"/>
      <c r="C146" s="165" t="s">
        <v>173</v>
      </c>
      <c r="D146" s="165" t="s">
        <v>146</v>
      </c>
      <c r="E146" s="218" t="s">
        <v>349</v>
      </c>
      <c r="F146" s="379" t="s">
        <v>702</v>
      </c>
      <c r="G146" s="379"/>
      <c r="H146" s="379"/>
      <c r="I146" s="379"/>
      <c r="J146" s="167" t="s">
        <v>153</v>
      </c>
      <c r="K146" s="168">
        <v>5</v>
      </c>
      <c r="L146" s="372"/>
      <c r="M146" s="372"/>
      <c r="N146" s="373">
        <f t="shared" si="1"/>
        <v>0</v>
      </c>
      <c r="O146" s="373"/>
      <c r="P146" s="373"/>
      <c r="Q146" s="373"/>
      <c r="R146" s="103"/>
      <c r="T146" s="104" t="s">
        <v>5</v>
      </c>
      <c r="U146" s="29" t="s">
        <v>37</v>
      </c>
      <c r="V146" s="105">
        <v>0</v>
      </c>
      <c r="W146" s="105">
        <f t="shared" si="2"/>
        <v>0</v>
      </c>
      <c r="X146" s="105">
        <v>0</v>
      </c>
      <c r="Y146" s="105">
        <f t="shared" si="3"/>
        <v>0</v>
      </c>
      <c r="Z146" s="105">
        <v>0</v>
      </c>
      <c r="AA146" s="106">
        <f t="shared" si="4"/>
        <v>0</v>
      </c>
    </row>
    <row r="147" spans="2:27" s="1" customFormat="1" ht="44.25" customHeight="1">
      <c r="B147" s="102"/>
      <c r="C147" s="165" t="s">
        <v>196</v>
      </c>
      <c r="D147" s="165" t="s">
        <v>146</v>
      </c>
      <c r="E147" s="218" t="s">
        <v>350</v>
      </c>
      <c r="F147" s="379" t="s">
        <v>515</v>
      </c>
      <c r="G147" s="379"/>
      <c r="H147" s="379"/>
      <c r="I147" s="379"/>
      <c r="J147" s="167" t="s">
        <v>153</v>
      </c>
      <c r="K147" s="168">
        <v>1</v>
      </c>
      <c r="L147" s="372"/>
      <c r="M147" s="372"/>
      <c r="N147" s="373">
        <f t="shared" si="1"/>
        <v>0</v>
      </c>
      <c r="O147" s="373"/>
      <c r="P147" s="373"/>
      <c r="Q147" s="373"/>
      <c r="R147" s="103"/>
      <c r="T147" s="104" t="s">
        <v>5</v>
      </c>
      <c r="U147" s="29" t="s">
        <v>37</v>
      </c>
      <c r="V147" s="105">
        <v>0</v>
      </c>
      <c r="W147" s="105">
        <f t="shared" si="2"/>
        <v>0</v>
      </c>
      <c r="X147" s="105">
        <v>0</v>
      </c>
      <c r="Y147" s="105">
        <f t="shared" si="3"/>
        <v>0</v>
      </c>
      <c r="Z147" s="105">
        <v>0</v>
      </c>
      <c r="AA147" s="106">
        <f t="shared" si="4"/>
        <v>0</v>
      </c>
    </row>
    <row r="148" spans="2:27" s="1" customFormat="1" ht="22.5" customHeight="1">
      <c r="B148" s="102"/>
      <c r="C148" s="165" t="s">
        <v>176</v>
      </c>
      <c r="D148" s="165" t="s">
        <v>146</v>
      </c>
      <c r="E148" s="218" t="s">
        <v>351</v>
      </c>
      <c r="F148" s="379" t="s">
        <v>516</v>
      </c>
      <c r="G148" s="379"/>
      <c r="H148" s="379"/>
      <c r="I148" s="379"/>
      <c r="J148" s="167" t="s">
        <v>153</v>
      </c>
      <c r="K148" s="168">
        <v>100</v>
      </c>
      <c r="L148" s="372"/>
      <c r="M148" s="372"/>
      <c r="N148" s="373">
        <f t="shared" si="1"/>
        <v>0</v>
      </c>
      <c r="O148" s="373"/>
      <c r="P148" s="373"/>
      <c r="Q148" s="373"/>
      <c r="R148" s="103"/>
      <c r="T148" s="104" t="s">
        <v>5</v>
      </c>
      <c r="U148" s="29" t="s">
        <v>37</v>
      </c>
      <c r="V148" s="105">
        <v>0</v>
      </c>
      <c r="W148" s="105">
        <f t="shared" si="2"/>
        <v>0</v>
      </c>
      <c r="X148" s="105">
        <v>0</v>
      </c>
      <c r="Y148" s="105">
        <f t="shared" si="3"/>
        <v>0</v>
      </c>
      <c r="Z148" s="105">
        <v>0</v>
      </c>
      <c r="AA148" s="106">
        <f t="shared" si="4"/>
        <v>0</v>
      </c>
    </row>
    <row r="149" spans="2:27" s="1" customFormat="1" ht="22.5" customHeight="1">
      <c r="B149" s="102"/>
      <c r="C149" s="165" t="s">
        <v>201</v>
      </c>
      <c r="D149" s="165" t="s">
        <v>146</v>
      </c>
      <c r="E149" s="218" t="s">
        <v>353</v>
      </c>
      <c r="F149" s="379" t="s">
        <v>517</v>
      </c>
      <c r="G149" s="379"/>
      <c r="H149" s="379"/>
      <c r="I149" s="379"/>
      <c r="J149" s="167" t="s">
        <v>153</v>
      </c>
      <c r="K149" s="168">
        <v>15</v>
      </c>
      <c r="L149" s="372"/>
      <c r="M149" s="372"/>
      <c r="N149" s="373">
        <f t="shared" si="1"/>
        <v>0</v>
      </c>
      <c r="O149" s="373"/>
      <c r="P149" s="373"/>
      <c r="Q149" s="373"/>
      <c r="R149" s="103"/>
      <c r="T149" s="104" t="s">
        <v>5</v>
      </c>
      <c r="U149" s="29" t="s">
        <v>37</v>
      </c>
      <c r="V149" s="105">
        <v>0</v>
      </c>
      <c r="W149" s="105">
        <f t="shared" si="2"/>
        <v>0</v>
      </c>
      <c r="X149" s="105">
        <v>0</v>
      </c>
      <c r="Y149" s="105">
        <f t="shared" si="3"/>
        <v>0</v>
      </c>
      <c r="Z149" s="105">
        <v>0</v>
      </c>
      <c r="AA149" s="106">
        <f t="shared" si="4"/>
        <v>0</v>
      </c>
    </row>
    <row r="150" spans="2:18" s="1" customFormat="1" ht="6.95" customHeight="1">
      <c r="B150" s="40"/>
      <c r="C150" s="41"/>
      <c r="D150" s="41"/>
      <c r="E150" s="41"/>
      <c r="F150" s="41"/>
      <c r="G150" s="41"/>
      <c r="H150" s="41"/>
      <c r="I150" s="41"/>
      <c r="J150" s="41"/>
      <c r="K150" s="41"/>
      <c r="L150" s="41"/>
      <c r="M150" s="41"/>
      <c r="N150" s="41"/>
      <c r="O150" s="41"/>
      <c r="P150" s="41"/>
      <c r="Q150" s="41"/>
      <c r="R150" s="42"/>
    </row>
  </sheetData>
  <sheetProtection algorithmName="SHA-512" hashValue="XIctQZtp17nbjGZidZlDxVi5QLfr8AXBO8ekENnRG6LBtushFlcQtE2F6t4HY4Cdx5G0iP4A0cDBO+6q8t7HRQ==" saltValue="KQST3iELPpRRfBRiasbHSg==" spinCount="100000" sheet="1" objects="1" scenarios="1"/>
  <mergeCells count="158">
    <mergeCell ref="H1:K1"/>
    <mergeCell ref="C2:Q2"/>
    <mergeCell ref="S2:AC2"/>
    <mergeCell ref="C4:Q4"/>
    <mergeCell ref="F6:P6"/>
    <mergeCell ref="F7:P7"/>
    <mergeCell ref="O18:P18"/>
    <mergeCell ref="O20:P20"/>
    <mergeCell ref="O21:P21"/>
    <mergeCell ref="F9:G9"/>
    <mergeCell ref="F10:G10"/>
    <mergeCell ref="F13:G13"/>
    <mergeCell ref="F14:G14"/>
    <mergeCell ref="F15:G15"/>
    <mergeCell ref="F16:G16"/>
    <mergeCell ref="F19:G19"/>
    <mergeCell ref="E24:L24"/>
    <mergeCell ref="M27:P27"/>
    <mergeCell ref="M28:P28"/>
    <mergeCell ref="O9:P9"/>
    <mergeCell ref="O11:P11"/>
    <mergeCell ref="O12:P12"/>
    <mergeCell ref="O14:P14"/>
    <mergeCell ref="O15:P15"/>
    <mergeCell ref="O17:P17"/>
    <mergeCell ref="H35:J35"/>
    <mergeCell ref="M35:P35"/>
    <mergeCell ref="H36:J36"/>
    <mergeCell ref="M36:P36"/>
    <mergeCell ref="L38:P38"/>
    <mergeCell ref="C76:Q76"/>
    <mergeCell ref="M30:P30"/>
    <mergeCell ref="H32:J32"/>
    <mergeCell ref="M32:P32"/>
    <mergeCell ref="H33:J33"/>
    <mergeCell ref="M33:P33"/>
    <mergeCell ref="H34:J34"/>
    <mergeCell ref="M34:P34"/>
    <mergeCell ref="N88:Q88"/>
    <mergeCell ref="N89:Q89"/>
    <mergeCell ref="N90:Q90"/>
    <mergeCell ref="N91:Q91"/>
    <mergeCell ref="N92:Q92"/>
    <mergeCell ref="N93:Q93"/>
    <mergeCell ref="F78:P78"/>
    <mergeCell ref="F79:P79"/>
    <mergeCell ref="M81:P81"/>
    <mergeCell ref="M83:Q83"/>
    <mergeCell ref="M84:Q84"/>
    <mergeCell ref="C86:G86"/>
    <mergeCell ref="N86:Q86"/>
    <mergeCell ref="M108:P108"/>
    <mergeCell ref="M110:Q110"/>
    <mergeCell ref="M111:Q111"/>
    <mergeCell ref="F113:I113"/>
    <mergeCell ref="L113:M113"/>
    <mergeCell ref="N113:Q113"/>
    <mergeCell ref="N95:Q95"/>
    <mergeCell ref="L97:Q97"/>
    <mergeCell ref="C103:Q103"/>
    <mergeCell ref="F105:P105"/>
    <mergeCell ref="F106:P106"/>
    <mergeCell ref="F118:I118"/>
    <mergeCell ref="L118:M118"/>
    <mergeCell ref="N118:Q118"/>
    <mergeCell ref="F119:I119"/>
    <mergeCell ref="L119:M119"/>
    <mergeCell ref="N119:Q119"/>
    <mergeCell ref="N114:Q114"/>
    <mergeCell ref="N115:Q115"/>
    <mergeCell ref="N116:Q116"/>
    <mergeCell ref="F117:I117"/>
    <mergeCell ref="L117:M117"/>
    <mergeCell ref="N117:Q117"/>
    <mergeCell ref="N122:Q122"/>
    <mergeCell ref="F123:I123"/>
    <mergeCell ref="L123:M123"/>
    <mergeCell ref="N123:Q123"/>
    <mergeCell ref="F124:I124"/>
    <mergeCell ref="L124:M124"/>
    <mergeCell ref="N124:Q124"/>
    <mergeCell ref="F120:I120"/>
    <mergeCell ref="L120:M120"/>
    <mergeCell ref="N120:Q120"/>
    <mergeCell ref="F121:I121"/>
    <mergeCell ref="L121:M121"/>
    <mergeCell ref="N121:Q121"/>
    <mergeCell ref="F127:I127"/>
    <mergeCell ref="L127:M127"/>
    <mergeCell ref="N127:Q127"/>
    <mergeCell ref="F128:I128"/>
    <mergeCell ref="L128:M128"/>
    <mergeCell ref="N128:Q128"/>
    <mergeCell ref="F125:I125"/>
    <mergeCell ref="L125:M125"/>
    <mergeCell ref="N125:Q125"/>
    <mergeCell ref="F126:I126"/>
    <mergeCell ref="L126:M126"/>
    <mergeCell ref="N126:Q126"/>
    <mergeCell ref="F131:I131"/>
    <mergeCell ref="L131:M131"/>
    <mergeCell ref="N131:Q131"/>
    <mergeCell ref="F136:I136"/>
    <mergeCell ref="L136:M136"/>
    <mergeCell ref="N136:Q136"/>
    <mergeCell ref="F129:I129"/>
    <mergeCell ref="L129:M129"/>
    <mergeCell ref="N129:Q129"/>
    <mergeCell ref="F130:I130"/>
    <mergeCell ref="L130:M130"/>
    <mergeCell ref="N130:Q130"/>
    <mergeCell ref="F132:I132"/>
    <mergeCell ref="L132:M132"/>
    <mergeCell ref="N132:Q132"/>
    <mergeCell ref="F133:I133"/>
    <mergeCell ref="L133:M133"/>
    <mergeCell ref="N133:Q133"/>
    <mergeCell ref="F134:I134"/>
    <mergeCell ref="L134:M134"/>
    <mergeCell ref="N134:Q134"/>
    <mergeCell ref="F135:I135"/>
    <mergeCell ref="L135:M135"/>
    <mergeCell ref="N135:Q135"/>
    <mergeCell ref="F139:I139"/>
    <mergeCell ref="L139:M139"/>
    <mergeCell ref="N139:Q139"/>
    <mergeCell ref="F140:I140"/>
    <mergeCell ref="L140:M140"/>
    <mergeCell ref="N140:Q140"/>
    <mergeCell ref="F137:I137"/>
    <mergeCell ref="L137:M137"/>
    <mergeCell ref="N137:Q137"/>
    <mergeCell ref="F138:I138"/>
    <mergeCell ref="L138:M138"/>
    <mergeCell ref="N138:Q138"/>
    <mergeCell ref="F144:I144"/>
    <mergeCell ref="L144:M144"/>
    <mergeCell ref="N144:Q144"/>
    <mergeCell ref="N145:Q145"/>
    <mergeCell ref="F146:I146"/>
    <mergeCell ref="L146:M146"/>
    <mergeCell ref="N146:Q146"/>
    <mergeCell ref="N141:Q141"/>
    <mergeCell ref="F142:I142"/>
    <mergeCell ref="L142:M142"/>
    <mergeCell ref="N142:Q142"/>
    <mergeCell ref="F143:I143"/>
    <mergeCell ref="L143:M143"/>
    <mergeCell ref="N143:Q143"/>
    <mergeCell ref="F149:I149"/>
    <mergeCell ref="L149:M149"/>
    <mergeCell ref="N149:Q149"/>
    <mergeCell ref="F147:I147"/>
    <mergeCell ref="L147:M147"/>
    <mergeCell ref="N147:Q147"/>
    <mergeCell ref="F148:I148"/>
    <mergeCell ref="L148:M148"/>
    <mergeCell ref="N148:Q148"/>
  </mergeCells>
  <hyperlinks>
    <hyperlink ref="F1:G1" location="C2" display="1) Krycí list rozpočtu"/>
    <hyperlink ref="H1:K1" location="C86" display="2) Rekapitulace rozpočtu"/>
    <hyperlink ref="L1" location="C117" display="3) Rozpočet"/>
    <hyperlink ref="S1:T1" location="'Rekapitulace stavby'!C2" display="Rekapitulace stavby"/>
  </hyperlinks>
  <printOptions/>
  <pageMargins left="0.5833333" right="0.5833333" top="0.5" bottom="0.4666667" header="0" footer="0"/>
  <pageSetup blackAndWhite="1" fitToHeight="100" fitToWidth="1" horizontalDpi="600" verticalDpi="600" orientation="portrait" paperSize="9" scale="95" r:id="rId2"/>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63"/>
  <sheetViews>
    <sheetView showGridLines="0" workbookViewId="0" topLeftCell="A1">
      <pane ySplit="1" topLeftCell="A2" activePane="bottomLeft" state="frozen"/>
      <selection pane="bottomLeft" activeCell="L117" sqref="L117:M162"/>
    </sheetView>
  </sheetViews>
  <sheetFormatPr defaultColWidth="9.33203125" defaultRowHeight="13.5"/>
  <cols>
    <col min="1" max="1" width="8.33203125" style="112" customWidth="1"/>
    <col min="2" max="2" width="1.66796875" style="112" customWidth="1"/>
    <col min="3" max="3" width="4.16015625" style="112" customWidth="1"/>
    <col min="4" max="4" width="4.33203125" style="112" customWidth="1"/>
    <col min="5" max="5" width="17.16015625" style="112" customWidth="1"/>
    <col min="6" max="7" width="11.16015625" style="112" customWidth="1"/>
    <col min="8" max="8" width="12.5" style="112" customWidth="1"/>
    <col min="9" max="9" width="7" style="112" customWidth="1"/>
    <col min="10" max="10" width="5.16015625" style="112" customWidth="1"/>
    <col min="11" max="11" width="11.5" style="112" customWidth="1"/>
    <col min="12" max="12" width="12" style="112" customWidth="1"/>
    <col min="13" max="14" width="6" style="112" customWidth="1"/>
    <col min="15" max="15" width="2" style="112" customWidth="1"/>
    <col min="16" max="16" width="12.5" style="112" customWidth="1"/>
    <col min="17" max="17" width="4.16015625" style="112" customWidth="1"/>
    <col min="18" max="18" width="1.66796875" style="112" customWidth="1"/>
    <col min="19" max="19" width="8.16015625" style="112" customWidth="1"/>
    <col min="20" max="20" width="29.66015625" style="112" hidden="1" customWidth="1"/>
    <col min="21" max="21" width="16.33203125" style="112" hidden="1" customWidth="1"/>
    <col min="22" max="22" width="12.33203125" style="112" hidden="1" customWidth="1"/>
    <col min="23" max="23" width="16.33203125" style="112" hidden="1" customWidth="1"/>
    <col min="24" max="24" width="12.16015625" style="112" hidden="1" customWidth="1"/>
    <col min="25" max="25" width="15" style="112" hidden="1" customWidth="1"/>
    <col min="26" max="26" width="11" style="112" hidden="1" customWidth="1"/>
    <col min="27" max="27" width="15" style="112" hidden="1" customWidth="1"/>
    <col min="28" max="28" width="16.33203125" style="112" hidden="1" customWidth="1"/>
    <col min="29" max="29" width="11" style="112" customWidth="1"/>
    <col min="30" max="30" width="15" style="112" customWidth="1"/>
    <col min="31" max="31" width="16.33203125" style="112" customWidth="1"/>
    <col min="32" max="16384" width="9.33203125" style="112" customWidth="1"/>
  </cols>
  <sheetData>
    <row r="1" spans="1:36" ht="21.75" customHeight="1">
      <c r="A1" s="71"/>
      <c r="B1" s="11"/>
      <c r="C1" s="11"/>
      <c r="D1" s="12" t="s">
        <v>1</v>
      </c>
      <c r="E1" s="11"/>
      <c r="F1" s="13" t="s">
        <v>116</v>
      </c>
      <c r="G1" s="13"/>
      <c r="H1" s="396" t="s">
        <v>117</v>
      </c>
      <c r="I1" s="396"/>
      <c r="J1" s="396"/>
      <c r="K1" s="396"/>
      <c r="L1" s="13" t="s">
        <v>118</v>
      </c>
      <c r="M1" s="11"/>
      <c r="N1" s="11"/>
      <c r="O1" s="12" t="s">
        <v>119</v>
      </c>
      <c r="P1" s="11"/>
      <c r="Q1" s="11"/>
      <c r="R1" s="11"/>
      <c r="S1" s="13" t="s">
        <v>120</v>
      </c>
      <c r="T1" s="13"/>
      <c r="U1" s="71"/>
      <c r="V1" s="71"/>
      <c r="W1" s="14"/>
      <c r="X1" s="14"/>
      <c r="Y1" s="14"/>
      <c r="Z1" s="14"/>
      <c r="AA1" s="14"/>
      <c r="AB1" s="14"/>
      <c r="AC1" s="14"/>
      <c r="AD1" s="14"/>
      <c r="AE1" s="14"/>
      <c r="AF1" s="14"/>
      <c r="AG1" s="14"/>
      <c r="AH1" s="14"/>
      <c r="AI1" s="14"/>
      <c r="AJ1" s="14"/>
    </row>
    <row r="2" spans="3:29" ht="36.95" customHeight="1">
      <c r="C2" s="307" t="s">
        <v>7</v>
      </c>
      <c r="D2" s="308"/>
      <c r="E2" s="308"/>
      <c r="F2" s="308"/>
      <c r="G2" s="308"/>
      <c r="H2" s="308"/>
      <c r="I2" s="308"/>
      <c r="J2" s="308"/>
      <c r="K2" s="308"/>
      <c r="L2" s="308"/>
      <c r="M2" s="308"/>
      <c r="N2" s="308"/>
      <c r="O2" s="308"/>
      <c r="P2" s="308"/>
      <c r="Q2" s="308"/>
      <c r="S2" s="339" t="s">
        <v>8</v>
      </c>
      <c r="T2" s="340"/>
      <c r="U2" s="340"/>
      <c r="V2" s="340"/>
      <c r="W2" s="340"/>
      <c r="X2" s="340"/>
      <c r="Y2" s="340"/>
      <c r="Z2" s="340"/>
      <c r="AA2" s="340"/>
      <c r="AB2" s="340"/>
      <c r="AC2" s="340"/>
    </row>
    <row r="3" spans="2:18" ht="6.95" customHeight="1">
      <c r="B3" s="18"/>
      <c r="C3" s="19"/>
      <c r="D3" s="19"/>
      <c r="E3" s="19"/>
      <c r="F3" s="19"/>
      <c r="G3" s="19"/>
      <c r="H3" s="19"/>
      <c r="I3" s="19"/>
      <c r="J3" s="19"/>
      <c r="K3" s="19"/>
      <c r="L3" s="19"/>
      <c r="M3" s="19"/>
      <c r="N3" s="19"/>
      <c r="O3" s="19"/>
      <c r="P3" s="19"/>
      <c r="Q3" s="19"/>
      <c r="R3" s="20"/>
    </row>
    <row r="4" spans="2:20" ht="36.95" customHeight="1">
      <c r="B4" s="21"/>
      <c r="C4" s="309" t="s">
        <v>122</v>
      </c>
      <c r="D4" s="310"/>
      <c r="E4" s="310"/>
      <c r="F4" s="310"/>
      <c r="G4" s="310"/>
      <c r="H4" s="310"/>
      <c r="I4" s="310"/>
      <c r="J4" s="310"/>
      <c r="K4" s="310"/>
      <c r="L4" s="310"/>
      <c r="M4" s="310"/>
      <c r="N4" s="310"/>
      <c r="O4" s="310"/>
      <c r="P4" s="310"/>
      <c r="Q4" s="310"/>
      <c r="R4" s="22"/>
      <c r="T4" s="23" t="s">
        <v>13</v>
      </c>
    </row>
    <row r="5" spans="2:18" ht="6.95" customHeight="1">
      <c r="B5" s="21"/>
      <c r="C5" s="175"/>
      <c r="D5" s="175"/>
      <c r="E5" s="175"/>
      <c r="F5" s="175"/>
      <c r="G5" s="175"/>
      <c r="H5" s="175"/>
      <c r="I5" s="175"/>
      <c r="J5" s="175"/>
      <c r="K5" s="175"/>
      <c r="L5" s="175"/>
      <c r="M5" s="175"/>
      <c r="N5" s="175"/>
      <c r="O5" s="175"/>
      <c r="P5" s="175"/>
      <c r="Q5" s="175"/>
      <c r="R5" s="22"/>
    </row>
    <row r="6" spans="2:18" ht="25.35" customHeight="1">
      <c r="B6" s="21"/>
      <c r="C6" s="175"/>
      <c r="D6" s="176" t="s">
        <v>17</v>
      </c>
      <c r="E6" s="175"/>
      <c r="F6" s="417" t="str">
        <f>'[7]Rekapitulace stavby'!K6</f>
        <v>Lednice</v>
      </c>
      <c r="G6" s="418"/>
      <c r="H6" s="418"/>
      <c r="I6" s="418"/>
      <c r="J6" s="418"/>
      <c r="K6" s="418"/>
      <c r="L6" s="418"/>
      <c r="M6" s="418"/>
      <c r="N6" s="418"/>
      <c r="O6" s="418"/>
      <c r="P6" s="418"/>
      <c r="Q6" s="175"/>
      <c r="R6" s="22"/>
    </row>
    <row r="7" spans="2:18" s="1" customFormat="1" ht="32.85" customHeight="1">
      <c r="B7" s="26"/>
      <c r="C7" s="177"/>
      <c r="D7" s="178" t="s">
        <v>123</v>
      </c>
      <c r="E7" s="177"/>
      <c r="F7" s="313" t="s">
        <v>629</v>
      </c>
      <c r="G7" s="408"/>
      <c r="H7" s="408"/>
      <c r="I7" s="408"/>
      <c r="J7" s="408"/>
      <c r="K7" s="408"/>
      <c r="L7" s="408"/>
      <c r="M7" s="408"/>
      <c r="N7" s="408"/>
      <c r="O7" s="408"/>
      <c r="P7" s="408"/>
      <c r="Q7" s="177"/>
      <c r="R7" s="28"/>
    </row>
    <row r="8" spans="2:18" s="1" customFormat="1" ht="14.45" customHeight="1">
      <c r="B8" s="26"/>
      <c r="C8" s="177"/>
      <c r="D8" s="176" t="s">
        <v>19</v>
      </c>
      <c r="E8" s="177"/>
      <c r="F8" s="179" t="s">
        <v>5</v>
      </c>
      <c r="G8" s="177"/>
      <c r="H8" s="177"/>
      <c r="I8" s="177"/>
      <c r="J8" s="177"/>
      <c r="K8" s="177"/>
      <c r="L8" s="177"/>
      <c r="M8" s="176" t="s">
        <v>20</v>
      </c>
      <c r="N8" s="177"/>
      <c r="O8" s="179" t="s">
        <v>5</v>
      </c>
      <c r="P8" s="177"/>
      <c r="Q8" s="177"/>
      <c r="R8" s="28"/>
    </row>
    <row r="9" spans="2:18" s="1" customFormat="1" ht="14.45" customHeight="1">
      <c r="B9" s="26"/>
      <c r="C9" s="177"/>
      <c r="D9" s="176" t="s">
        <v>21</v>
      </c>
      <c r="E9" s="177"/>
      <c r="F9" s="409" t="str">
        <f>'Rekapitulace stavby'!K8</f>
        <v>Lednice</v>
      </c>
      <c r="G9" s="409"/>
      <c r="H9" s="177"/>
      <c r="I9" s="177"/>
      <c r="J9" s="177"/>
      <c r="K9" s="177"/>
      <c r="L9" s="177"/>
      <c r="M9" s="176" t="s">
        <v>23</v>
      </c>
      <c r="N9" s="177"/>
      <c r="O9" s="409" t="str">
        <f>'Rekapitulace stavby'!AN8</f>
        <v>29. 1. 2018</v>
      </c>
      <c r="P9" s="409"/>
      <c r="Q9" s="177"/>
      <c r="R9" s="28"/>
    </row>
    <row r="10" spans="2:18" s="1" customFormat="1" ht="10.9" customHeight="1">
      <c r="B10" s="26"/>
      <c r="C10" s="177"/>
      <c r="D10" s="177"/>
      <c r="E10" s="177"/>
      <c r="F10" s="409"/>
      <c r="G10" s="409"/>
      <c r="H10" s="177"/>
      <c r="I10" s="177"/>
      <c r="J10" s="177"/>
      <c r="K10" s="177"/>
      <c r="L10" s="177"/>
      <c r="M10" s="177"/>
      <c r="N10" s="177"/>
      <c r="O10" s="177"/>
      <c r="P10" s="177"/>
      <c r="Q10" s="177"/>
      <c r="R10" s="28"/>
    </row>
    <row r="11" spans="2:18" s="1" customFormat="1" ht="14.45" customHeight="1">
      <c r="B11" s="26"/>
      <c r="C11" s="177"/>
      <c r="D11" s="176" t="s">
        <v>25</v>
      </c>
      <c r="E11" s="177"/>
      <c r="F11" s="180" t="str">
        <f>'Rekapitulace stavby'!K10</f>
        <v>Mendelova univerzita v Brně, Zahradnická fakulta</v>
      </c>
      <c r="G11" s="180"/>
      <c r="H11" s="177"/>
      <c r="I11" s="177"/>
      <c r="J11" s="177"/>
      <c r="K11" s="177"/>
      <c r="L11" s="177"/>
      <c r="M11" s="176" t="s">
        <v>26</v>
      </c>
      <c r="N11" s="177"/>
      <c r="O11" s="311">
        <f>IF('Rekapitulace stavby'!AN10="","",'Rekapitulace stavby'!AN10)</f>
        <v>62156489</v>
      </c>
      <c r="P11" s="311"/>
      <c r="Q11" s="177"/>
      <c r="R11" s="28"/>
    </row>
    <row r="12" spans="2:18" s="1" customFormat="1" ht="18" customHeight="1">
      <c r="B12" s="26"/>
      <c r="C12" s="177"/>
      <c r="D12" s="177"/>
      <c r="E12" s="179" t="str">
        <f>IF('[7]Rekapitulace stavby'!E11="","",'[7]Rekapitulace stavby'!E11)</f>
        <v xml:space="preserve"> </v>
      </c>
      <c r="F12" s="180" t="str">
        <f>'Rekapitulace stavby'!K11</f>
        <v>Zemědělská 1, 613 00 Brno</v>
      </c>
      <c r="G12" s="180"/>
      <c r="H12" s="177"/>
      <c r="I12" s="177"/>
      <c r="J12" s="177"/>
      <c r="K12" s="177"/>
      <c r="L12" s="177"/>
      <c r="M12" s="176" t="s">
        <v>27</v>
      </c>
      <c r="N12" s="177"/>
      <c r="O12" s="311" t="str">
        <f>IF('Rekapitulace stavby'!AN11="","",'Rekapitulace stavby'!AN11)</f>
        <v>CZ62156489</v>
      </c>
      <c r="P12" s="311"/>
      <c r="Q12" s="177"/>
      <c r="R12" s="28"/>
    </row>
    <row r="13" spans="2:18" s="1" customFormat="1" ht="6.95" customHeight="1">
      <c r="B13" s="26"/>
      <c r="C13" s="177"/>
      <c r="D13" s="177"/>
      <c r="E13" s="177"/>
      <c r="F13" s="409"/>
      <c r="G13" s="409"/>
      <c r="H13" s="177"/>
      <c r="I13" s="177"/>
      <c r="J13" s="177"/>
      <c r="K13" s="177"/>
      <c r="L13" s="177"/>
      <c r="M13" s="177"/>
      <c r="N13" s="177"/>
      <c r="O13" s="177"/>
      <c r="P13" s="177"/>
      <c r="Q13" s="177"/>
      <c r="R13" s="28"/>
    </row>
    <row r="14" spans="2:18" s="1" customFormat="1" ht="14.45" customHeight="1">
      <c r="B14" s="26"/>
      <c r="C14" s="177"/>
      <c r="D14" s="176" t="s">
        <v>28</v>
      </c>
      <c r="E14" s="177"/>
      <c r="F14" s="352" t="str">
        <f>'Rekapitulace stavby'!K13</f>
        <v xml:space="preserve"> </v>
      </c>
      <c r="G14" s="352"/>
      <c r="H14" s="177"/>
      <c r="I14" s="177"/>
      <c r="J14" s="177"/>
      <c r="K14" s="177"/>
      <c r="L14" s="177"/>
      <c r="M14" s="176" t="s">
        <v>26</v>
      </c>
      <c r="N14" s="177"/>
      <c r="O14" s="354" t="str">
        <f>'Rekapitulace stavby'!AN13</f>
        <v xml:space="preserve"> </v>
      </c>
      <c r="P14" s="354"/>
      <c r="Q14" s="177"/>
      <c r="R14" s="28"/>
    </row>
    <row r="15" spans="2:18" s="1" customFormat="1" ht="18" customHeight="1">
      <c r="B15" s="26"/>
      <c r="C15" s="177"/>
      <c r="D15" s="177"/>
      <c r="E15" s="179" t="str">
        <f>IF('[7]Rekapitulace stavby'!E14="","",'[7]Rekapitulace stavby'!E14)</f>
        <v xml:space="preserve"> </v>
      </c>
      <c r="F15" s="354" t="str">
        <f>'Rekapitulace stavby'!K14</f>
        <v xml:space="preserve"> </v>
      </c>
      <c r="G15" s="354"/>
      <c r="H15" s="177"/>
      <c r="I15" s="177"/>
      <c r="J15" s="177"/>
      <c r="K15" s="177"/>
      <c r="L15" s="177"/>
      <c r="M15" s="176" t="s">
        <v>27</v>
      </c>
      <c r="N15" s="177"/>
      <c r="O15" s="354" t="str">
        <f>'Rekapitulace stavby'!AN14</f>
        <v xml:space="preserve"> </v>
      </c>
      <c r="P15" s="354"/>
      <c r="Q15" s="177"/>
      <c r="R15" s="28"/>
    </row>
    <row r="16" spans="2:18" s="1" customFormat="1" ht="6.95" customHeight="1">
      <c r="B16" s="26"/>
      <c r="C16" s="177"/>
      <c r="D16" s="177"/>
      <c r="E16" s="177"/>
      <c r="F16" s="409"/>
      <c r="G16" s="409"/>
      <c r="H16" s="177"/>
      <c r="I16" s="177"/>
      <c r="J16" s="177"/>
      <c r="K16" s="177"/>
      <c r="L16" s="177"/>
      <c r="M16" s="177"/>
      <c r="N16" s="177"/>
      <c r="O16" s="177"/>
      <c r="P16" s="177"/>
      <c r="Q16" s="177"/>
      <c r="R16" s="28"/>
    </row>
    <row r="17" spans="2:18" s="1" customFormat="1" ht="14.45" customHeight="1">
      <c r="B17" s="26"/>
      <c r="C17" s="177"/>
      <c r="D17" s="176" t="s">
        <v>29</v>
      </c>
      <c r="E17" s="177"/>
      <c r="F17" s="180" t="str">
        <f>'Rekapitulace stavby'!K16</f>
        <v>Ing. Jiří Vondál, PROVO</v>
      </c>
      <c r="G17" s="180"/>
      <c r="H17" s="177"/>
      <c r="I17" s="177"/>
      <c r="J17" s="177"/>
      <c r="K17" s="177"/>
      <c r="L17" s="177"/>
      <c r="M17" s="176" t="s">
        <v>26</v>
      </c>
      <c r="N17" s="177"/>
      <c r="O17" s="311">
        <f>IF('Rekapitulace stavby'!AN16="","",'Rekapitulace stavby'!AN16)</f>
        <v>12703320</v>
      </c>
      <c r="P17" s="311"/>
      <c r="Q17" s="177"/>
      <c r="R17" s="28"/>
    </row>
    <row r="18" spans="2:18" s="1" customFormat="1" ht="18" customHeight="1">
      <c r="B18" s="26"/>
      <c r="C18" s="177"/>
      <c r="D18" s="177"/>
      <c r="E18" s="179" t="str">
        <f>IF('[7]Rekapitulace stavby'!E17="","",'[7]Rekapitulace stavby'!E17)</f>
        <v xml:space="preserve"> </v>
      </c>
      <c r="F18" s="180" t="str">
        <f>'Rekapitulace stavby'!K17</f>
        <v>Kubelíkova 22d, 628 00 Brno - Líšeň</v>
      </c>
      <c r="G18" s="180"/>
      <c r="H18" s="177"/>
      <c r="I18" s="177"/>
      <c r="J18" s="177"/>
      <c r="K18" s="177"/>
      <c r="L18" s="177"/>
      <c r="M18" s="176" t="s">
        <v>27</v>
      </c>
      <c r="N18" s="177"/>
      <c r="O18" s="311" t="str">
        <f>IF('Rekapitulace stavby'!AN17="","",'Rekapitulace stavby'!AN17)</f>
        <v/>
      </c>
      <c r="P18" s="311"/>
      <c r="Q18" s="177"/>
      <c r="R18" s="28"/>
    </row>
    <row r="19" spans="2:18" s="1" customFormat="1" ht="6.95" customHeight="1">
      <c r="B19" s="26"/>
      <c r="C19" s="177"/>
      <c r="D19" s="177"/>
      <c r="E19" s="177"/>
      <c r="F19" s="409"/>
      <c r="G19" s="409"/>
      <c r="H19" s="177"/>
      <c r="I19" s="177"/>
      <c r="J19" s="177"/>
      <c r="K19" s="177"/>
      <c r="L19" s="177"/>
      <c r="M19" s="177"/>
      <c r="N19" s="177"/>
      <c r="O19" s="177"/>
      <c r="P19" s="177"/>
      <c r="Q19" s="177"/>
      <c r="R19" s="28"/>
    </row>
    <row r="20" spans="2:18" s="1" customFormat="1" ht="14.45" customHeight="1">
      <c r="B20" s="26"/>
      <c r="C20" s="177"/>
      <c r="D20" s="176" t="s">
        <v>31</v>
      </c>
      <c r="E20" s="177"/>
      <c r="F20" s="180" t="str">
        <f>'Rekapitulace stavby'!K19</f>
        <v>Profigrass s.r.o. - Ing. Tomáš Vlček</v>
      </c>
      <c r="G20" s="180"/>
      <c r="H20" s="177"/>
      <c r="I20" s="177"/>
      <c r="J20" s="177"/>
      <c r="K20" s="177"/>
      <c r="L20" s="177"/>
      <c r="M20" s="176" t="s">
        <v>26</v>
      </c>
      <c r="N20" s="177"/>
      <c r="O20" s="311">
        <f>IF('Rekapitulace stavby'!AN19="","",'Rekapitulace stavby'!AN19)</f>
        <v>25319876</v>
      </c>
      <c r="P20" s="311"/>
      <c r="Q20" s="177"/>
      <c r="R20" s="28"/>
    </row>
    <row r="21" spans="2:18" s="1" customFormat="1" ht="18" customHeight="1">
      <c r="B21" s="26"/>
      <c r="C21" s="177"/>
      <c r="D21" s="177"/>
      <c r="E21" s="179" t="str">
        <f>IF('[7]Rekapitulace stavby'!E20="","",'[7]Rekapitulace stavby'!E20)</f>
        <v xml:space="preserve"> </v>
      </c>
      <c r="F21" s="180" t="str">
        <f>'Rekapitulace stavby'!K20</f>
        <v>Holzova 9, 628 00 Brno - Líšeň</v>
      </c>
      <c r="G21" s="180"/>
      <c r="H21" s="177"/>
      <c r="I21" s="177"/>
      <c r="J21" s="177"/>
      <c r="K21" s="177"/>
      <c r="L21" s="177"/>
      <c r="M21" s="176" t="s">
        <v>27</v>
      </c>
      <c r="N21" s="177"/>
      <c r="O21" s="311" t="str">
        <f>IF('Rekapitulace stavby'!AN20="","",'Rekapitulace stavby'!AN20)</f>
        <v>CZ25319876</v>
      </c>
      <c r="P21" s="311"/>
      <c r="Q21" s="177"/>
      <c r="R21" s="28"/>
    </row>
    <row r="22" spans="2:18" s="1" customFormat="1" ht="6.95" customHeight="1">
      <c r="B22" s="26"/>
      <c r="C22" s="177"/>
      <c r="D22" s="177"/>
      <c r="E22" s="177"/>
      <c r="F22" s="177"/>
      <c r="G22" s="177"/>
      <c r="H22" s="177"/>
      <c r="I22" s="177"/>
      <c r="J22" s="177"/>
      <c r="K22" s="177"/>
      <c r="L22" s="177"/>
      <c r="M22" s="177"/>
      <c r="N22" s="177"/>
      <c r="O22" s="177"/>
      <c r="P22" s="177"/>
      <c r="Q22" s="177"/>
      <c r="R22" s="28"/>
    </row>
    <row r="23" spans="2:18" s="1" customFormat="1" ht="14.45" customHeight="1">
      <c r="B23" s="26"/>
      <c r="C23" s="177"/>
      <c r="D23" s="176" t="s">
        <v>32</v>
      </c>
      <c r="E23" s="177"/>
      <c r="F23" s="291" t="str">
        <f>'Rekapitulace stavby'!K22</f>
        <v xml:space="preserve"> </v>
      </c>
      <c r="G23" s="177"/>
      <c r="H23" s="177"/>
      <c r="I23" s="177"/>
      <c r="J23" s="177"/>
      <c r="K23" s="177"/>
      <c r="L23" s="177"/>
      <c r="M23" s="177"/>
      <c r="N23" s="177"/>
      <c r="O23" s="177"/>
      <c r="P23" s="177"/>
      <c r="Q23" s="177"/>
      <c r="R23" s="28"/>
    </row>
    <row r="24" spans="2:18" s="1" customFormat="1" ht="22.5" customHeight="1">
      <c r="B24" s="26"/>
      <c r="C24" s="177"/>
      <c r="D24" s="177"/>
      <c r="E24" s="314" t="s">
        <v>5</v>
      </c>
      <c r="F24" s="314"/>
      <c r="G24" s="314"/>
      <c r="H24" s="314"/>
      <c r="I24" s="314"/>
      <c r="J24" s="314"/>
      <c r="K24" s="314"/>
      <c r="L24" s="314"/>
      <c r="M24" s="177"/>
      <c r="N24" s="177"/>
      <c r="O24" s="177"/>
      <c r="P24" s="177"/>
      <c r="Q24" s="177"/>
      <c r="R24" s="28"/>
    </row>
    <row r="25" spans="2:18" s="1" customFormat="1" ht="6.95" customHeight="1">
      <c r="B25" s="26"/>
      <c r="C25" s="177"/>
      <c r="D25" s="177"/>
      <c r="E25" s="177"/>
      <c r="F25" s="177"/>
      <c r="G25" s="177"/>
      <c r="H25" s="177"/>
      <c r="I25" s="177"/>
      <c r="J25" s="177"/>
      <c r="K25" s="177"/>
      <c r="L25" s="177"/>
      <c r="M25" s="177"/>
      <c r="N25" s="177"/>
      <c r="O25" s="177"/>
      <c r="P25" s="177"/>
      <c r="Q25" s="177"/>
      <c r="R25" s="28"/>
    </row>
    <row r="26" spans="2:18" s="1" customFormat="1" ht="6.95" customHeight="1">
      <c r="B26" s="26"/>
      <c r="C26" s="177"/>
      <c r="D26" s="181"/>
      <c r="E26" s="181"/>
      <c r="F26" s="181"/>
      <c r="G26" s="181"/>
      <c r="H26" s="181"/>
      <c r="I26" s="181"/>
      <c r="J26" s="181"/>
      <c r="K26" s="181"/>
      <c r="L26" s="181"/>
      <c r="M26" s="181"/>
      <c r="N26" s="181"/>
      <c r="O26" s="181"/>
      <c r="P26" s="181"/>
      <c r="Q26" s="177"/>
      <c r="R26" s="28"/>
    </row>
    <row r="27" spans="2:18" s="1" customFormat="1" ht="14.45" customHeight="1">
      <c r="B27" s="26"/>
      <c r="C27" s="177"/>
      <c r="D27" s="182" t="s">
        <v>124</v>
      </c>
      <c r="E27" s="177"/>
      <c r="F27" s="177"/>
      <c r="G27" s="177"/>
      <c r="H27" s="177"/>
      <c r="I27" s="177"/>
      <c r="J27" s="177"/>
      <c r="K27" s="177"/>
      <c r="L27" s="177"/>
      <c r="M27" s="315">
        <f>N88</f>
        <v>0</v>
      </c>
      <c r="N27" s="315"/>
      <c r="O27" s="315"/>
      <c r="P27" s="315"/>
      <c r="Q27" s="177"/>
      <c r="R27" s="28"/>
    </row>
    <row r="28" spans="2:18" s="1" customFormat="1" ht="14.45" customHeight="1">
      <c r="B28" s="26"/>
      <c r="C28" s="177"/>
      <c r="D28" s="183" t="s">
        <v>125</v>
      </c>
      <c r="E28" s="177"/>
      <c r="F28" s="177"/>
      <c r="G28" s="177"/>
      <c r="H28" s="177"/>
      <c r="I28" s="177"/>
      <c r="J28" s="177"/>
      <c r="K28" s="177"/>
      <c r="L28" s="177"/>
      <c r="M28" s="315">
        <f>N95</f>
        <v>0</v>
      </c>
      <c r="N28" s="315"/>
      <c r="O28" s="315"/>
      <c r="P28" s="315"/>
      <c r="Q28" s="177"/>
      <c r="R28" s="28"/>
    </row>
    <row r="29" spans="2:18" s="1" customFormat="1" ht="6.95" customHeight="1">
      <c r="B29" s="26"/>
      <c r="C29" s="177"/>
      <c r="D29" s="177"/>
      <c r="E29" s="177"/>
      <c r="F29" s="177"/>
      <c r="G29" s="177"/>
      <c r="H29" s="177"/>
      <c r="I29" s="177"/>
      <c r="J29" s="177"/>
      <c r="K29" s="177"/>
      <c r="L29" s="177"/>
      <c r="M29" s="177"/>
      <c r="N29" s="177"/>
      <c r="O29" s="177"/>
      <c r="P29" s="177"/>
      <c r="Q29" s="177"/>
      <c r="R29" s="28"/>
    </row>
    <row r="30" spans="2:18" s="1" customFormat="1" ht="25.35" customHeight="1">
      <c r="B30" s="26"/>
      <c r="C30" s="177"/>
      <c r="D30" s="184" t="s">
        <v>35</v>
      </c>
      <c r="E30" s="177"/>
      <c r="F30" s="177"/>
      <c r="G30" s="177"/>
      <c r="H30" s="177"/>
      <c r="I30" s="177"/>
      <c r="J30" s="177"/>
      <c r="K30" s="177"/>
      <c r="L30" s="177"/>
      <c r="M30" s="422">
        <f>ROUND(M27+M28,2)</f>
        <v>0</v>
      </c>
      <c r="N30" s="408"/>
      <c r="O30" s="408"/>
      <c r="P30" s="408"/>
      <c r="Q30" s="177"/>
      <c r="R30" s="28"/>
    </row>
    <row r="31" spans="2:18" s="1" customFormat="1" ht="6.95" customHeight="1">
      <c r="B31" s="26"/>
      <c r="C31" s="177"/>
      <c r="D31" s="181"/>
      <c r="E31" s="181"/>
      <c r="F31" s="181"/>
      <c r="G31" s="181"/>
      <c r="H31" s="181"/>
      <c r="I31" s="181"/>
      <c r="J31" s="181"/>
      <c r="K31" s="181"/>
      <c r="L31" s="181"/>
      <c r="M31" s="181"/>
      <c r="N31" s="181"/>
      <c r="O31" s="181"/>
      <c r="P31" s="181"/>
      <c r="Q31" s="177"/>
      <c r="R31" s="28"/>
    </row>
    <row r="32" spans="2:18" s="1" customFormat="1" ht="14.45" customHeight="1">
      <c r="B32" s="26"/>
      <c r="C32" s="177"/>
      <c r="D32" s="185" t="s">
        <v>36</v>
      </c>
      <c r="E32" s="185" t="s">
        <v>37</v>
      </c>
      <c r="F32" s="186">
        <v>0.21</v>
      </c>
      <c r="G32" s="187" t="s">
        <v>38</v>
      </c>
      <c r="H32" s="423">
        <f>M30</f>
        <v>0</v>
      </c>
      <c r="I32" s="408"/>
      <c r="J32" s="408"/>
      <c r="K32" s="177"/>
      <c r="L32" s="177"/>
      <c r="M32" s="423">
        <f>H32*0.21</f>
        <v>0</v>
      </c>
      <c r="N32" s="408"/>
      <c r="O32" s="408"/>
      <c r="P32" s="408"/>
      <c r="Q32" s="177"/>
      <c r="R32" s="28"/>
    </row>
    <row r="33" spans="2:18" s="1" customFormat="1" ht="14.45" customHeight="1">
      <c r="B33" s="26"/>
      <c r="C33" s="177"/>
      <c r="D33" s="177"/>
      <c r="E33" s="185" t="s">
        <v>39</v>
      </c>
      <c r="F33" s="186">
        <v>0.15</v>
      </c>
      <c r="G33" s="187" t="s">
        <v>38</v>
      </c>
      <c r="H33" s="423"/>
      <c r="I33" s="408"/>
      <c r="J33" s="408"/>
      <c r="K33" s="177"/>
      <c r="L33" s="177"/>
      <c r="M33" s="423">
        <v>0</v>
      </c>
      <c r="N33" s="408"/>
      <c r="O33" s="408"/>
      <c r="P33" s="408"/>
      <c r="Q33" s="177"/>
      <c r="R33" s="28"/>
    </row>
    <row r="34" spans="2:18" s="1" customFormat="1" ht="14.45" customHeight="1" hidden="1">
      <c r="B34" s="26"/>
      <c r="C34" s="177"/>
      <c r="D34" s="177"/>
      <c r="E34" s="185" t="s">
        <v>40</v>
      </c>
      <c r="F34" s="186">
        <v>0.21</v>
      </c>
      <c r="G34" s="187" t="s">
        <v>38</v>
      </c>
      <c r="H34" s="423" t="e">
        <f>ROUND((SUM(#REF!)+SUM(#REF!)),2)</f>
        <v>#REF!</v>
      </c>
      <c r="I34" s="408"/>
      <c r="J34" s="408"/>
      <c r="K34" s="177"/>
      <c r="L34" s="177"/>
      <c r="M34" s="423">
        <v>0</v>
      </c>
      <c r="N34" s="408"/>
      <c r="O34" s="408"/>
      <c r="P34" s="408"/>
      <c r="Q34" s="177"/>
      <c r="R34" s="28"/>
    </row>
    <row r="35" spans="2:18" s="1" customFormat="1" ht="14.45" customHeight="1" hidden="1">
      <c r="B35" s="26"/>
      <c r="C35" s="177"/>
      <c r="D35" s="177"/>
      <c r="E35" s="185" t="s">
        <v>41</v>
      </c>
      <c r="F35" s="186">
        <v>0.15</v>
      </c>
      <c r="G35" s="187" t="s">
        <v>38</v>
      </c>
      <c r="H35" s="423" t="e">
        <f>ROUND((SUM(#REF!)+SUM(#REF!)),2)</f>
        <v>#REF!</v>
      </c>
      <c r="I35" s="408"/>
      <c r="J35" s="408"/>
      <c r="K35" s="177"/>
      <c r="L35" s="177"/>
      <c r="M35" s="423">
        <v>0</v>
      </c>
      <c r="N35" s="408"/>
      <c r="O35" s="408"/>
      <c r="P35" s="408"/>
      <c r="Q35" s="177"/>
      <c r="R35" s="28"/>
    </row>
    <row r="36" spans="2:18" s="1" customFormat="1" ht="14.45" customHeight="1" hidden="1">
      <c r="B36" s="26"/>
      <c r="C36" s="177"/>
      <c r="D36" s="177"/>
      <c r="E36" s="185" t="s">
        <v>42</v>
      </c>
      <c r="F36" s="186">
        <v>0</v>
      </c>
      <c r="G36" s="187" t="s">
        <v>38</v>
      </c>
      <c r="H36" s="423" t="e">
        <f>ROUND((SUM(#REF!)+SUM(#REF!)),2)</f>
        <v>#REF!</v>
      </c>
      <c r="I36" s="408"/>
      <c r="J36" s="408"/>
      <c r="K36" s="177"/>
      <c r="L36" s="177"/>
      <c r="M36" s="423">
        <v>0</v>
      </c>
      <c r="N36" s="408"/>
      <c r="O36" s="408"/>
      <c r="P36" s="408"/>
      <c r="Q36" s="177"/>
      <c r="R36" s="28"/>
    </row>
    <row r="37" spans="2:18" s="1" customFormat="1" ht="6.95" customHeight="1">
      <c r="B37" s="26"/>
      <c r="C37" s="177"/>
      <c r="D37" s="177"/>
      <c r="E37" s="177"/>
      <c r="F37" s="177"/>
      <c r="G37" s="177"/>
      <c r="H37" s="177"/>
      <c r="I37" s="177"/>
      <c r="J37" s="177"/>
      <c r="K37" s="177"/>
      <c r="L37" s="177"/>
      <c r="M37" s="177"/>
      <c r="N37" s="177"/>
      <c r="O37" s="177"/>
      <c r="P37" s="177"/>
      <c r="Q37" s="177"/>
      <c r="R37" s="28"/>
    </row>
    <row r="38" spans="2:18" s="1" customFormat="1" ht="25.35" customHeight="1">
      <c r="B38" s="26"/>
      <c r="C38" s="188"/>
      <c r="D38" s="189" t="s">
        <v>43</v>
      </c>
      <c r="E38" s="190"/>
      <c r="F38" s="190"/>
      <c r="G38" s="191" t="s">
        <v>44</v>
      </c>
      <c r="H38" s="192" t="s">
        <v>45</v>
      </c>
      <c r="I38" s="190"/>
      <c r="J38" s="190"/>
      <c r="K38" s="190"/>
      <c r="L38" s="424">
        <f>SUM(M30:M36)</f>
        <v>0</v>
      </c>
      <c r="M38" s="424"/>
      <c r="N38" s="424"/>
      <c r="O38" s="424"/>
      <c r="P38" s="425"/>
      <c r="Q38" s="188"/>
      <c r="R38" s="28"/>
    </row>
    <row r="39" spans="2:18" s="1" customFormat="1" ht="14.45" customHeight="1">
      <c r="B39" s="26"/>
      <c r="C39" s="177"/>
      <c r="D39" s="177"/>
      <c r="E39" s="177"/>
      <c r="F39" s="177"/>
      <c r="G39" s="177"/>
      <c r="H39" s="177"/>
      <c r="I39" s="177"/>
      <c r="J39" s="177"/>
      <c r="K39" s="177"/>
      <c r="L39" s="177"/>
      <c r="M39" s="177"/>
      <c r="N39" s="177"/>
      <c r="O39" s="177"/>
      <c r="P39" s="177"/>
      <c r="Q39" s="177"/>
      <c r="R39" s="28"/>
    </row>
    <row r="40" spans="2:18" s="1" customFormat="1" ht="14.45" customHeight="1">
      <c r="B40" s="26"/>
      <c r="C40" s="177"/>
      <c r="D40" s="177"/>
      <c r="E40" s="177"/>
      <c r="F40" s="177"/>
      <c r="G40" s="177"/>
      <c r="H40" s="177"/>
      <c r="I40" s="177"/>
      <c r="J40" s="177"/>
      <c r="K40" s="177"/>
      <c r="L40" s="177"/>
      <c r="M40" s="177"/>
      <c r="N40" s="177"/>
      <c r="O40" s="177"/>
      <c r="P40" s="177"/>
      <c r="Q40" s="177"/>
      <c r="R40" s="28"/>
    </row>
    <row r="41" spans="2:18" ht="13.5">
      <c r="B41" s="21"/>
      <c r="C41" s="175"/>
      <c r="D41" s="175"/>
      <c r="E41" s="175"/>
      <c r="F41" s="175"/>
      <c r="G41" s="175"/>
      <c r="H41" s="175"/>
      <c r="I41" s="175"/>
      <c r="J41" s="175"/>
      <c r="K41" s="175"/>
      <c r="L41" s="175"/>
      <c r="M41" s="175"/>
      <c r="N41" s="175"/>
      <c r="O41" s="175"/>
      <c r="P41" s="175"/>
      <c r="Q41" s="175"/>
      <c r="R41" s="22"/>
    </row>
    <row r="42" spans="2:18" ht="13.5">
      <c r="B42" s="21"/>
      <c r="C42" s="175"/>
      <c r="D42" s="175"/>
      <c r="E42" s="175"/>
      <c r="F42" s="175"/>
      <c r="G42" s="175"/>
      <c r="H42" s="175"/>
      <c r="I42" s="175"/>
      <c r="J42" s="175"/>
      <c r="K42" s="175"/>
      <c r="L42" s="175"/>
      <c r="M42" s="175"/>
      <c r="N42" s="175"/>
      <c r="O42" s="175"/>
      <c r="P42" s="175"/>
      <c r="Q42" s="175"/>
      <c r="R42" s="22"/>
    </row>
    <row r="43" spans="2:18" ht="13.5">
      <c r="B43" s="21"/>
      <c r="C43" s="175"/>
      <c r="D43" s="175"/>
      <c r="E43" s="175"/>
      <c r="F43" s="175"/>
      <c r="G43" s="175"/>
      <c r="H43" s="175"/>
      <c r="I43" s="175"/>
      <c r="J43" s="175"/>
      <c r="K43" s="175"/>
      <c r="L43" s="175"/>
      <c r="M43" s="175"/>
      <c r="N43" s="175"/>
      <c r="O43" s="175"/>
      <c r="P43" s="175"/>
      <c r="Q43" s="175"/>
      <c r="R43" s="22"/>
    </row>
    <row r="44" spans="2:18" ht="13.5">
      <c r="B44" s="21"/>
      <c r="C44" s="175"/>
      <c r="D44" s="175"/>
      <c r="E44" s="175"/>
      <c r="F44" s="175"/>
      <c r="G44" s="175"/>
      <c r="H44" s="175"/>
      <c r="I44" s="175"/>
      <c r="J44" s="175"/>
      <c r="K44" s="175"/>
      <c r="L44" s="175"/>
      <c r="M44" s="175"/>
      <c r="N44" s="175"/>
      <c r="O44" s="175"/>
      <c r="P44" s="175"/>
      <c r="Q44" s="175"/>
      <c r="R44" s="22"/>
    </row>
    <row r="45" spans="2:18" ht="13.5">
      <c r="B45" s="21"/>
      <c r="C45" s="175"/>
      <c r="D45" s="175"/>
      <c r="E45" s="175"/>
      <c r="F45" s="175"/>
      <c r="G45" s="175"/>
      <c r="H45" s="175"/>
      <c r="I45" s="175"/>
      <c r="J45" s="175"/>
      <c r="K45" s="175"/>
      <c r="L45" s="175"/>
      <c r="M45" s="175"/>
      <c r="N45" s="175"/>
      <c r="O45" s="175"/>
      <c r="P45" s="175"/>
      <c r="Q45" s="175"/>
      <c r="R45" s="22"/>
    </row>
    <row r="46" spans="2:18" ht="13.5">
      <c r="B46" s="21"/>
      <c r="C46" s="175"/>
      <c r="D46" s="175"/>
      <c r="E46" s="175"/>
      <c r="F46" s="175"/>
      <c r="G46" s="175"/>
      <c r="H46" s="175"/>
      <c r="I46" s="175"/>
      <c r="J46" s="175"/>
      <c r="K46" s="175"/>
      <c r="L46" s="175"/>
      <c r="M46" s="175"/>
      <c r="N46" s="175"/>
      <c r="O46" s="175"/>
      <c r="P46" s="175"/>
      <c r="Q46" s="175"/>
      <c r="R46" s="22"/>
    </row>
    <row r="47" spans="2:18" ht="13.5">
      <c r="B47" s="21"/>
      <c r="C47" s="175"/>
      <c r="D47" s="175"/>
      <c r="E47" s="175"/>
      <c r="F47" s="175"/>
      <c r="G47" s="175"/>
      <c r="H47" s="175"/>
      <c r="I47" s="175"/>
      <c r="J47" s="175"/>
      <c r="K47" s="175"/>
      <c r="L47" s="175"/>
      <c r="M47" s="175"/>
      <c r="N47" s="175"/>
      <c r="O47" s="175"/>
      <c r="P47" s="175"/>
      <c r="Q47" s="175"/>
      <c r="R47" s="22"/>
    </row>
    <row r="48" spans="2:18" ht="13.5">
      <c r="B48" s="21"/>
      <c r="C48" s="175"/>
      <c r="D48" s="175"/>
      <c r="E48" s="175"/>
      <c r="F48" s="175"/>
      <c r="G48" s="175"/>
      <c r="H48" s="175"/>
      <c r="I48" s="175"/>
      <c r="J48" s="175"/>
      <c r="K48" s="175"/>
      <c r="L48" s="175"/>
      <c r="M48" s="175"/>
      <c r="N48" s="175"/>
      <c r="O48" s="175"/>
      <c r="P48" s="175"/>
      <c r="Q48" s="175"/>
      <c r="R48" s="22"/>
    </row>
    <row r="49" spans="2:18" ht="13.5">
      <c r="B49" s="21"/>
      <c r="C49" s="175"/>
      <c r="D49" s="175"/>
      <c r="E49" s="175"/>
      <c r="F49" s="175"/>
      <c r="G49" s="175"/>
      <c r="H49" s="175"/>
      <c r="I49" s="175"/>
      <c r="J49" s="175"/>
      <c r="K49" s="175"/>
      <c r="L49" s="175"/>
      <c r="M49" s="175"/>
      <c r="N49" s="175"/>
      <c r="O49" s="175"/>
      <c r="P49" s="175"/>
      <c r="Q49" s="175"/>
      <c r="R49" s="22"/>
    </row>
    <row r="50" spans="2:18" s="1" customFormat="1" ht="15">
      <c r="B50" s="26"/>
      <c r="C50" s="177"/>
      <c r="D50" s="193" t="s">
        <v>46</v>
      </c>
      <c r="E50" s="181"/>
      <c r="F50" s="181"/>
      <c r="G50" s="181"/>
      <c r="H50" s="194"/>
      <c r="I50" s="177"/>
      <c r="J50" s="193" t="s">
        <v>47</v>
      </c>
      <c r="K50" s="181"/>
      <c r="L50" s="181"/>
      <c r="M50" s="181"/>
      <c r="N50" s="181"/>
      <c r="O50" s="181"/>
      <c r="P50" s="194"/>
      <c r="Q50" s="177"/>
      <c r="R50" s="28"/>
    </row>
    <row r="51" spans="2:18" ht="13.5">
      <c r="B51" s="21"/>
      <c r="C51" s="175"/>
      <c r="D51" s="195"/>
      <c r="E51" s="175"/>
      <c r="F51" s="175"/>
      <c r="G51" s="175"/>
      <c r="H51" s="196"/>
      <c r="I51" s="175"/>
      <c r="J51" s="195"/>
      <c r="K51" s="175"/>
      <c r="L51" s="175"/>
      <c r="M51" s="175"/>
      <c r="N51" s="175"/>
      <c r="O51" s="175"/>
      <c r="P51" s="196"/>
      <c r="Q51" s="175"/>
      <c r="R51" s="22"/>
    </row>
    <row r="52" spans="2:18" ht="13.5">
      <c r="B52" s="21"/>
      <c r="C52" s="175"/>
      <c r="D52" s="195"/>
      <c r="E52" s="175"/>
      <c r="F52" s="175"/>
      <c r="G52" s="175"/>
      <c r="H52" s="196"/>
      <c r="I52" s="175"/>
      <c r="J52" s="195"/>
      <c r="K52" s="175"/>
      <c r="L52" s="175"/>
      <c r="M52" s="175"/>
      <c r="N52" s="175"/>
      <c r="O52" s="175"/>
      <c r="P52" s="196"/>
      <c r="Q52" s="175"/>
      <c r="R52" s="22"/>
    </row>
    <row r="53" spans="2:18" ht="13.5">
      <c r="B53" s="21"/>
      <c r="C53" s="175"/>
      <c r="D53" s="195"/>
      <c r="E53" s="175"/>
      <c r="F53" s="175"/>
      <c r="G53" s="175"/>
      <c r="H53" s="196"/>
      <c r="I53" s="175"/>
      <c r="J53" s="195"/>
      <c r="K53" s="175"/>
      <c r="L53" s="175"/>
      <c r="M53" s="175"/>
      <c r="N53" s="175"/>
      <c r="O53" s="175"/>
      <c r="P53" s="196"/>
      <c r="Q53" s="175"/>
      <c r="R53" s="22"/>
    </row>
    <row r="54" spans="2:18" ht="13.5">
      <c r="B54" s="21"/>
      <c r="C54" s="175"/>
      <c r="D54" s="195"/>
      <c r="E54" s="175"/>
      <c r="F54" s="175"/>
      <c r="G54" s="175"/>
      <c r="H54" s="196"/>
      <c r="I54" s="175"/>
      <c r="J54" s="195"/>
      <c r="K54" s="175"/>
      <c r="L54" s="175"/>
      <c r="M54" s="175"/>
      <c r="N54" s="175"/>
      <c r="O54" s="175"/>
      <c r="P54" s="196"/>
      <c r="Q54" s="175"/>
      <c r="R54" s="22"/>
    </row>
    <row r="55" spans="2:18" ht="13.5">
      <c r="B55" s="21"/>
      <c r="C55" s="175"/>
      <c r="D55" s="195"/>
      <c r="E55" s="175"/>
      <c r="F55" s="175"/>
      <c r="G55" s="175"/>
      <c r="H55" s="196"/>
      <c r="I55" s="175"/>
      <c r="J55" s="195"/>
      <c r="K55" s="175"/>
      <c r="L55" s="175"/>
      <c r="M55" s="175"/>
      <c r="N55" s="175"/>
      <c r="O55" s="175"/>
      <c r="P55" s="196"/>
      <c r="Q55" s="175"/>
      <c r="R55" s="22"/>
    </row>
    <row r="56" spans="2:18" ht="13.5">
      <c r="B56" s="21"/>
      <c r="C56" s="175"/>
      <c r="D56" s="195"/>
      <c r="E56" s="175"/>
      <c r="F56" s="175"/>
      <c r="G56" s="175"/>
      <c r="H56" s="196"/>
      <c r="I56" s="175"/>
      <c r="J56" s="195"/>
      <c r="K56" s="175"/>
      <c r="L56" s="175"/>
      <c r="M56" s="175"/>
      <c r="N56" s="175"/>
      <c r="O56" s="175"/>
      <c r="P56" s="196"/>
      <c r="Q56" s="175"/>
      <c r="R56" s="22"/>
    </row>
    <row r="57" spans="2:18" ht="13.5">
      <c r="B57" s="21"/>
      <c r="C57" s="175"/>
      <c r="D57" s="195"/>
      <c r="E57" s="175"/>
      <c r="F57" s="175"/>
      <c r="G57" s="175"/>
      <c r="H57" s="196"/>
      <c r="I57" s="175"/>
      <c r="J57" s="195"/>
      <c r="K57" s="175"/>
      <c r="L57" s="175"/>
      <c r="M57" s="175"/>
      <c r="N57" s="175"/>
      <c r="O57" s="175"/>
      <c r="P57" s="196"/>
      <c r="Q57" s="175"/>
      <c r="R57" s="22"/>
    </row>
    <row r="58" spans="2:18" ht="13.5">
      <c r="B58" s="21"/>
      <c r="C58" s="175"/>
      <c r="D58" s="195"/>
      <c r="E58" s="175"/>
      <c r="F58" s="175"/>
      <c r="G58" s="175"/>
      <c r="H58" s="196"/>
      <c r="I58" s="175"/>
      <c r="J58" s="195"/>
      <c r="K58" s="175"/>
      <c r="L58" s="175"/>
      <c r="M58" s="175"/>
      <c r="N58" s="175"/>
      <c r="O58" s="175"/>
      <c r="P58" s="196"/>
      <c r="Q58" s="175"/>
      <c r="R58" s="22"/>
    </row>
    <row r="59" spans="2:18" s="1" customFormat="1" ht="15">
      <c r="B59" s="26"/>
      <c r="C59" s="177"/>
      <c r="D59" s="197" t="s">
        <v>48</v>
      </c>
      <c r="E59" s="198"/>
      <c r="F59" s="198"/>
      <c r="G59" s="199" t="s">
        <v>49</v>
      </c>
      <c r="H59" s="200"/>
      <c r="I59" s="177"/>
      <c r="J59" s="197" t="s">
        <v>48</v>
      </c>
      <c r="K59" s="198"/>
      <c r="L59" s="198"/>
      <c r="M59" s="198"/>
      <c r="N59" s="199" t="s">
        <v>49</v>
      </c>
      <c r="O59" s="198"/>
      <c r="P59" s="200"/>
      <c r="Q59" s="177"/>
      <c r="R59" s="28"/>
    </row>
    <row r="60" spans="2:18" ht="13.5">
      <c r="B60" s="21"/>
      <c r="C60" s="175"/>
      <c r="D60" s="175"/>
      <c r="E60" s="175"/>
      <c r="F60" s="175"/>
      <c r="G60" s="175"/>
      <c r="H60" s="175"/>
      <c r="I60" s="175"/>
      <c r="J60" s="175"/>
      <c r="K60" s="175"/>
      <c r="L60" s="175"/>
      <c r="M60" s="175"/>
      <c r="N60" s="175"/>
      <c r="O60" s="175"/>
      <c r="P60" s="175"/>
      <c r="Q60" s="175"/>
      <c r="R60" s="22"/>
    </row>
    <row r="61" spans="2:18" s="1" customFormat="1" ht="15">
      <c r="B61" s="26"/>
      <c r="C61" s="177"/>
      <c r="D61" s="193" t="s">
        <v>50</v>
      </c>
      <c r="E61" s="181"/>
      <c r="F61" s="181"/>
      <c r="G61" s="181"/>
      <c r="H61" s="194"/>
      <c r="I61" s="177"/>
      <c r="J61" s="193" t="s">
        <v>51</v>
      </c>
      <c r="K61" s="181"/>
      <c r="L61" s="181"/>
      <c r="M61" s="181"/>
      <c r="N61" s="181"/>
      <c r="O61" s="181"/>
      <c r="P61" s="194"/>
      <c r="Q61" s="177"/>
      <c r="R61" s="28"/>
    </row>
    <row r="62" spans="2:18" ht="13.5">
      <c r="B62" s="21"/>
      <c r="C62" s="175"/>
      <c r="D62" s="195"/>
      <c r="E62" s="175"/>
      <c r="F62" s="175"/>
      <c r="G62" s="175"/>
      <c r="H62" s="196"/>
      <c r="I62" s="175"/>
      <c r="J62" s="195"/>
      <c r="K62" s="175"/>
      <c r="L62" s="175"/>
      <c r="M62" s="175"/>
      <c r="N62" s="175"/>
      <c r="O62" s="175"/>
      <c r="P62" s="196"/>
      <c r="Q62" s="175"/>
      <c r="R62" s="22"/>
    </row>
    <row r="63" spans="2:18" ht="13.5">
      <c r="B63" s="21"/>
      <c r="C63" s="175"/>
      <c r="D63" s="195"/>
      <c r="E63" s="175"/>
      <c r="F63" s="175"/>
      <c r="G63" s="175"/>
      <c r="H63" s="196"/>
      <c r="I63" s="175"/>
      <c r="J63" s="195"/>
      <c r="K63" s="175"/>
      <c r="L63" s="175"/>
      <c r="M63" s="175"/>
      <c r="N63" s="175"/>
      <c r="O63" s="175"/>
      <c r="P63" s="196"/>
      <c r="Q63" s="175"/>
      <c r="R63" s="22"/>
    </row>
    <row r="64" spans="2:18" ht="13.5">
      <c r="B64" s="21"/>
      <c r="C64" s="175"/>
      <c r="D64" s="195"/>
      <c r="E64" s="175"/>
      <c r="F64" s="175"/>
      <c r="G64" s="175"/>
      <c r="H64" s="196"/>
      <c r="I64" s="175"/>
      <c r="J64" s="195"/>
      <c r="K64" s="175"/>
      <c r="L64" s="175"/>
      <c r="M64" s="175"/>
      <c r="N64" s="175"/>
      <c r="O64" s="175"/>
      <c r="P64" s="196"/>
      <c r="Q64" s="175"/>
      <c r="R64" s="22"/>
    </row>
    <row r="65" spans="2:18" ht="13.5">
      <c r="B65" s="21"/>
      <c r="C65" s="175"/>
      <c r="D65" s="195"/>
      <c r="E65" s="175"/>
      <c r="F65" s="175"/>
      <c r="G65" s="175"/>
      <c r="H65" s="196"/>
      <c r="I65" s="175"/>
      <c r="J65" s="195"/>
      <c r="K65" s="175"/>
      <c r="L65" s="175"/>
      <c r="M65" s="175"/>
      <c r="N65" s="175"/>
      <c r="O65" s="175"/>
      <c r="P65" s="196"/>
      <c r="Q65" s="175"/>
      <c r="R65" s="22"/>
    </row>
    <row r="66" spans="2:18" ht="13.5">
      <c r="B66" s="21"/>
      <c r="C66" s="175"/>
      <c r="D66" s="195"/>
      <c r="E66" s="175"/>
      <c r="F66" s="175"/>
      <c r="G66" s="175"/>
      <c r="H66" s="196"/>
      <c r="I66" s="175"/>
      <c r="J66" s="195"/>
      <c r="K66" s="175"/>
      <c r="L66" s="175"/>
      <c r="M66" s="175"/>
      <c r="N66" s="175"/>
      <c r="O66" s="175"/>
      <c r="P66" s="196"/>
      <c r="Q66" s="175"/>
      <c r="R66" s="22"/>
    </row>
    <row r="67" spans="2:18" ht="13.5">
      <c r="B67" s="21"/>
      <c r="C67" s="175"/>
      <c r="D67" s="195"/>
      <c r="E67" s="175"/>
      <c r="F67" s="175"/>
      <c r="G67" s="175"/>
      <c r="H67" s="196"/>
      <c r="I67" s="175"/>
      <c r="J67" s="195"/>
      <c r="K67" s="175"/>
      <c r="L67" s="175"/>
      <c r="M67" s="175"/>
      <c r="N67" s="175"/>
      <c r="O67" s="175"/>
      <c r="P67" s="196"/>
      <c r="Q67" s="175"/>
      <c r="R67" s="22"/>
    </row>
    <row r="68" spans="2:18" ht="13.5">
      <c r="B68" s="21"/>
      <c r="C68" s="175"/>
      <c r="D68" s="195"/>
      <c r="E68" s="175"/>
      <c r="F68" s="175"/>
      <c r="G68" s="175"/>
      <c r="H68" s="196"/>
      <c r="I68" s="175"/>
      <c r="J68" s="195"/>
      <c r="K68" s="175"/>
      <c r="L68" s="175"/>
      <c r="M68" s="175"/>
      <c r="N68" s="175"/>
      <c r="O68" s="175"/>
      <c r="P68" s="196"/>
      <c r="Q68" s="175"/>
      <c r="R68" s="22"/>
    </row>
    <row r="69" spans="2:18" ht="13.5">
      <c r="B69" s="21"/>
      <c r="C69" s="175"/>
      <c r="D69" s="195"/>
      <c r="E69" s="175"/>
      <c r="F69" s="175"/>
      <c r="G69" s="175"/>
      <c r="H69" s="196"/>
      <c r="I69" s="175"/>
      <c r="J69" s="195"/>
      <c r="K69" s="175"/>
      <c r="L69" s="175"/>
      <c r="M69" s="175"/>
      <c r="N69" s="175"/>
      <c r="O69" s="175"/>
      <c r="P69" s="196"/>
      <c r="Q69" s="175"/>
      <c r="R69" s="22"/>
    </row>
    <row r="70" spans="2:18" s="1" customFormat="1" ht="15">
      <c r="B70" s="26"/>
      <c r="C70" s="177"/>
      <c r="D70" s="197" t="s">
        <v>48</v>
      </c>
      <c r="E70" s="198"/>
      <c r="F70" s="198"/>
      <c r="G70" s="199" t="s">
        <v>49</v>
      </c>
      <c r="H70" s="200"/>
      <c r="I70" s="177"/>
      <c r="J70" s="197" t="s">
        <v>48</v>
      </c>
      <c r="K70" s="198"/>
      <c r="L70" s="198"/>
      <c r="M70" s="198"/>
      <c r="N70" s="199" t="s">
        <v>49</v>
      </c>
      <c r="O70" s="198"/>
      <c r="P70" s="200"/>
      <c r="Q70" s="177"/>
      <c r="R70" s="28"/>
    </row>
    <row r="71" spans="2:18" s="1" customFormat="1" ht="14.45" customHeight="1">
      <c r="B71" s="40"/>
      <c r="C71" s="201"/>
      <c r="D71" s="201"/>
      <c r="E71" s="201"/>
      <c r="F71" s="201"/>
      <c r="G71" s="201"/>
      <c r="H71" s="201"/>
      <c r="I71" s="201"/>
      <c r="J71" s="201"/>
      <c r="K71" s="201"/>
      <c r="L71" s="201"/>
      <c r="M71" s="201"/>
      <c r="N71" s="201"/>
      <c r="O71" s="201"/>
      <c r="P71" s="201"/>
      <c r="Q71" s="201"/>
      <c r="R71" s="42"/>
    </row>
    <row r="72" spans="3:17" ht="13.5">
      <c r="C72" s="202"/>
      <c r="D72" s="202"/>
      <c r="E72" s="202"/>
      <c r="F72" s="202"/>
      <c r="G72" s="202"/>
      <c r="H72" s="202"/>
      <c r="I72" s="202"/>
      <c r="J72" s="202"/>
      <c r="K72" s="202"/>
      <c r="L72" s="202"/>
      <c r="M72" s="202"/>
      <c r="N72" s="202"/>
      <c r="O72" s="202"/>
      <c r="P72" s="202"/>
      <c r="Q72" s="202"/>
    </row>
    <row r="73" spans="3:17" ht="13.5">
      <c r="C73" s="202"/>
      <c r="D73" s="202"/>
      <c r="E73" s="202"/>
      <c r="F73" s="202"/>
      <c r="G73" s="202"/>
      <c r="H73" s="202"/>
      <c r="I73" s="202"/>
      <c r="J73" s="202"/>
      <c r="K73" s="202"/>
      <c r="L73" s="202"/>
      <c r="M73" s="202"/>
      <c r="N73" s="202"/>
      <c r="O73" s="202"/>
      <c r="P73" s="202"/>
      <c r="Q73" s="202"/>
    </row>
    <row r="74" spans="3:17" ht="13.5">
      <c r="C74" s="202"/>
      <c r="D74" s="202"/>
      <c r="E74" s="202"/>
      <c r="F74" s="202"/>
      <c r="G74" s="202"/>
      <c r="H74" s="202"/>
      <c r="I74" s="202"/>
      <c r="J74" s="202"/>
      <c r="K74" s="202"/>
      <c r="L74" s="202"/>
      <c r="M74" s="202"/>
      <c r="N74" s="202"/>
      <c r="O74" s="202"/>
      <c r="P74" s="202"/>
      <c r="Q74" s="202"/>
    </row>
    <row r="75" spans="2:18" s="1" customFormat="1" ht="6.95" customHeight="1">
      <c r="B75" s="43"/>
      <c r="C75" s="203"/>
      <c r="D75" s="203"/>
      <c r="E75" s="203"/>
      <c r="F75" s="203"/>
      <c r="G75" s="203"/>
      <c r="H75" s="203"/>
      <c r="I75" s="203"/>
      <c r="J75" s="203"/>
      <c r="K75" s="203"/>
      <c r="L75" s="203"/>
      <c r="M75" s="203"/>
      <c r="N75" s="203"/>
      <c r="O75" s="203"/>
      <c r="P75" s="203"/>
      <c r="Q75" s="203"/>
      <c r="R75" s="45"/>
    </row>
    <row r="76" spans="2:18" s="1" customFormat="1" ht="36.95" customHeight="1">
      <c r="B76" s="26"/>
      <c r="C76" s="309" t="s">
        <v>126</v>
      </c>
      <c r="D76" s="310"/>
      <c r="E76" s="310"/>
      <c r="F76" s="310"/>
      <c r="G76" s="310"/>
      <c r="H76" s="310"/>
      <c r="I76" s="310"/>
      <c r="J76" s="310"/>
      <c r="K76" s="310"/>
      <c r="L76" s="310"/>
      <c r="M76" s="310"/>
      <c r="N76" s="310"/>
      <c r="O76" s="310"/>
      <c r="P76" s="310"/>
      <c r="Q76" s="310"/>
      <c r="R76" s="28"/>
    </row>
    <row r="77" spans="2:18" s="1" customFormat="1" ht="6.95" customHeight="1">
      <c r="B77" s="26"/>
      <c r="C77" s="177"/>
      <c r="D77" s="177"/>
      <c r="E77" s="177"/>
      <c r="F77" s="177"/>
      <c r="G77" s="177"/>
      <c r="H77" s="177"/>
      <c r="I77" s="177"/>
      <c r="J77" s="177"/>
      <c r="K77" s="177"/>
      <c r="L77" s="177"/>
      <c r="M77" s="177"/>
      <c r="N77" s="177"/>
      <c r="O77" s="177"/>
      <c r="P77" s="177"/>
      <c r="Q77" s="177"/>
      <c r="R77" s="28"/>
    </row>
    <row r="78" spans="2:18" s="1" customFormat="1" ht="30" customHeight="1">
      <c r="B78" s="26"/>
      <c r="C78" s="176" t="s">
        <v>17</v>
      </c>
      <c r="D78" s="177"/>
      <c r="E78" s="177"/>
      <c r="F78" s="417" t="str">
        <f>F6</f>
        <v>Lednice</v>
      </c>
      <c r="G78" s="418"/>
      <c r="H78" s="418"/>
      <c r="I78" s="418"/>
      <c r="J78" s="418"/>
      <c r="K78" s="418"/>
      <c r="L78" s="418"/>
      <c r="M78" s="418"/>
      <c r="N78" s="418"/>
      <c r="O78" s="418"/>
      <c r="P78" s="418"/>
      <c r="Q78" s="177"/>
      <c r="R78" s="28"/>
    </row>
    <row r="79" spans="2:18" s="1" customFormat="1" ht="36.95" customHeight="1">
      <c r="B79" s="26"/>
      <c r="C79" s="204" t="s">
        <v>123</v>
      </c>
      <c r="D79" s="177"/>
      <c r="E79" s="177"/>
      <c r="F79" s="325" t="str">
        <f>F7</f>
        <v>TO-1.11.01 - Závlaha kapkovací hadicí - plocha OV-03</v>
      </c>
      <c r="G79" s="408"/>
      <c r="H79" s="408"/>
      <c r="I79" s="408"/>
      <c r="J79" s="408"/>
      <c r="K79" s="408"/>
      <c r="L79" s="408"/>
      <c r="M79" s="408"/>
      <c r="N79" s="408"/>
      <c r="O79" s="408"/>
      <c r="P79" s="408"/>
      <c r="Q79" s="177"/>
      <c r="R79" s="28"/>
    </row>
    <row r="80" spans="2:18" s="1" customFormat="1" ht="6.95" customHeight="1">
      <c r="B80" s="26"/>
      <c r="C80" s="177"/>
      <c r="D80" s="177"/>
      <c r="E80" s="177"/>
      <c r="F80" s="177"/>
      <c r="G80" s="177"/>
      <c r="H80" s="177"/>
      <c r="I80" s="177"/>
      <c r="J80" s="177"/>
      <c r="K80" s="177"/>
      <c r="L80" s="177"/>
      <c r="M80" s="177"/>
      <c r="N80" s="177"/>
      <c r="O80" s="177"/>
      <c r="P80" s="177"/>
      <c r="Q80" s="177"/>
      <c r="R80" s="28"/>
    </row>
    <row r="81" spans="2:18" s="1" customFormat="1" ht="18" customHeight="1">
      <c r="B81" s="26"/>
      <c r="C81" s="176" t="s">
        <v>21</v>
      </c>
      <c r="D81" s="177"/>
      <c r="E81" s="177"/>
      <c r="F81" s="179" t="str">
        <f>F9</f>
        <v>Lednice</v>
      </c>
      <c r="G81" s="177"/>
      <c r="H81" s="177"/>
      <c r="I81" s="177"/>
      <c r="J81" s="177"/>
      <c r="K81" s="176" t="s">
        <v>23</v>
      </c>
      <c r="L81" s="177"/>
      <c r="M81" s="409" t="str">
        <f>IF(O9="","",O9)</f>
        <v>29. 1. 2018</v>
      </c>
      <c r="N81" s="409"/>
      <c r="O81" s="409"/>
      <c r="P81" s="409"/>
      <c r="Q81" s="177"/>
      <c r="R81" s="28"/>
    </row>
    <row r="82" spans="2:18" s="1" customFormat="1" ht="6.95" customHeight="1">
      <c r="B82" s="26"/>
      <c r="C82" s="177"/>
      <c r="D82" s="177"/>
      <c r="E82" s="177"/>
      <c r="F82" s="177"/>
      <c r="G82" s="177"/>
      <c r="H82" s="177"/>
      <c r="I82" s="177"/>
      <c r="J82" s="177"/>
      <c r="K82" s="177"/>
      <c r="L82" s="177"/>
      <c r="M82" s="177"/>
      <c r="N82" s="177"/>
      <c r="O82" s="177"/>
      <c r="P82" s="177"/>
      <c r="Q82" s="177"/>
      <c r="R82" s="28"/>
    </row>
    <row r="83" spans="2:18" s="1" customFormat="1" ht="15">
      <c r="B83" s="26"/>
      <c r="C83" s="176" t="s">
        <v>25</v>
      </c>
      <c r="D83" s="177"/>
      <c r="E83" s="177"/>
      <c r="F83" s="148" t="str">
        <f>'Rekapitulace stavby'!L82</f>
        <v>Mendelova univerzita v Brně, Zahradnická fakulta</v>
      </c>
      <c r="G83" s="177"/>
      <c r="H83" s="177"/>
      <c r="I83" s="177"/>
      <c r="J83" s="177"/>
      <c r="K83" s="176" t="s">
        <v>29</v>
      </c>
      <c r="L83" s="177"/>
      <c r="M83" s="352" t="str">
        <f>'Rekapitulace stavby'!AM82</f>
        <v>Ing. Jiří Vondál</v>
      </c>
      <c r="N83" s="353"/>
      <c r="O83" s="353"/>
      <c r="P83" s="353"/>
      <c r="Q83" s="353"/>
      <c r="R83" s="28"/>
    </row>
    <row r="84" spans="2:18" s="1" customFormat="1" ht="14.45" customHeight="1">
      <c r="B84" s="26"/>
      <c r="C84" s="176" t="s">
        <v>28</v>
      </c>
      <c r="D84" s="177"/>
      <c r="E84" s="177"/>
      <c r="F84" s="148" t="str">
        <f>'Rekapitulace stavby'!L83</f>
        <v xml:space="preserve"> </v>
      </c>
      <c r="G84" s="177"/>
      <c r="H84" s="177"/>
      <c r="I84" s="177"/>
      <c r="J84" s="177"/>
      <c r="K84" s="176" t="s">
        <v>31</v>
      </c>
      <c r="L84" s="177"/>
      <c r="M84" s="352" t="str">
        <f>'Rekapitulace stavby'!AM83</f>
        <v>Ing. Tomáš Vlček</v>
      </c>
      <c r="N84" s="353"/>
      <c r="O84" s="353"/>
      <c r="P84" s="353"/>
      <c r="Q84" s="353"/>
      <c r="R84" s="28"/>
    </row>
    <row r="85" spans="2:18" s="1" customFormat="1" ht="10.35" customHeight="1">
      <c r="B85" s="26"/>
      <c r="C85" s="177"/>
      <c r="D85" s="177"/>
      <c r="E85" s="177"/>
      <c r="F85" s="177"/>
      <c r="G85" s="177"/>
      <c r="H85" s="177"/>
      <c r="I85" s="177"/>
      <c r="J85" s="177"/>
      <c r="K85" s="177"/>
      <c r="L85" s="177"/>
      <c r="M85" s="177"/>
      <c r="N85" s="177"/>
      <c r="O85" s="177"/>
      <c r="P85" s="177"/>
      <c r="Q85" s="177"/>
      <c r="R85" s="28"/>
    </row>
    <row r="86" spans="2:18" s="1" customFormat="1" ht="29.25" customHeight="1">
      <c r="B86" s="26"/>
      <c r="C86" s="420" t="s">
        <v>127</v>
      </c>
      <c r="D86" s="421"/>
      <c r="E86" s="421"/>
      <c r="F86" s="421"/>
      <c r="G86" s="421"/>
      <c r="H86" s="188"/>
      <c r="I86" s="188"/>
      <c r="J86" s="188"/>
      <c r="K86" s="188"/>
      <c r="L86" s="188"/>
      <c r="M86" s="188"/>
      <c r="N86" s="420" t="s">
        <v>128</v>
      </c>
      <c r="O86" s="421"/>
      <c r="P86" s="421"/>
      <c r="Q86" s="421"/>
      <c r="R86" s="28"/>
    </row>
    <row r="87" spans="2:18" s="1" customFormat="1" ht="10.35" customHeight="1">
      <c r="B87" s="26"/>
      <c r="C87" s="177"/>
      <c r="D87" s="177"/>
      <c r="E87" s="177"/>
      <c r="F87" s="177"/>
      <c r="G87" s="177"/>
      <c r="H87" s="177"/>
      <c r="I87" s="177"/>
      <c r="J87" s="177"/>
      <c r="K87" s="177"/>
      <c r="L87" s="177"/>
      <c r="M87" s="177"/>
      <c r="N87" s="177"/>
      <c r="O87" s="177"/>
      <c r="P87" s="177"/>
      <c r="Q87" s="177"/>
      <c r="R87" s="28"/>
    </row>
    <row r="88" spans="2:18" s="1" customFormat="1" ht="29.25" customHeight="1">
      <c r="B88" s="26"/>
      <c r="C88" s="206" t="s">
        <v>129</v>
      </c>
      <c r="D88" s="177"/>
      <c r="E88" s="177"/>
      <c r="F88" s="177"/>
      <c r="G88" s="177"/>
      <c r="H88" s="177"/>
      <c r="I88" s="177"/>
      <c r="J88" s="177"/>
      <c r="K88" s="177"/>
      <c r="L88" s="177"/>
      <c r="M88" s="177"/>
      <c r="N88" s="337">
        <f>N114</f>
        <v>0</v>
      </c>
      <c r="O88" s="415"/>
      <c r="P88" s="415"/>
      <c r="Q88" s="415"/>
      <c r="R88" s="28"/>
    </row>
    <row r="89" spans="2:18" s="6" customFormat="1" ht="24.95" customHeight="1">
      <c r="B89" s="79"/>
      <c r="C89" s="207"/>
      <c r="D89" s="208" t="s">
        <v>130</v>
      </c>
      <c r="E89" s="207"/>
      <c r="F89" s="207"/>
      <c r="G89" s="207"/>
      <c r="H89" s="207"/>
      <c r="I89" s="207"/>
      <c r="J89" s="207"/>
      <c r="K89" s="207"/>
      <c r="L89" s="207"/>
      <c r="M89" s="207"/>
      <c r="N89" s="405">
        <f>N115</f>
        <v>0</v>
      </c>
      <c r="O89" s="419"/>
      <c r="P89" s="419"/>
      <c r="Q89" s="419"/>
      <c r="R89" s="81"/>
    </row>
    <row r="90" spans="2:18" s="7" customFormat="1" ht="19.9" customHeight="1">
      <c r="B90" s="82"/>
      <c r="C90" s="209"/>
      <c r="D90" s="210" t="str">
        <f>D116</f>
        <v>D1 - Zemní a stavební práce</v>
      </c>
      <c r="E90" s="209"/>
      <c r="F90" s="209"/>
      <c r="G90" s="209"/>
      <c r="H90" s="209"/>
      <c r="I90" s="209"/>
      <c r="J90" s="209"/>
      <c r="K90" s="209"/>
      <c r="L90" s="209"/>
      <c r="M90" s="209"/>
      <c r="N90" s="413">
        <f>N116</f>
        <v>0</v>
      </c>
      <c r="O90" s="414"/>
      <c r="P90" s="414"/>
      <c r="Q90" s="414"/>
      <c r="R90" s="84"/>
    </row>
    <row r="91" spans="2:18" s="7" customFormat="1" ht="19.9" customHeight="1">
      <c r="B91" s="82"/>
      <c r="C91" s="209"/>
      <c r="D91" s="210" t="str">
        <f>D132</f>
        <v>D2 - Potrubí a kabely</v>
      </c>
      <c r="E91" s="209"/>
      <c r="F91" s="209"/>
      <c r="G91" s="209"/>
      <c r="H91" s="209"/>
      <c r="I91" s="209"/>
      <c r="J91" s="209"/>
      <c r="K91" s="209"/>
      <c r="L91" s="209"/>
      <c r="M91" s="209"/>
      <c r="N91" s="413">
        <f>N132</f>
        <v>0</v>
      </c>
      <c r="O91" s="414"/>
      <c r="P91" s="414"/>
      <c r="Q91" s="414"/>
      <c r="R91" s="84"/>
    </row>
    <row r="92" spans="2:18" s="7" customFormat="1" ht="19.9" customHeight="1">
      <c r="B92" s="82"/>
      <c r="C92" s="209"/>
      <c r="D92" s="210" t="str">
        <f>D138</f>
        <v>D3 - Ovládání závlahy</v>
      </c>
      <c r="E92" s="209"/>
      <c r="F92" s="209"/>
      <c r="G92" s="209"/>
      <c r="H92" s="209"/>
      <c r="I92" s="209"/>
      <c r="J92" s="209"/>
      <c r="K92" s="209"/>
      <c r="L92" s="209"/>
      <c r="M92" s="209"/>
      <c r="N92" s="413">
        <f>N138</f>
        <v>0</v>
      </c>
      <c r="O92" s="414"/>
      <c r="P92" s="414"/>
      <c r="Q92" s="414"/>
      <c r="R92" s="84"/>
    </row>
    <row r="93" spans="2:18" s="7" customFormat="1" ht="19.9" customHeight="1">
      <c r="B93" s="82"/>
      <c r="C93" s="209"/>
      <c r="D93" s="210" t="str">
        <f>D150</f>
        <v>D4 - Kapkovací hadice</v>
      </c>
      <c r="E93" s="209"/>
      <c r="F93" s="209"/>
      <c r="G93" s="209"/>
      <c r="H93" s="209"/>
      <c r="I93" s="209"/>
      <c r="J93" s="209"/>
      <c r="K93" s="209"/>
      <c r="L93" s="209"/>
      <c r="M93" s="209"/>
      <c r="N93" s="413">
        <f>N150</f>
        <v>0</v>
      </c>
      <c r="O93" s="414"/>
      <c r="P93" s="414"/>
      <c r="Q93" s="414"/>
      <c r="R93" s="84"/>
    </row>
    <row r="94" spans="2:18" s="1" customFormat="1" ht="21.75" customHeight="1">
      <c r="B94" s="26"/>
      <c r="C94" s="177"/>
      <c r="D94" s="177"/>
      <c r="E94" s="177"/>
      <c r="F94" s="177"/>
      <c r="G94" s="177"/>
      <c r="H94" s="177"/>
      <c r="I94" s="177"/>
      <c r="J94" s="177"/>
      <c r="K94" s="177"/>
      <c r="L94" s="177"/>
      <c r="M94" s="177"/>
      <c r="N94" s="177"/>
      <c r="O94" s="177"/>
      <c r="P94" s="177"/>
      <c r="Q94" s="177"/>
      <c r="R94" s="28"/>
    </row>
    <row r="95" spans="2:21" s="1" customFormat="1" ht="29.25" customHeight="1">
      <c r="B95" s="26"/>
      <c r="C95" s="206" t="s">
        <v>131</v>
      </c>
      <c r="D95" s="177"/>
      <c r="E95" s="177"/>
      <c r="F95" s="177"/>
      <c r="G95" s="177"/>
      <c r="H95" s="177"/>
      <c r="I95" s="177"/>
      <c r="J95" s="177"/>
      <c r="K95" s="177"/>
      <c r="L95" s="177"/>
      <c r="M95" s="177"/>
      <c r="N95" s="415">
        <v>0</v>
      </c>
      <c r="O95" s="416"/>
      <c r="P95" s="416"/>
      <c r="Q95" s="416"/>
      <c r="R95" s="28"/>
      <c r="T95" s="85"/>
      <c r="U95" s="86" t="s">
        <v>36</v>
      </c>
    </row>
    <row r="96" spans="2:18" s="1" customFormat="1" ht="18" customHeight="1">
      <c r="B96" s="26"/>
      <c r="C96" s="177"/>
      <c r="D96" s="177"/>
      <c r="E96" s="177"/>
      <c r="F96" s="177"/>
      <c r="G96" s="177"/>
      <c r="H96" s="177"/>
      <c r="I96" s="177"/>
      <c r="J96" s="177"/>
      <c r="K96" s="177"/>
      <c r="L96" s="177"/>
      <c r="M96" s="177"/>
      <c r="N96" s="177"/>
      <c r="O96" s="177"/>
      <c r="P96" s="177"/>
      <c r="Q96" s="177"/>
      <c r="R96" s="28"/>
    </row>
    <row r="97" spans="2:18" s="1" customFormat="1" ht="29.25" customHeight="1">
      <c r="B97" s="26"/>
      <c r="C97" s="211" t="s">
        <v>115</v>
      </c>
      <c r="D97" s="188"/>
      <c r="E97" s="188"/>
      <c r="F97" s="188"/>
      <c r="G97" s="188"/>
      <c r="H97" s="188"/>
      <c r="I97" s="188"/>
      <c r="J97" s="188"/>
      <c r="K97" s="188"/>
      <c r="L97" s="338">
        <f>ROUND(SUM(N88+N95),2)</f>
        <v>0</v>
      </c>
      <c r="M97" s="338"/>
      <c r="N97" s="338"/>
      <c r="O97" s="338"/>
      <c r="P97" s="338"/>
      <c r="Q97" s="338"/>
      <c r="R97" s="28"/>
    </row>
    <row r="98" spans="2:18" s="1" customFormat="1" ht="6.95" customHeight="1">
      <c r="B98" s="40"/>
      <c r="C98" s="201"/>
      <c r="D98" s="201"/>
      <c r="E98" s="201"/>
      <c r="F98" s="201"/>
      <c r="G98" s="201"/>
      <c r="H98" s="201"/>
      <c r="I98" s="201"/>
      <c r="J98" s="201"/>
      <c r="K98" s="201"/>
      <c r="L98" s="201"/>
      <c r="M98" s="201"/>
      <c r="N98" s="201"/>
      <c r="O98" s="201"/>
      <c r="P98" s="201"/>
      <c r="Q98" s="201"/>
      <c r="R98" s="42"/>
    </row>
    <row r="99" spans="3:17" ht="13.5">
      <c r="C99" s="202"/>
      <c r="D99" s="202"/>
      <c r="E99" s="202"/>
      <c r="F99" s="202"/>
      <c r="G99" s="202"/>
      <c r="H99" s="202"/>
      <c r="I99" s="202"/>
      <c r="J99" s="202"/>
      <c r="K99" s="202"/>
      <c r="L99" s="202"/>
      <c r="M99" s="202"/>
      <c r="N99" s="202"/>
      <c r="O99" s="202"/>
      <c r="P99" s="202"/>
      <c r="Q99" s="202"/>
    </row>
    <row r="100" spans="3:17" ht="13.5">
      <c r="C100" s="202"/>
      <c r="D100" s="202"/>
      <c r="E100" s="202"/>
      <c r="F100" s="202"/>
      <c r="G100" s="202"/>
      <c r="H100" s="202"/>
      <c r="I100" s="202"/>
      <c r="J100" s="202"/>
      <c r="K100" s="202"/>
      <c r="L100" s="202"/>
      <c r="M100" s="202"/>
      <c r="N100" s="202"/>
      <c r="O100" s="202"/>
      <c r="P100" s="202"/>
      <c r="Q100" s="202"/>
    </row>
    <row r="101" spans="3:17" ht="13.5">
      <c r="C101" s="202"/>
      <c r="D101" s="202"/>
      <c r="E101" s="202"/>
      <c r="F101" s="202"/>
      <c r="G101" s="202"/>
      <c r="H101" s="202"/>
      <c r="I101" s="202"/>
      <c r="J101" s="202"/>
      <c r="K101" s="202"/>
      <c r="L101" s="202"/>
      <c r="M101" s="202"/>
      <c r="N101" s="202"/>
      <c r="O101" s="202"/>
      <c r="P101" s="202"/>
      <c r="Q101" s="202"/>
    </row>
    <row r="102" spans="2:18" s="1" customFormat="1" ht="6.95" customHeight="1">
      <c r="B102" s="43"/>
      <c r="C102" s="203"/>
      <c r="D102" s="203"/>
      <c r="E102" s="203"/>
      <c r="F102" s="203"/>
      <c r="G102" s="203"/>
      <c r="H102" s="203"/>
      <c r="I102" s="203"/>
      <c r="J102" s="203"/>
      <c r="K102" s="203"/>
      <c r="L102" s="203"/>
      <c r="M102" s="203"/>
      <c r="N102" s="203"/>
      <c r="O102" s="203"/>
      <c r="P102" s="203"/>
      <c r="Q102" s="203"/>
      <c r="R102" s="45"/>
    </row>
    <row r="103" spans="2:18" s="1" customFormat="1" ht="36.95" customHeight="1">
      <c r="B103" s="26"/>
      <c r="C103" s="309" t="s">
        <v>132</v>
      </c>
      <c r="D103" s="408"/>
      <c r="E103" s="408"/>
      <c r="F103" s="408"/>
      <c r="G103" s="408"/>
      <c r="H103" s="408"/>
      <c r="I103" s="408"/>
      <c r="J103" s="408"/>
      <c r="K103" s="408"/>
      <c r="L103" s="408"/>
      <c r="M103" s="408"/>
      <c r="N103" s="408"/>
      <c r="O103" s="408"/>
      <c r="P103" s="408"/>
      <c r="Q103" s="408"/>
      <c r="R103" s="28"/>
    </row>
    <row r="104" spans="2:18" s="1" customFormat="1" ht="6.95" customHeight="1">
      <c r="B104" s="26"/>
      <c r="C104" s="177"/>
      <c r="D104" s="177"/>
      <c r="E104" s="177"/>
      <c r="F104" s="177"/>
      <c r="G104" s="177"/>
      <c r="H104" s="177"/>
      <c r="I104" s="177"/>
      <c r="J104" s="177"/>
      <c r="K104" s="177"/>
      <c r="L104" s="177"/>
      <c r="M104" s="177"/>
      <c r="N104" s="177"/>
      <c r="O104" s="177"/>
      <c r="P104" s="177"/>
      <c r="Q104" s="177"/>
      <c r="R104" s="28"/>
    </row>
    <row r="105" spans="2:18" s="1" customFormat="1" ht="30" customHeight="1">
      <c r="B105" s="26"/>
      <c r="C105" s="176" t="s">
        <v>17</v>
      </c>
      <c r="D105" s="177"/>
      <c r="E105" s="177"/>
      <c r="F105" s="417" t="str">
        <f>F6</f>
        <v>Lednice</v>
      </c>
      <c r="G105" s="418"/>
      <c r="H105" s="418"/>
      <c r="I105" s="418"/>
      <c r="J105" s="418"/>
      <c r="K105" s="418"/>
      <c r="L105" s="418"/>
      <c r="M105" s="418"/>
      <c r="N105" s="418"/>
      <c r="O105" s="418"/>
      <c r="P105" s="418"/>
      <c r="Q105" s="177"/>
      <c r="R105" s="28"/>
    </row>
    <row r="106" spans="2:18" s="1" customFormat="1" ht="36.95" customHeight="1">
      <c r="B106" s="26"/>
      <c r="C106" s="204" t="s">
        <v>123</v>
      </c>
      <c r="D106" s="177"/>
      <c r="E106" s="177"/>
      <c r="F106" s="325" t="str">
        <f>F7</f>
        <v>TO-1.11.01 - Závlaha kapkovací hadicí - plocha OV-03</v>
      </c>
      <c r="G106" s="408"/>
      <c r="H106" s="408"/>
      <c r="I106" s="408"/>
      <c r="J106" s="408"/>
      <c r="K106" s="408"/>
      <c r="L106" s="408"/>
      <c r="M106" s="408"/>
      <c r="N106" s="408"/>
      <c r="O106" s="408"/>
      <c r="P106" s="408"/>
      <c r="Q106" s="177"/>
      <c r="R106" s="28"/>
    </row>
    <row r="107" spans="2:18" s="1" customFormat="1" ht="6.95" customHeight="1">
      <c r="B107" s="26"/>
      <c r="C107" s="177"/>
      <c r="D107" s="177"/>
      <c r="E107" s="177"/>
      <c r="F107" s="177"/>
      <c r="G107" s="177"/>
      <c r="H107" s="177"/>
      <c r="I107" s="177"/>
      <c r="J107" s="177"/>
      <c r="K107" s="177"/>
      <c r="L107" s="177"/>
      <c r="M107" s="177"/>
      <c r="N107" s="177"/>
      <c r="O107" s="177"/>
      <c r="P107" s="177"/>
      <c r="Q107" s="177"/>
      <c r="R107" s="28"/>
    </row>
    <row r="108" spans="2:18" s="1" customFormat="1" ht="18" customHeight="1">
      <c r="B108" s="26"/>
      <c r="C108" s="176" t="s">
        <v>21</v>
      </c>
      <c r="D108" s="177"/>
      <c r="E108" s="177"/>
      <c r="F108" s="179" t="str">
        <f>F9</f>
        <v>Lednice</v>
      </c>
      <c r="G108" s="177"/>
      <c r="H108" s="177"/>
      <c r="I108" s="177"/>
      <c r="J108" s="177"/>
      <c r="K108" s="176" t="s">
        <v>23</v>
      </c>
      <c r="L108" s="177"/>
      <c r="M108" s="409" t="str">
        <f>IF(O9="","",O9)</f>
        <v>29. 1. 2018</v>
      </c>
      <c r="N108" s="409"/>
      <c r="O108" s="409"/>
      <c r="P108" s="409"/>
      <c r="Q108" s="177"/>
      <c r="R108" s="28"/>
    </row>
    <row r="109" spans="2:18" s="1" customFormat="1" ht="6.95" customHeight="1">
      <c r="B109" s="26"/>
      <c r="C109" s="177"/>
      <c r="D109" s="177"/>
      <c r="E109" s="177"/>
      <c r="F109" s="177"/>
      <c r="G109" s="177"/>
      <c r="H109" s="177"/>
      <c r="I109" s="177"/>
      <c r="J109" s="177"/>
      <c r="K109" s="177"/>
      <c r="L109" s="177"/>
      <c r="M109" s="177"/>
      <c r="N109" s="177"/>
      <c r="O109" s="177"/>
      <c r="P109" s="177"/>
      <c r="Q109" s="177"/>
      <c r="R109" s="28"/>
    </row>
    <row r="110" spans="2:18" s="1" customFormat="1" ht="15">
      <c r="B110" s="26"/>
      <c r="C110" s="176" t="s">
        <v>25</v>
      </c>
      <c r="D110" s="177"/>
      <c r="E110" s="177"/>
      <c r="F110" s="148" t="str">
        <f>'Rekapitulace stavby'!$L$82</f>
        <v>Mendelova univerzita v Brně, Zahradnická fakulta</v>
      </c>
      <c r="G110" s="177"/>
      <c r="H110" s="177"/>
      <c r="I110" s="177"/>
      <c r="J110" s="177"/>
      <c r="K110" s="176" t="s">
        <v>29</v>
      </c>
      <c r="L110" s="177"/>
      <c r="M110" s="409" t="str">
        <f>'Rekapitulace stavby'!$AM$82</f>
        <v>Ing. Jiří Vondál</v>
      </c>
      <c r="N110" s="311"/>
      <c r="O110" s="311"/>
      <c r="P110" s="311"/>
      <c r="Q110" s="311"/>
      <c r="R110" s="28"/>
    </row>
    <row r="111" spans="2:18" s="1" customFormat="1" ht="14.45" customHeight="1">
      <c r="B111" s="26"/>
      <c r="C111" s="176" t="s">
        <v>28</v>
      </c>
      <c r="D111" s="177"/>
      <c r="E111" s="177"/>
      <c r="F111" s="148" t="str">
        <f>'Rekapitulace stavby'!$L$83</f>
        <v xml:space="preserve"> </v>
      </c>
      <c r="G111" s="177"/>
      <c r="H111" s="177"/>
      <c r="I111" s="177"/>
      <c r="J111" s="177"/>
      <c r="K111" s="176" t="s">
        <v>31</v>
      </c>
      <c r="L111" s="177"/>
      <c r="M111" s="409" t="str">
        <f>'Rekapitulace stavby'!$AM$83</f>
        <v>Ing. Tomáš Vlček</v>
      </c>
      <c r="N111" s="311"/>
      <c r="O111" s="311"/>
      <c r="P111" s="311"/>
      <c r="Q111" s="311"/>
      <c r="R111" s="28"/>
    </row>
    <row r="112" spans="2:18" s="1" customFormat="1" ht="10.35" customHeight="1">
      <c r="B112" s="26"/>
      <c r="C112" s="177"/>
      <c r="D112" s="177"/>
      <c r="E112" s="177"/>
      <c r="F112" s="177"/>
      <c r="G112" s="177"/>
      <c r="H112" s="177"/>
      <c r="I112" s="177"/>
      <c r="J112" s="177"/>
      <c r="K112" s="177"/>
      <c r="L112" s="177"/>
      <c r="M112" s="177"/>
      <c r="N112" s="177"/>
      <c r="O112" s="177"/>
      <c r="P112" s="177"/>
      <c r="Q112" s="177"/>
      <c r="R112" s="28"/>
    </row>
    <row r="113" spans="2:27" s="8" customFormat="1" ht="29.25" customHeight="1">
      <c r="B113" s="87"/>
      <c r="C113" s="212" t="s">
        <v>133</v>
      </c>
      <c r="D113" s="213" t="s">
        <v>134</v>
      </c>
      <c r="E113" s="213" t="s">
        <v>54</v>
      </c>
      <c r="F113" s="410" t="s">
        <v>135</v>
      </c>
      <c r="G113" s="410"/>
      <c r="H113" s="410"/>
      <c r="I113" s="410"/>
      <c r="J113" s="213" t="s">
        <v>136</v>
      </c>
      <c r="K113" s="213" t="s">
        <v>137</v>
      </c>
      <c r="L113" s="411" t="s">
        <v>138</v>
      </c>
      <c r="M113" s="411"/>
      <c r="N113" s="410" t="s">
        <v>128</v>
      </c>
      <c r="O113" s="410"/>
      <c r="P113" s="410"/>
      <c r="Q113" s="412"/>
      <c r="R113" s="89"/>
      <c r="T113" s="51" t="s">
        <v>139</v>
      </c>
      <c r="U113" s="52" t="s">
        <v>36</v>
      </c>
      <c r="V113" s="52" t="s">
        <v>140</v>
      </c>
      <c r="W113" s="52" t="s">
        <v>141</v>
      </c>
      <c r="X113" s="52" t="s">
        <v>142</v>
      </c>
      <c r="Y113" s="52" t="s">
        <v>143</v>
      </c>
      <c r="Z113" s="52" t="s">
        <v>144</v>
      </c>
      <c r="AA113" s="53" t="s">
        <v>145</v>
      </c>
    </row>
    <row r="114" spans="2:27" s="1" customFormat="1" ht="29.25" customHeight="1">
      <c r="B114" s="26"/>
      <c r="C114" s="214" t="s">
        <v>124</v>
      </c>
      <c r="D114" s="177"/>
      <c r="E114" s="177"/>
      <c r="F114" s="177"/>
      <c r="G114" s="177"/>
      <c r="H114" s="177"/>
      <c r="I114" s="177"/>
      <c r="J114" s="177"/>
      <c r="K114" s="177"/>
      <c r="L114" s="177"/>
      <c r="M114" s="177"/>
      <c r="N114" s="402">
        <f>N115</f>
        <v>0</v>
      </c>
      <c r="O114" s="403"/>
      <c r="P114" s="403"/>
      <c r="Q114" s="403"/>
      <c r="R114" s="28"/>
      <c r="T114" s="54"/>
      <c r="U114" s="32"/>
      <c r="V114" s="32"/>
      <c r="W114" s="90" t="e">
        <f>W115</f>
        <v>#REF!</v>
      </c>
      <c r="X114" s="32"/>
      <c r="Y114" s="90" t="e">
        <f>Y115</f>
        <v>#REF!</v>
      </c>
      <c r="Z114" s="32"/>
      <c r="AA114" s="91" t="e">
        <f>AA115</f>
        <v>#REF!</v>
      </c>
    </row>
    <row r="115" spans="2:27" s="9" customFormat="1" ht="37.35" customHeight="1">
      <c r="B115" s="93"/>
      <c r="C115" s="170"/>
      <c r="D115" s="215" t="s">
        <v>130</v>
      </c>
      <c r="E115" s="215"/>
      <c r="F115" s="215"/>
      <c r="G115" s="215"/>
      <c r="H115" s="215"/>
      <c r="I115" s="215"/>
      <c r="J115" s="215"/>
      <c r="K115" s="215"/>
      <c r="L115" s="215"/>
      <c r="M115" s="215"/>
      <c r="N115" s="426">
        <f>SUM(N116,N132,N138,N150)</f>
        <v>0</v>
      </c>
      <c r="O115" s="427"/>
      <c r="P115" s="427"/>
      <c r="Q115" s="427"/>
      <c r="R115" s="96"/>
      <c r="T115" s="97"/>
      <c r="U115" s="94"/>
      <c r="V115" s="94"/>
      <c r="W115" s="98" t="e">
        <f>#REF!+#REF!+W116+#REF!+#REF!+W132+SUM(W154:W158)+SUM(W160:W162)</f>
        <v>#REF!</v>
      </c>
      <c r="X115" s="94"/>
      <c r="Y115" s="98" t="e">
        <f>#REF!+#REF!+Y116+#REF!+#REF!+Y132+SUM(Y154:Y158)+SUM(Y160:Y162)</f>
        <v>#REF!</v>
      </c>
      <c r="Z115" s="94"/>
      <c r="AA115" s="99" t="e">
        <f>#REF!+#REF!+AA116+#REF!+#REF!+AA132+SUM(AA154:AA158)+SUM(AA160:AA162)</f>
        <v>#REF!</v>
      </c>
    </row>
    <row r="116" spans="2:27" s="9" customFormat="1" ht="29.85" customHeight="1">
      <c r="B116" s="93"/>
      <c r="C116" s="170"/>
      <c r="D116" s="172" t="s">
        <v>447</v>
      </c>
      <c r="E116" s="171"/>
      <c r="F116" s="171"/>
      <c r="G116" s="171"/>
      <c r="H116" s="171"/>
      <c r="I116" s="171"/>
      <c r="J116" s="171"/>
      <c r="K116" s="171"/>
      <c r="L116" s="171"/>
      <c r="M116" s="171"/>
      <c r="N116" s="394">
        <f>SUM(N117:Q131)</f>
        <v>0</v>
      </c>
      <c r="O116" s="395"/>
      <c r="P116" s="395"/>
      <c r="Q116" s="395"/>
      <c r="R116" s="96"/>
      <c r="T116" s="97"/>
      <c r="U116" s="94"/>
      <c r="V116" s="94"/>
      <c r="W116" s="98" t="e">
        <f>#REF!</f>
        <v>#REF!</v>
      </c>
      <c r="X116" s="94"/>
      <c r="Y116" s="98" t="e">
        <f>#REF!</f>
        <v>#REF!</v>
      </c>
      <c r="Z116" s="94"/>
      <c r="AA116" s="99" t="e">
        <f>#REF!</f>
        <v>#REF!</v>
      </c>
    </row>
    <row r="117" spans="2:27" s="9" customFormat="1" ht="29.85" customHeight="1">
      <c r="B117" s="93"/>
      <c r="C117" s="165" t="s">
        <v>78</v>
      </c>
      <c r="D117" s="165" t="s">
        <v>146</v>
      </c>
      <c r="E117" s="218" t="s">
        <v>246</v>
      </c>
      <c r="F117" s="379" t="s">
        <v>334</v>
      </c>
      <c r="G117" s="379"/>
      <c r="H117" s="379"/>
      <c r="I117" s="379"/>
      <c r="J117" s="167" t="s">
        <v>149</v>
      </c>
      <c r="K117" s="168">
        <v>282</v>
      </c>
      <c r="L117" s="372"/>
      <c r="M117" s="372"/>
      <c r="N117" s="373">
        <f>ROUND(L117*K117,2)</f>
        <v>0</v>
      </c>
      <c r="O117" s="373"/>
      <c r="P117" s="373"/>
      <c r="Q117" s="373"/>
      <c r="R117" s="96"/>
      <c r="T117" s="97"/>
      <c r="U117" s="94"/>
      <c r="V117" s="94"/>
      <c r="W117" s="98"/>
      <c r="X117" s="94"/>
      <c r="Y117" s="98"/>
      <c r="Z117" s="94"/>
      <c r="AA117" s="99"/>
    </row>
    <row r="118" spans="2:27" s="9" customFormat="1" ht="29.85" customHeight="1">
      <c r="B118" s="93"/>
      <c r="C118" s="165" t="s">
        <v>121</v>
      </c>
      <c r="D118" s="165" t="s">
        <v>146</v>
      </c>
      <c r="E118" s="218" t="s">
        <v>163</v>
      </c>
      <c r="F118" s="379" t="s">
        <v>335</v>
      </c>
      <c r="G118" s="379"/>
      <c r="H118" s="379"/>
      <c r="I118" s="379"/>
      <c r="J118" s="167" t="s">
        <v>164</v>
      </c>
      <c r="K118" s="168">
        <v>10.99</v>
      </c>
      <c r="L118" s="372"/>
      <c r="M118" s="372"/>
      <c r="N118" s="373">
        <f>ROUND(L118*K118,2)</f>
        <v>0</v>
      </c>
      <c r="O118" s="373"/>
      <c r="P118" s="373"/>
      <c r="Q118" s="373"/>
      <c r="R118" s="96"/>
      <c r="T118" s="97"/>
      <c r="U118" s="94"/>
      <c r="V118" s="94"/>
      <c r="W118" s="98"/>
      <c r="X118" s="94"/>
      <c r="Y118" s="98"/>
      <c r="Z118" s="94"/>
      <c r="AA118" s="99"/>
    </row>
    <row r="119" spans="2:27" s="1" customFormat="1" ht="15.75" customHeight="1">
      <c r="B119" s="102"/>
      <c r="C119" s="165"/>
      <c r="D119" s="165"/>
      <c r="E119" s="166"/>
      <c r="F119" s="374" t="s">
        <v>761</v>
      </c>
      <c r="G119" s="374"/>
      <c r="H119" s="374"/>
      <c r="I119" s="374"/>
      <c r="J119" s="167"/>
      <c r="K119" s="168"/>
      <c r="L119" s="375"/>
      <c r="M119" s="375"/>
      <c r="N119" s="373"/>
      <c r="O119" s="373"/>
      <c r="P119" s="373"/>
      <c r="Q119" s="373"/>
      <c r="R119" s="103"/>
      <c r="T119" s="149"/>
      <c r="U119" s="29"/>
      <c r="V119" s="105"/>
      <c r="W119" s="105"/>
      <c r="X119" s="105"/>
      <c r="Y119" s="105"/>
      <c r="Z119" s="105"/>
      <c r="AA119" s="106"/>
    </row>
    <row r="120" spans="2:27" s="1" customFormat="1" ht="22.5" customHeight="1">
      <c r="B120" s="102"/>
      <c r="C120" s="165" t="s">
        <v>168</v>
      </c>
      <c r="D120" s="165" t="s">
        <v>146</v>
      </c>
      <c r="E120" s="218" t="s">
        <v>166</v>
      </c>
      <c r="F120" s="379" t="s">
        <v>167</v>
      </c>
      <c r="G120" s="379"/>
      <c r="H120" s="379"/>
      <c r="I120" s="379"/>
      <c r="J120" s="167" t="s">
        <v>164</v>
      </c>
      <c r="K120" s="168">
        <v>10.57</v>
      </c>
      <c r="L120" s="372"/>
      <c r="M120" s="372"/>
      <c r="N120" s="373">
        <f>ROUND(L120*K120,2)</f>
        <v>0</v>
      </c>
      <c r="O120" s="373"/>
      <c r="P120" s="373"/>
      <c r="Q120" s="373"/>
      <c r="R120" s="103"/>
      <c r="T120" s="104"/>
      <c r="U120" s="29"/>
      <c r="V120" s="105"/>
      <c r="W120" s="105"/>
      <c r="X120" s="105"/>
      <c r="Y120" s="105"/>
      <c r="Z120" s="105"/>
      <c r="AA120" s="106"/>
    </row>
    <row r="121" spans="2:27" s="1" customFormat="1" ht="15.75" customHeight="1">
      <c r="B121" s="102"/>
      <c r="C121" s="165"/>
      <c r="D121" s="165"/>
      <c r="E121" s="166"/>
      <c r="F121" s="374" t="s">
        <v>762</v>
      </c>
      <c r="G121" s="374"/>
      <c r="H121" s="374"/>
      <c r="I121" s="374"/>
      <c r="J121" s="167"/>
      <c r="K121" s="168"/>
      <c r="L121" s="375"/>
      <c r="M121" s="375"/>
      <c r="N121" s="373"/>
      <c r="O121" s="373"/>
      <c r="P121" s="373"/>
      <c r="Q121" s="373"/>
      <c r="R121" s="103"/>
      <c r="T121" s="149"/>
      <c r="U121" s="29"/>
      <c r="V121" s="105"/>
      <c r="W121" s="105"/>
      <c r="X121" s="105"/>
      <c r="Y121" s="105"/>
      <c r="Z121" s="105"/>
      <c r="AA121" s="106"/>
    </row>
    <row r="122" spans="2:27" s="1" customFormat="1" ht="22.5" customHeight="1">
      <c r="B122" s="102"/>
      <c r="C122" s="165" t="s">
        <v>150</v>
      </c>
      <c r="D122" s="165" t="s">
        <v>146</v>
      </c>
      <c r="E122" s="218" t="s">
        <v>171</v>
      </c>
      <c r="F122" s="379" t="s">
        <v>172</v>
      </c>
      <c r="G122" s="379"/>
      <c r="H122" s="379"/>
      <c r="I122" s="379"/>
      <c r="J122" s="167" t="s">
        <v>164</v>
      </c>
      <c r="K122" s="168">
        <v>3.8</v>
      </c>
      <c r="L122" s="372"/>
      <c r="M122" s="372"/>
      <c r="N122" s="373">
        <f>ROUND(L122*K122,2)</f>
        <v>0</v>
      </c>
      <c r="O122" s="373"/>
      <c r="P122" s="373"/>
      <c r="Q122" s="373"/>
      <c r="R122" s="103"/>
      <c r="T122" s="104"/>
      <c r="U122" s="29"/>
      <c r="V122" s="105"/>
      <c r="W122" s="105"/>
      <c r="X122" s="105"/>
      <c r="Y122" s="105"/>
      <c r="Z122" s="105"/>
      <c r="AA122" s="106"/>
    </row>
    <row r="123" spans="2:27" s="1" customFormat="1" ht="15.75" customHeight="1">
      <c r="B123" s="102"/>
      <c r="C123" s="165"/>
      <c r="D123" s="165"/>
      <c r="E123" s="166"/>
      <c r="F123" s="374" t="s">
        <v>763</v>
      </c>
      <c r="G123" s="374"/>
      <c r="H123" s="374"/>
      <c r="I123" s="374"/>
      <c r="J123" s="167"/>
      <c r="K123" s="168"/>
      <c r="L123" s="375"/>
      <c r="M123" s="375"/>
      <c r="N123" s="373"/>
      <c r="O123" s="373"/>
      <c r="P123" s="373"/>
      <c r="Q123" s="373"/>
      <c r="R123" s="103"/>
      <c r="T123" s="149"/>
      <c r="U123" s="29"/>
      <c r="V123" s="105"/>
      <c r="W123" s="105"/>
      <c r="X123" s="105"/>
      <c r="Y123" s="105"/>
      <c r="Z123" s="105"/>
      <c r="AA123" s="106"/>
    </row>
    <row r="124" spans="2:27" s="1" customFormat="1" ht="22.5" customHeight="1">
      <c r="B124" s="102"/>
      <c r="C124" s="165" t="s">
        <v>156</v>
      </c>
      <c r="D124" s="165" t="s">
        <v>146</v>
      </c>
      <c r="E124" s="218" t="s">
        <v>202</v>
      </c>
      <c r="F124" s="379" t="s">
        <v>203</v>
      </c>
      <c r="G124" s="379"/>
      <c r="H124" s="379"/>
      <c r="I124" s="379"/>
      <c r="J124" s="167" t="s">
        <v>164</v>
      </c>
      <c r="K124" s="168">
        <v>1.98</v>
      </c>
      <c r="L124" s="372"/>
      <c r="M124" s="372"/>
      <c r="N124" s="373">
        <f>ROUND(L124*K124,2)</f>
        <v>0</v>
      </c>
      <c r="O124" s="373"/>
      <c r="P124" s="373"/>
      <c r="Q124" s="373"/>
      <c r="R124" s="103"/>
      <c r="T124" s="104"/>
      <c r="U124" s="29"/>
      <c r="V124" s="105"/>
      <c r="W124" s="105"/>
      <c r="X124" s="105"/>
      <c r="Y124" s="105"/>
      <c r="Z124" s="105"/>
      <c r="AA124" s="106"/>
    </row>
    <row r="125" spans="2:27" s="1" customFormat="1" ht="15.75" customHeight="1">
      <c r="B125" s="102"/>
      <c r="C125" s="165"/>
      <c r="D125" s="165"/>
      <c r="E125" s="166"/>
      <c r="F125" s="374" t="s">
        <v>764</v>
      </c>
      <c r="G125" s="374"/>
      <c r="H125" s="374"/>
      <c r="I125" s="374"/>
      <c r="J125" s="167"/>
      <c r="K125" s="168"/>
      <c r="L125" s="375"/>
      <c r="M125" s="375"/>
      <c r="N125" s="373"/>
      <c r="O125" s="373"/>
      <c r="P125" s="373"/>
      <c r="Q125" s="373"/>
      <c r="R125" s="103"/>
      <c r="T125" s="149"/>
      <c r="U125" s="29"/>
      <c r="V125" s="105"/>
      <c r="W125" s="105"/>
      <c r="X125" s="105"/>
      <c r="Y125" s="105"/>
      <c r="Z125" s="105"/>
      <c r="AA125" s="106"/>
    </row>
    <row r="126" spans="2:27" s="1" customFormat="1" ht="15.75" customHeight="1">
      <c r="B126" s="102"/>
      <c r="C126" s="165"/>
      <c r="D126" s="165"/>
      <c r="E126" s="166"/>
      <c r="F126" s="374" t="s">
        <v>650</v>
      </c>
      <c r="G126" s="374"/>
      <c r="H126" s="374"/>
      <c r="I126" s="374"/>
      <c r="J126" s="167"/>
      <c r="K126" s="168"/>
      <c r="L126" s="375"/>
      <c r="M126" s="375"/>
      <c r="N126" s="373"/>
      <c r="O126" s="373"/>
      <c r="P126" s="373"/>
      <c r="Q126" s="373"/>
      <c r="R126" s="103"/>
      <c r="T126" s="149"/>
      <c r="U126" s="29"/>
      <c r="V126" s="105"/>
      <c r="W126" s="105"/>
      <c r="X126" s="105"/>
      <c r="Y126" s="105"/>
      <c r="Z126" s="105"/>
      <c r="AA126" s="106"/>
    </row>
    <row r="127" spans="2:27" s="1" customFormat="1" ht="15.75" customHeight="1">
      <c r="B127" s="102"/>
      <c r="C127" s="165"/>
      <c r="D127" s="165"/>
      <c r="E127" s="166"/>
      <c r="F127" s="374" t="s">
        <v>653</v>
      </c>
      <c r="G127" s="374"/>
      <c r="H127" s="374"/>
      <c r="I127" s="374"/>
      <c r="J127" s="167"/>
      <c r="K127" s="168"/>
      <c r="L127" s="375"/>
      <c r="M127" s="375"/>
      <c r="N127" s="373"/>
      <c r="O127" s="373"/>
      <c r="P127" s="373"/>
      <c r="Q127" s="373"/>
      <c r="R127" s="103"/>
      <c r="T127" s="149"/>
      <c r="U127" s="29"/>
      <c r="V127" s="105"/>
      <c r="W127" s="105"/>
      <c r="X127" s="105"/>
      <c r="Y127" s="105"/>
      <c r="Z127" s="105"/>
      <c r="AA127" s="106"/>
    </row>
    <row r="128" spans="2:27" s="1" customFormat="1" ht="15.75" customHeight="1">
      <c r="B128" s="102"/>
      <c r="C128" s="165"/>
      <c r="D128" s="165"/>
      <c r="E128" s="166"/>
      <c r="F128" s="374" t="s">
        <v>651</v>
      </c>
      <c r="G128" s="374"/>
      <c r="H128" s="374"/>
      <c r="I128" s="374"/>
      <c r="J128" s="167"/>
      <c r="K128" s="168"/>
      <c r="L128" s="375"/>
      <c r="M128" s="375"/>
      <c r="N128" s="373"/>
      <c r="O128" s="373"/>
      <c r="P128" s="373"/>
      <c r="Q128" s="373"/>
      <c r="R128" s="103"/>
      <c r="T128" s="149"/>
      <c r="U128" s="29"/>
      <c r="V128" s="105"/>
      <c r="W128" s="105"/>
      <c r="X128" s="105"/>
      <c r="Y128" s="105"/>
      <c r="Z128" s="105"/>
      <c r="AA128" s="106"/>
    </row>
    <row r="129" spans="2:27" s="1" customFormat="1" ht="15.75" customHeight="1">
      <c r="B129" s="102"/>
      <c r="C129" s="165"/>
      <c r="D129" s="165"/>
      <c r="E129" s="166"/>
      <c r="F129" s="374" t="s">
        <v>652</v>
      </c>
      <c r="G129" s="374"/>
      <c r="H129" s="374"/>
      <c r="I129" s="374"/>
      <c r="J129" s="167"/>
      <c r="K129" s="168"/>
      <c r="L129" s="375"/>
      <c r="M129" s="375"/>
      <c r="N129" s="373"/>
      <c r="O129" s="373"/>
      <c r="P129" s="373"/>
      <c r="Q129" s="373"/>
      <c r="R129" s="103"/>
      <c r="T129" s="149"/>
      <c r="U129" s="29"/>
      <c r="V129" s="105"/>
      <c r="W129" s="105"/>
      <c r="X129" s="105"/>
      <c r="Y129" s="105"/>
      <c r="Z129" s="105"/>
      <c r="AA129" s="106"/>
    </row>
    <row r="130" spans="2:27" s="1" customFormat="1" ht="22.5" customHeight="1">
      <c r="B130" s="102"/>
      <c r="C130" s="165" t="s">
        <v>155</v>
      </c>
      <c r="D130" s="165" t="s">
        <v>146</v>
      </c>
      <c r="E130" s="218" t="s">
        <v>178</v>
      </c>
      <c r="F130" s="379" t="s">
        <v>179</v>
      </c>
      <c r="G130" s="379"/>
      <c r="H130" s="379"/>
      <c r="I130" s="379"/>
      <c r="J130" s="167" t="s">
        <v>149</v>
      </c>
      <c r="K130" s="168">
        <v>282</v>
      </c>
      <c r="L130" s="372"/>
      <c r="M130" s="372"/>
      <c r="N130" s="373">
        <f aca="true" t="shared" si="0" ref="N130:N131">ROUND(L130*K130,2)</f>
        <v>0</v>
      </c>
      <c r="O130" s="373"/>
      <c r="P130" s="373"/>
      <c r="Q130" s="373"/>
      <c r="R130" s="103"/>
      <c r="T130" s="104"/>
      <c r="U130" s="29"/>
      <c r="V130" s="105"/>
      <c r="W130" s="105"/>
      <c r="X130" s="105"/>
      <c r="Y130" s="105"/>
      <c r="Z130" s="105"/>
      <c r="AA130" s="106"/>
    </row>
    <row r="131" spans="2:27" s="9" customFormat="1" ht="29.85" customHeight="1">
      <c r="B131" s="93"/>
      <c r="C131" s="165" t="s">
        <v>162</v>
      </c>
      <c r="D131" s="165" t="s">
        <v>146</v>
      </c>
      <c r="E131" s="218" t="s">
        <v>355</v>
      </c>
      <c r="F131" s="379" t="s">
        <v>705</v>
      </c>
      <c r="G131" s="379"/>
      <c r="H131" s="379"/>
      <c r="I131" s="379"/>
      <c r="J131" s="167" t="s">
        <v>153</v>
      </c>
      <c r="K131" s="168">
        <v>3</v>
      </c>
      <c r="L131" s="372"/>
      <c r="M131" s="372"/>
      <c r="N131" s="373">
        <f t="shared" si="0"/>
        <v>0</v>
      </c>
      <c r="O131" s="373"/>
      <c r="P131" s="373"/>
      <c r="Q131" s="373"/>
      <c r="R131" s="96"/>
      <c r="T131" s="97"/>
      <c r="U131" s="94"/>
      <c r="V131" s="94"/>
      <c r="W131" s="98"/>
      <c r="X131" s="94"/>
      <c r="Y131" s="98"/>
      <c r="Z131" s="94"/>
      <c r="AA131" s="99"/>
    </row>
    <row r="132" spans="2:27" s="9" customFormat="1" ht="29.85" customHeight="1">
      <c r="B132" s="93"/>
      <c r="C132" s="170"/>
      <c r="D132" s="172" t="s">
        <v>451</v>
      </c>
      <c r="E132" s="219"/>
      <c r="F132" s="171"/>
      <c r="G132" s="171"/>
      <c r="H132" s="171"/>
      <c r="I132" s="171"/>
      <c r="J132" s="171"/>
      <c r="K132" s="171"/>
      <c r="L132" s="174"/>
      <c r="M132" s="174"/>
      <c r="N132" s="394">
        <f>SUM(N133:Q137)</f>
        <v>0</v>
      </c>
      <c r="O132" s="395"/>
      <c r="P132" s="395"/>
      <c r="Q132" s="395"/>
      <c r="R132" s="96"/>
      <c r="T132" s="97"/>
      <c r="U132" s="94"/>
      <c r="V132" s="94"/>
      <c r="W132" s="98">
        <f>SUM(W133:W153)</f>
        <v>0</v>
      </c>
      <c r="X132" s="94"/>
      <c r="Y132" s="98">
        <f>SUM(Y133:Y153)</f>
        <v>0</v>
      </c>
      <c r="Z132" s="94"/>
      <c r="AA132" s="99">
        <f>SUM(AA133:AA153)</f>
        <v>0</v>
      </c>
    </row>
    <row r="133" spans="2:27" s="1" customFormat="1" ht="31.5" customHeight="1">
      <c r="B133" s="102"/>
      <c r="C133" s="165" t="s">
        <v>159</v>
      </c>
      <c r="D133" s="165" t="s">
        <v>146</v>
      </c>
      <c r="E133" s="218" t="s">
        <v>286</v>
      </c>
      <c r="F133" s="379" t="s">
        <v>666</v>
      </c>
      <c r="G133" s="379"/>
      <c r="H133" s="379"/>
      <c r="I133" s="379"/>
      <c r="J133" s="167" t="s">
        <v>149</v>
      </c>
      <c r="K133" s="168">
        <v>12</v>
      </c>
      <c r="L133" s="372"/>
      <c r="M133" s="372"/>
      <c r="N133" s="373">
        <f aca="true" t="shared" si="1" ref="N133:N153">ROUND(L133*K133,2)</f>
        <v>0</v>
      </c>
      <c r="O133" s="373"/>
      <c r="P133" s="373"/>
      <c r="Q133" s="373"/>
      <c r="R133" s="103"/>
      <c r="T133" s="104" t="s">
        <v>5</v>
      </c>
      <c r="U133" s="29" t="s">
        <v>37</v>
      </c>
      <c r="V133" s="105">
        <v>0</v>
      </c>
      <c r="W133" s="105">
        <f aca="true" t="shared" si="2" ref="W133:W153">V133*K133</f>
        <v>0</v>
      </c>
      <c r="X133" s="105">
        <v>0</v>
      </c>
      <c r="Y133" s="105">
        <f aca="true" t="shared" si="3" ref="Y133:Y153">X133*K133</f>
        <v>0</v>
      </c>
      <c r="Z133" s="105">
        <v>0</v>
      </c>
      <c r="AA133" s="106">
        <f aca="true" t="shared" si="4" ref="AA133:AA153">Z133*K133</f>
        <v>0</v>
      </c>
    </row>
    <row r="134" spans="2:27" s="1" customFormat="1" ht="31.5" customHeight="1">
      <c r="B134" s="102"/>
      <c r="C134" s="165" t="s">
        <v>170</v>
      </c>
      <c r="D134" s="165" t="s">
        <v>146</v>
      </c>
      <c r="E134" s="218" t="s">
        <v>291</v>
      </c>
      <c r="F134" s="379" t="s">
        <v>662</v>
      </c>
      <c r="G134" s="379"/>
      <c r="H134" s="379"/>
      <c r="I134" s="379"/>
      <c r="J134" s="167" t="s">
        <v>149</v>
      </c>
      <c r="K134" s="168">
        <v>200</v>
      </c>
      <c r="L134" s="372"/>
      <c r="M134" s="372"/>
      <c r="N134" s="373">
        <f t="shared" si="1"/>
        <v>0</v>
      </c>
      <c r="O134" s="373"/>
      <c r="P134" s="373"/>
      <c r="Q134" s="373"/>
      <c r="R134" s="103"/>
      <c r="T134" s="104" t="s">
        <v>5</v>
      </c>
      <c r="U134" s="29" t="s">
        <v>37</v>
      </c>
      <c r="V134" s="105">
        <v>0</v>
      </c>
      <c r="W134" s="105">
        <f t="shared" si="2"/>
        <v>0</v>
      </c>
      <c r="X134" s="105">
        <v>0</v>
      </c>
      <c r="Y134" s="105">
        <f t="shared" si="3"/>
        <v>0</v>
      </c>
      <c r="Z134" s="105">
        <v>0</v>
      </c>
      <c r="AA134" s="106">
        <f t="shared" si="4"/>
        <v>0</v>
      </c>
    </row>
    <row r="135" spans="2:27" s="1" customFormat="1" ht="31.5" customHeight="1">
      <c r="B135" s="102"/>
      <c r="C135" s="165" t="s">
        <v>161</v>
      </c>
      <c r="D135" s="165" t="s">
        <v>146</v>
      </c>
      <c r="E135" s="218" t="s">
        <v>304</v>
      </c>
      <c r="F135" s="379" t="s">
        <v>663</v>
      </c>
      <c r="G135" s="379"/>
      <c r="H135" s="379"/>
      <c r="I135" s="379"/>
      <c r="J135" s="167" t="s">
        <v>149</v>
      </c>
      <c r="K135" s="168">
        <v>100</v>
      </c>
      <c r="L135" s="372"/>
      <c r="M135" s="372"/>
      <c r="N135" s="373">
        <f t="shared" si="1"/>
        <v>0</v>
      </c>
      <c r="O135" s="373"/>
      <c r="P135" s="373"/>
      <c r="Q135" s="373"/>
      <c r="R135" s="103"/>
      <c r="T135" s="104" t="s">
        <v>5</v>
      </c>
      <c r="U135" s="29" t="s">
        <v>37</v>
      </c>
      <c r="V135" s="105">
        <v>0</v>
      </c>
      <c r="W135" s="105">
        <f t="shared" si="2"/>
        <v>0</v>
      </c>
      <c r="X135" s="105">
        <v>0</v>
      </c>
      <c r="Y135" s="105">
        <f t="shared" si="3"/>
        <v>0</v>
      </c>
      <c r="Z135" s="105">
        <v>0</v>
      </c>
      <c r="AA135" s="106">
        <f t="shared" si="4"/>
        <v>0</v>
      </c>
    </row>
    <row r="136" spans="2:27" s="1" customFormat="1" ht="22.5" customHeight="1">
      <c r="B136" s="102"/>
      <c r="C136" s="165">
        <v>11</v>
      </c>
      <c r="D136" s="165" t="s">
        <v>146</v>
      </c>
      <c r="E136" s="218" t="s">
        <v>357</v>
      </c>
      <c r="F136" s="379" t="s">
        <v>520</v>
      </c>
      <c r="G136" s="379"/>
      <c r="H136" s="379"/>
      <c r="I136" s="379"/>
      <c r="J136" s="167" t="s">
        <v>153</v>
      </c>
      <c r="K136" s="168">
        <v>3</v>
      </c>
      <c r="L136" s="372"/>
      <c r="M136" s="372"/>
      <c r="N136" s="373">
        <f t="shared" si="1"/>
        <v>0</v>
      </c>
      <c r="O136" s="373"/>
      <c r="P136" s="373"/>
      <c r="Q136" s="373"/>
      <c r="R136" s="103"/>
      <c r="T136" s="104" t="s">
        <v>5</v>
      </c>
      <c r="U136" s="29" t="s">
        <v>37</v>
      </c>
      <c r="V136" s="105">
        <v>0</v>
      </c>
      <c r="W136" s="105">
        <f t="shared" si="2"/>
        <v>0</v>
      </c>
      <c r="X136" s="105">
        <v>0</v>
      </c>
      <c r="Y136" s="105">
        <f t="shared" si="3"/>
        <v>0</v>
      </c>
      <c r="Z136" s="105">
        <v>0</v>
      </c>
      <c r="AA136" s="106">
        <f t="shared" si="4"/>
        <v>0</v>
      </c>
    </row>
    <row r="137" spans="2:27" s="1" customFormat="1" ht="31.5" customHeight="1">
      <c r="B137" s="102"/>
      <c r="C137" s="165">
        <v>12</v>
      </c>
      <c r="D137" s="165" t="s">
        <v>146</v>
      </c>
      <c r="E137" s="218" t="s">
        <v>224</v>
      </c>
      <c r="F137" s="379" t="s">
        <v>680</v>
      </c>
      <c r="G137" s="379"/>
      <c r="H137" s="379"/>
      <c r="I137" s="379"/>
      <c r="J137" s="167" t="s">
        <v>149</v>
      </c>
      <c r="K137" s="168">
        <v>400</v>
      </c>
      <c r="L137" s="372"/>
      <c r="M137" s="372"/>
      <c r="N137" s="373">
        <f t="shared" si="1"/>
        <v>0</v>
      </c>
      <c r="O137" s="373"/>
      <c r="P137" s="373"/>
      <c r="Q137" s="373"/>
      <c r="R137" s="103"/>
      <c r="T137" s="104" t="s">
        <v>5</v>
      </c>
      <c r="U137" s="29" t="s">
        <v>37</v>
      </c>
      <c r="V137" s="105">
        <v>0</v>
      </c>
      <c r="W137" s="105">
        <f t="shared" si="2"/>
        <v>0</v>
      </c>
      <c r="X137" s="105">
        <v>0</v>
      </c>
      <c r="Y137" s="105">
        <f t="shared" si="3"/>
        <v>0</v>
      </c>
      <c r="Z137" s="105">
        <v>0</v>
      </c>
      <c r="AA137" s="106">
        <f t="shared" si="4"/>
        <v>0</v>
      </c>
    </row>
    <row r="138" spans="2:27" s="9" customFormat="1" ht="29.85" customHeight="1">
      <c r="B138" s="93"/>
      <c r="C138" s="170"/>
      <c r="D138" s="172" t="s">
        <v>521</v>
      </c>
      <c r="E138" s="219"/>
      <c r="F138" s="171"/>
      <c r="G138" s="171"/>
      <c r="H138" s="171"/>
      <c r="I138" s="171"/>
      <c r="J138" s="171"/>
      <c r="K138" s="171"/>
      <c r="L138" s="174"/>
      <c r="M138" s="174"/>
      <c r="N138" s="394">
        <f>SUM(N139:Q149)</f>
        <v>0</v>
      </c>
      <c r="O138" s="395"/>
      <c r="P138" s="395"/>
      <c r="Q138" s="395"/>
      <c r="R138" s="96"/>
      <c r="T138" s="97"/>
      <c r="U138" s="94"/>
      <c r="V138" s="94"/>
      <c r="W138" s="98">
        <f>SUM(W139:W160)</f>
        <v>0</v>
      </c>
      <c r="X138" s="94"/>
      <c r="Y138" s="98">
        <f>SUM(Y139:Y160)</f>
        <v>0</v>
      </c>
      <c r="Z138" s="94"/>
      <c r="AA138" s="99">
        <f>SUM(AA139:AA160)</f>
        <v>0</v>
      </c>
    </row>
    <row r="139" spans="2:27" s="1" customFormat="1" ht="44.25" customHeight="1">
      <c r="B139" s="102"/>
      <c r="C139" s="165">
        <v>13</v>
      </c>
      <c r="D139" s="165" t="s">
        <v>146</v>
      </c>
      <c r="E139" s="218" t="s">
        <v>359</v>
      </c>
      <c r="F139" s="379" t="s">
        <v>522</v>
      </c>
      <c r="G139" s="379"/>
      <c r="H139" s="379"/>
      <c r="I139" s="379"/>
      <c r="J139" s="167" t="s">
        <v>153</v>
      </c>
      <c r="K139" s="168">
        <v>2</v>
      </c>
      <c r="L139" s="372"/>
      <c r="M139" s="372"/>
      <c r="N139" s="373">
        <f t="shared" si="1"/>
        <v>0</v>
      </c>
      <c r="O139" s="373"/>
      <c r="P139" s="373"/>
      <c r="Q139" s="373"/>
      <c r="R139" s="103"/>
      <c r="T139" s="104" t="s">
        <v>5</v>
      </c>
      <c r="U139" s="29" t="s">
        <v>37</v>
      </c>
      <c r="V139" s="105">
        <v>0</v>
      </c>
      <c r="W139" s="105">
        <f t="shared" si="2"/>
        <v>0</v>
      </c>
      <c r="X139" s="105">
        <v>0</v>
      </c>
      <c r="Y139" s="105">
        <f t="shared" si="3"/>
        <v>0</v>
      </c>
      <c r="Z139" s="105">
        <v>0</v>
      </c>
      <c r="AA139" s="106">
        <f t="shared" si="4"/>
        <v>0</v>
      </c>
    </row>
    <row r="140" spans="2:27" s="1" customFormat="1" ht="31.5" customHeight="1">
      <c r="B140" s="102"/>
      <c r="C140" s="165">
        <v>14</v>
      </c>
      <c r="D140" s="165" t="s">
        <v>146</v>
      </c>
      <c r="E140" s="218" t="s">
        <v>361</v>
      </c>
      <c r="F140" s="379" t="s">
        <v>523</v>
      </c>
      <c r="G140" s="379"/>
      <c r="H140" s="379"/>
      <c r="I140" s="379"/>
      <c r="J140" s="167" t="s">
        <v>153</v>
      </c>
      <c r="K140" s="168">
        <v>2</v>
      </c>
      <c r="L140" s="372"/>
      <c r="M140" s="372"/>
      <c r="N140" s="373">
        <f t="shared" si="1"/>
        <v>0</v>
      </c>
      <c r="O140" s="373"/>
      <c r="P140" s="373"/>
      <c r="Q140" s="373"/>
      <c r="R140" s="103"/>
      <c r="T140" s="104" t="s">
        <v>5</v>
      </c>
      <c r="U140" s="29" t="s">
        <v>37</v>
      </c>
      <c r="V140" s="105">
        <v>0</v>
      </c>
      <c r="W140" s="105">
        <f t="shared" si="2"/>
        <v>0</v>
      </c>
      <c r="X140" s="105">
        <v>0</v>
      </c>
      <c r="Y140" s="105">
        <f t="shared" si="3"/>
        <v>0</v>
      </c>
      <c r="Z140" s="105">
        <v>0</v>
      </c>
      <c r="AA140" s="106">
        <f t="shared" si="4"/>
        <v>0</v>
      </c>
    </row>
    <row r="141" spans="2:27" s="1" customFormat="1" ht="22.5" customHeight="1">
      <c r="B141" s="102"/>
      <c r="C141" s="165">
        <v>15</v>
      </c>
      <c r="D141" s="165" t="s">
        <v>146</v>
      </c>
      <c r="E141" s="218" t="s">
        <v>362</v>
      </c>
      <c r="F141" s="379" t="s">
        <v>516</v>
      </c>
      <c r="G141" s="379"/>
      <c r="H141" s="379"/>
      <c r="I141" s="379"/>
      <c r="J141" s="167" t="s">
        <v>153</v>
      </c>
      <c r="K141" s="168">
        <v>6</v>
      </c>
      <c r="L141" s="372"/>
      <c r="M141" s="372"/>
      <c r="N141" s="373">
        <f t="shared" si="1"/>
        <v>0</v>
      </c>
      <c r="O141" s="373"/>
      <c r="P141" s="373"/>
      <c r="Q141" s="373"/>
      <c r="R141" s="103"/>
      <c r="T141" s="104" t="s">
        <v>5</v>
      </c>
      <c r="U141" s="29" t="s">
        <v>37</v>
      </c>
      <c r="V141" s="105">
        <v>0</v>
      </c>
      <c r="W141" s="105">
        <f t="shared" si="2"/>
        <v>0</v>
      </c>
      <c r="X141" s="105">
        <v>0</v>
      </c>
      <c r="Y141" s="105">
        <f t="shared" si="3"/>
        <v>0</v>
      </c>
      <c r="Z141" s="105">
        <v>0</v>
      </c>
      <c r="AA141" s="106">
        <f t="shared" si="4"/>
        <v>0</v>
      </c>
    </row>
    <row r="142" spans="2:27" s="1" customFormat="1" ht="31.5" customHeight="1">
      <c r="B142" s="102"/>
      <c r="C142" s="165">
        <v>16</v>
      </c>
      <c r="D142" s="165" t="s">
        <v>146</v>
      </c>
      <c r="E142" s="218" t="s">
        <v>364</v>
      </c>
      <c r="F142" s="379" t="s">
        <v>703</v>
      </c>
      <c r="G142" s="379"/>
      <c r="H142" s="379"/>
      <c r="I142" s="379"/>
      <c r="J142" s="167" t="s">
        <v>153</v>
      </c>
      <c r="K142" s="168">
        <v>1</v>
      </c>
      <c r="L142" s="372"/>
      <c r="M142" s="372"/>
      <c r="N142" s="373">
        <f t="shared" si="1"/>
        <v>0</v>
      </c>
      <c r="O142" s="373"/>
      <c r="P142" s="373"/>
      <c r="Q142" s="373"/>
      <c r="R142" s="103"/>
      <c r="T142" s="104" t="s">
        <v>5</v>
      </c>
      <c r="U142" s="29" t="s">
        <v>37</v>
      </c>
      <c r="V142" s="105">
        <v>0</v>
      </c>
      <c r="W142" s="105">
        <f t="shared" si="2"/>
        <v>0</v>
      </c>
      <c r="X142" s="105">
        <v>0</v>
      </c>
      <c r="Y142" s="105">
        <f t="shared" si="3"/>
        <v>0</v>
      </c>
      <c r="Z142" s="105">
        <v>0</v>
      </c>
      <c r="AA142" s="106">
        <f t="shared" si="4"/>
        <v>0</v>
      </c>
    </row>
    <row r="143" spans="2:27" s="1" customFormat="1" ht="31.5" customHeight="1">
      <c r="B143" s="102"/>
      <c r="C143" s="165">
        <v>17</v>
      </c>
      <c r="D143" s="165" t="s">
        <v>146</v>
      </c>
      <c r="E143" s="218" t="s">
        <v>366</v>
      </c>
      <c r="F143" s="379" t="s">
        <v>704</v>
      </c>
      <c r="G143" s="379"/>
      <c r="H143" s="379"/>
      <c r="I143" s="379"/>
      <c r="J143" s="167" t="s">
        <v>153</v>
      </c>
      <c r="K143" s="168">
        <v>1</v>
      </c>
      <c r="L143" s="372"/>
      <c r="M143" s="372"/>
      <c r="N143" s="373">
        <f t="shared" si="1"/>
        <v>0</v>
      </c>
      <c r="O143" s="373"/>
      <c r="P143" s="373"/>
      <c r="Q143" s="373"/>
      <c r="R143" s="103"/>
      <c r="T143" s="104" t="s">
        <v>5</v>
      </c>
      <c r="U143" s="29" t="s">
        <v>37</v>
      </c>
      <c r="V143" s="105">
        <v>0</v>
      </c>
      <c r="W143" s="105">
        <f t="shared" si="2"/>
        <v>0</v>
      </c>
      <c r="X143" s="105">
        <v>0</v>
      </c>
      <c r="Y143" s="105">
        <f t="shared" si="3"/>
        <v>0</v>
      </c>
      <c r="Z143" s="105">
        <v>0</v>
      </c>
      <c r="AA143" s="106">
        <f t="shared" si="4"/>
        <v>0</v>
      </c>
    </row>
    <row r="144" spans="2:27" s="1" customFormat="1" ht="22.5" customHeight="1">
      <c r="B144" s="102"/>
      <c r="C144" s="165">
        <v>18</v>
      </c>
      <c r="D144" s="165" t="s">
        <v>146</v>
      </c>
      <c r="E144" s="218" t="s">
        <v>367</v>
      </c>
      <c r="F144" s="379" t="s">
        <v>444</v>
      </c>
      <c r="G144" s="379"/>
      <c r="H144" s="379"/>
      <c r="I144" s="379"/>
      <c r="J144" s="167" t="s">
        <v>153</v>
      </c>
      <c r="K144" s="168">
        <v>3</v>
      </c>
      <c r="L144" s="372"/>
      <c r="M144" s="372"/>
      <c r="N144" s="373">
        <f t="shared" si="1"/>
        <v>0</v>
      </c>
      <c r="O144" s="373"/>
      <c r="P144" s="373"/>
      <c r="Q144" s="373"/>
      <c r="R144" s="103"/>
      <c r="T144" s="104" t="s">
        <v>5</v>
      </c>
      <c r="U144" s="29" t="s">
        <v>37</v>
      </c>
      <c r="V144" s="105">
        <v>0</v>
      </c>
      <c r="W144" s="105">
        <f t="shared" si="2"/>
        <v>0</v>
      </c>
      <c r="X144" s="105">
        <v>0</v>
      </c>
      <c r="Y144" s="105">
        <f t="shared" si="3"/>
        <v>0</v>
      </c>
      <c r="Z144" s="105">
        <v>0</v>
      </c>
      <c r="AA144" s="106">
        <f t="shared" si="4"/>
        <v>0</v>
      </c>
    </row>
    <row r="145" spans="2:27" s="1" customFormat="1" ht="22.5" customHeight="1">
      <c r="B145" s="102"/>
      <c r="C145" s="165">
        <v>19</v>
      </c>
      <c r="D145" s="165" t="s">
        <v>146</v>
      </c>
      <c r="E145" s="218" t="s">
        <v>368</v>
      </c>
      <c r="F145" s="379" t="s">
        <v>525</v>
      </c>
      <c r="G145" s="379"/>
      <c r="H145" s="379"/>
      <c r="I145" s="379"/>
      <c r="J145" s="167" t="s">
        <v>153</v>
      </c>
      <c r="K145" s="168">
        <v>3</v>
      </c>
      <c r="L145" s="372"/>
      <c r="M145" s="372"/>
      <c r="N145" s="373">
        <f t="shared" si="1"/>
        <v>0</v>
      </c>
      <c r="O145" s="373"/>
      <c r="P145" s="373"/>
      <c r="Q145" s="373"/>
      <c r="R145" s="103"/>
      <c r="T145" s="104" t="s">
        <v>5</v>
      </c>
      <c r="U145" s="29" t="s">
        <v>37</v>
      </c>
      <c r="V145" s="105">
        <v>0</v>
      </c>
      <c r="W145" s="105">
        <f t="shared" si="2"/>
        <v>0</v>
      </c>
      <c r="X145" s="105">
        <v>0</v>
      </c>
      <c r="Y145" s="105">
        <f t="shared" si="3"/>
        <v>0</v>
      </c>
      <c r="Z145" s="105">
        <v>0</v>
      </c>
      <c r="AA145" s="106">
        <f t="shared" si="4"/>
        <v>0</v>
      </c>
    </row>
    <row r="146" spans="2:27" s="1" customFormat="1" ht="22.5" customHeight="1">
      <c r="B146" s="102"/>
      <c r="C146" s="165">
        <v>20</v>
      </c>
      <c r="D146" s="165" t="s">
        <v>146</v>
      </c>
      <c r="E146" s="218" t="s">
        <v>370</v>
      </c>
      <c r="F146" s="379" t="s">
        <v>526</v>
      </c>
      <c r="G146" s="379"/>
      <c r="H146" s="379"/>
      <c r="I146" s="379"/>
      <c r="J146" s="167" t="s">
        <v>153</v>
      </c>
      <c r="K146" s="168">
        <v>3</v>
      </c>
      <c r="L146" s="372"/>
      <c r="M146" s="372"/>
      <c r="N146" s="373">
        <f t="shared" si="1"/>
        <v>0</v>
      </c>
      <c r="O146" s="373"/>
      <c r="P146" s="373"/>
      <c r="Q146" s="373"/>
      <c r="R146" s="103"/>
      <c r="T146" s="104" t="s">
        <v>5</v>
      </c>
      <c r="U146" s="29" t="s">
        <v>37</v>
      </c>
      <c r="V146" s="105">
        <v>0</v>
      </c>
      <c r="W146" s="105">
        <f t="shared" si="2"/>
        <v>0</v>
      </c>
      <c r="X146" s="105">
        <v>0</v>
      </c>
      <c r="Y146" s="105">
        <f t="shared" si="3"/>
        <v>0</v>
      </c>
      <c r="Z146" s="105">
        <v>0</v>
      </c>
      <c r="AA146" s="106">
        <f t="shared" si="4"/>
        <v>0</v>
      </c>
    </row>
    <row r="147" spans="2:27" s="1" customFormat="1" ht="22.5" customHeight="1">
      <c r="B147" s="102"/>
      <c r="C147" s="165">
        <v>21</v>
      </c>
      <c r="D147" s="165" t="s">
        <v>146</v>
      </c>
      <c r="E147" s="218" t="s">
        <v>371</v>
      </c>
      <c r="F147" s="379" t="s">
        <v>527</v>
      </c>
      <c r="G147" s="379"/>
      <c r="H147" s="379"/>
      <c r="I147" s="379"/>
      <c r="J147" s="167" t="s">
        <v>153</v>
      </c>
      <c r="K147" s="168">
        <v>3</v>
      </c>
      <c r="L147" s="372"/>
      <c r="M147" s="372"/>
      <c r="N147" s="373">
        <f t="shared" si="1"/>
        <v>0</v>
      </c>
      <c r="O147" s="373"/>
      <c r="P147" s="373"/>
      <c r="Q147" s="373"/>
      <c r="R147" s="103"/>
      <c r="T147" s="104" t="s">
        <v>5</v>
      </c>
      <c r="U147" s="29" t="s">
        <v>37</v>
      </c>
      <c r="V147" s="105">
        <v>0</v>
      </c>
      <c r="W147" s="105">
        <f t="shared" si="2"/>
        <v>0</v>
      </c>
      <c r="X147" s="105">
        <v>0</v>
      </c>
      <c r="Y147" s="105">
        <f t="shared" si="3"/>
        <v>0</v>
      </c>
      <c r="Z147" s="105">
        <v>0</v>
      </c>
      <c r="AA147" s="106">
        <f t="shared" si="4"/>
        <v>0</v>
      </c>
    </row>
    <row r="148" spans="2:27" s="1" customFormat="1" ht="22.5" customHeight="1">
      <c r="B148" s="102"/>
      <c r="C148" s="165">
        <v>22</v>
      </c>
      <c r="D148" s="165" t="s">
        <v>146</v>
      </c>
      <c r="E148" s="218" t="s">
        <v>372</v>
      </c>
      <c r="F148" s="379" t="s">
        <v>528</v>
      </c>
      <c r="G148" s="379"/>
      <c r="H148" s="379"/>
      <c r="I148" s="379"/>
      <c r="J148" s="167" t="s">
        <v>153</v>
      </c>
      <c r="K148" s="168">
        <v>6</v>
      </c>
      <c r="L148" s="372"/>
      <c r="M148" s="372"/>
      <c r="N148" s="373">
        <f t="shared" si="1"/>
        <v>0</v>
      </c>
      <c r="O148" s="373"/>
      <c r="P148" s="373"/>
      <c r="Q148" s="373"/>
      <c r="R148" s="103"/>
      <c r="T148" s="104" t="s">
        <v>5</v>
      </c>
      <c r="U148" s="29" t="s">
        <v>37</v>
      </c>
      <c r="V148" s="105">
        <v>0</v>
      </c>
      <c r="W148" s="105">
        <f t="shared" si="2"/>
        <v>0</v>
      </c>
      <c r="X148" s="105">
        <v>0</v>
      </c>
      <c r="Y148" s="105">
        <f t="shared" si="3"/>
        <v>0</v>
      </c>
      <c r="Z148" s="105">
        <v>0</v>
      </c>
      <c r="AA148" s="106">
        <f t="shared" si="4"/>
        <v>0</v>
      </c>
    </row>
    <row r="149" spans="2:27" s="1" customFormat="1" ht="31.5" customHeight="1">
      <c r="B149" s="102"/>
      <c r="C149" s="165">
        <v>23</v>
      </c>
      <c r="D149" s="165" t="s">
        <v>146</v>
      </c>
      <c r="E149" s="218" t="s">
        <v>373</v>
      </c>
      <c r="F149" s="379" t="s">
        <v>529</v>
      </c>
      <c r="G149" s="379"/>
      <c r="H149" s="379"/>
      <c r="I149" s="379"/>
      <c r="J149" s="167" t="s">
        <v>153</v>
      </c>
      <c r="K149" s="168">
        <v>3</v>
      </c>
      <c r="L149" s="372"/>
      <c r="M149" s="372"/>
      <c r="N149" s="373">
        <f t="shared" si="1"/>
        <v>0</v>
      </c>
      <c r="O149" s="373"/>
      <c r="P149" s="373"/>
      <c r="Q149" s="373"/>
      <c r="R149" s="103"/>
      <c r="T149" s="104" t="s">
        <v>5</v>
      </c>
      <c r="U149" s="29" t="s">
        <v>37</v>
      </c>
      <c r="V149" s="105">
        <v>0</v>
      </c>
      <c r="W149" s="105">
        <f t="shared" si="2"/>
        <v>0</v>
      </c>
      <c r="X149" s="105">
        <v>0</v>
      </c>
      <c r="Y149" s="105">
        <f t="shared" si="3"/>
        <v>0</v>
      </c>
      <c r="Z149" s="105">
        <v>0</v>
      </c>
      <c r="AA149" s="106">
        <f t="shared" si="4"/>
        <v>0</v>
      </c>
    </row>
    <row r="150" spans="2:27" s="9" customFormat="1" ht="29.85" customHeight="1">
      <c r="B150" s="93"/>
      <c r="C150" s="170"/>
      <c r="D150" s="172" t="s">
        <v>530</v>
      </c>
      <c r="E150" s="219"/>
      <c r="F150" s="171"/>
      <c r="G150" s="171"/>
      <c r="H150" s="171"/>
      <c r="I150" s="171"/>
      <c r="J150" s="171"/>
      <c r="K150" s="171"/>
      <c r="L150" s="174"/>
      <c r="M150" s="174"/>
      <c r="N150" s="394">
        <f>SUM(N151:Q162)</f>
        <v>0</v>
      </c>
      <c r="O150" s="395"/>
      <c r="P150" s="395"/>
      <c r="Q150" s="395"/>
      <c r="R150" s="96"/>
      <c r="T150" s="97"/>
      <c r="U150" s="94"/>
      <c r="V150" s="94"/>
      <c r="W150" s="98">
        <f>SUM(W151:W172)</f>
        <v>0</v>
      </c>
      <c r="X150" s="94"/>
      <c r="Y150" s="98">
        <f>SUM(Y151:Y172)</f>
        <v>0</v>
      </c>
      <c r="Z150" s="94"/>
      <c r="AA150" s="99">
        <f>SUM(AA151:AA172)</f>
        <v>0</v>
      </c>
    </row>
    <row r="151" spans="2:27" s="1" customFormat="1" ht="57" customHeight="1">
      <c r="B151" s="102"/>
      <c r="C151" s="165">
        <v>24</v>
      </c>
      <c r="D151" s="165" t="s">
        <v>146</v>
      </c>
      <c r="E151" s="218" t="s">
        <v>375</v>
      </c>
      <c r="F151" s="379" t="s">
        <v>828</v>
      </c>
      <c r="G151" s="379"/>
      <c r="H151" s="379"/>
      <c r="I151" s="379"/>
      <c r="J151" s="167" t="s">
        <v>149</v>
      </c>
      <c r="K151" s="168">
        <v>5200</v>
      </c>
      <c r="L151" s="372"/>
      <c r="M151" s="372"/>
      <c r="N151" s="373">
        <f t="shared" si="1"/>
        <v>0</v>
      </c>
      <c r="O151" s="373"/>
      <c r="P151" s="373"/>
      <c r="Q151" s="373"/>
      <c r="R151" s="103"/>
      <c r="T151" s="104" t="s">
        <v>5</v>
      </c>
      <c r="U151" s="29" t="s">
        <v>37</v>
      </c>
      <c r="V151" s="105">
        <v>0</v>
      </c>
      <c r="W151" s="105">
        <f t="shared" si="2"/>
        <v>0</v>
      </c>
      <c r="X151" s="105">
        <v>0</v>
      </c>
      <c r="Y151" s="105">
        <f t="shared" si="3"/>
        <v>0</v>
      </c>
      <c r="Z151" s="105">
        <v>0</v>
      </c>
      <c r="AA151" s="106">
        <f t="shared" si="4"/>
        <v>0</v>
      </c>
    </row>
    <row r="152" spans="2:27" s="1" customFormat="1" ht="22.5" customHeight="1">
      <c r="B152" s="102"/>
      <c r="C152" s="165">
        <v>25</v>
      </c>
      <c r="D152" s="165" t="s">
        <v>146</v>
      </c>
      <c r="E152" s="218" t="s">
        <v>829</v>
      </c>
      <c r="F152" s="379" t="s">
        <v>830</v>
      </c>
      <c r="G152" s="379"/>
      <c r="H152" s="379"/>
      <c r="I152" s="379"/>
      <c r="J152" s="167" t="s">
        <v>149</v>
      </c>
      <c r="K152" s="168">
        <v>5200</v>
      </c>
      <c r="L152" s="372"/>
      <c r="M152" s="372"/>
      <c r="N152" s="373">
        <f aca="true" t="shared" si="5" ref="N152">ROUND(L152*K152,2)</f>
        <v>0</v>
      </c>
      <c r="O152" s="373"/>
      <c r="P152" s="373"/>
      <c r="Q152" s="373"/>
      <c r="R152" s="103"/>
      <c r="T152" s="104" t="s">
        <v>5</v>
      </c>
      <c r="U152" s="29" t="s">
        <v>37</v>
      </c>
      <c r="V152" s="105">
        <v>0</v>
      </c>
      <c r="W152" s="105">
        <f aca="true" t="shared" si="6" ref="W152">V152*K152</f>
        <v>0</v>
      </c>
      <c r="X152" s="105">
        <v>0</v>
      </c>
      <c r="Y152" s="105">
        <f aca="true" t="shared" si="7" ref="Y152">X152*K152</f>
        <v>0</v>
      </c>
      <c r="Z152" s="105">
        <v>0</v>
      </c>
      <c r="AA152" s="106">
        <f aca="true" t="shared" si="8" ref="AA152">Z152*K152</f>
        <v>0</v>
      </c>
    </row>
    <row r="153" spans="2:27" s="1" customFormat="1" ht="31.5" customHeight="1">
      <c r="B153" s="102"/>
      <c r="C153" s="165">
        <v>26</v>
      </c>
      <c r="D153" s="165" t="s">
        <v>146</v>
      </c>
      <c r="E153" s="218" t="s">
        <v>377</v>
      </c>
      <c r="F153" s="379" t="s">
        <v>397</v>
      </c>
      <c r="G153" s="379"/>
      <c r="H153" s="379"/>
      <c r="I153" s="379"/>
      <c r="J153" s="167" t="s">
        <v>153</v>
      </c>
      <c r="K153" s="168">
        <v>37</v>
      </c>
      <c r="L153" s="372"/>
      <c r="M153" s="372"/>
      <c r="N153" s="373">
        <f t="shared" si="1"/>
        <v>0</v>
      </c>
      <c r="O153" s="373"/>
      <c r="P153" s="373"/>
      <c r="Q153" s="373"/>
      <c r="R153" s="103"/>
      <c r="T153" s="104" t="s">
        <v>5</v>
      </c>
      <c r="U153" s="29" t="s">
        <v>37</v>
      </c>
      <c r="V153" s="105">
        <v>0</v>
      </c>
      <c r="W153" s="105">
        <f t="shared" si="2"/>
        <v>0</v>
      </c>
      <c r="X153" s="105">
        <v>0</v>
      </c>
      <c r="Y153" s="105">
        <f t="shared" si="3"/>
        <v>0</v>
      </c>
      <c r="Z153" s="105">
        <v>0</v>
      </c>
      <c r="AA153" s="106">
        <f t="shared" si="4"/>
        <v>0</v>
      </c>
    </row>
    <row r="154" spans="2:27" s="1" customFormat="1" ht="15.75" customHeight="1">
      <c r="B154" s="102"/>
      <c r="C154" s="165"/>
      <c r="D154" s="165"/>
      <c r="E154" s="218"/>
      <c r="F154" s="374" t="s">
        <v>531</v>
      </c>
      <c r="G154" s="374"/>
      <c r="H154" s="374"/>
      <c r="I154" s="374"/>
      <c r="J154" s="167"/>
      <c r="K154" s="168"/>
      <c r="L154" s="375"/>
      <c r="M154" s="375"/>
      <c r="N154" s="373"/>
      <c r="O154" s="373"/>
      <c r="P154" s="373"/>
      <c r="Q154" s="373"/>
      <c r="R154" s="103"/>
      <c r="T154" s="104"/>
      <c r="U154" s="29"/>
      <c r="V154" s="105"/>
      <c r="W154" s="105"/>
      <c r="X154" s="105"/>
      <c r="Y154" s="105"/>
      <c r="Z154" s="105"/>
      <c r="AA154" s="106"/>
    </row>
    <row r="155" spans="2:27" s="1" customFormat="1" ht="15.75" customHeight="1">
      <c r="B155" s="102"/>
      <c r="C155" s="165"/>
      <c r="D155" s="165"/>
      <c r="E155" s="218"/>
      <c r="F155" s="374" t="s">
        <v>532</v>
      </c>
      <c r="G155" s="374"/>
      <c r="H155" s="374"/>
      <c r="I155" s="374"/>
      <c r="J155" s="167"/>
      <c r="K155" s="168"/>
      <c r="L155" s="375"/>
      <c r="M155" s="375"/>
      <c r="N155" s="373"/>
      <c r="O155" s="373"/>
      <c r="P155" s="373"/>
      <c r="Q155" s="373"/>
      <c r="R155" s="103"/>
      <c r="T155" s="104"/>
      <c r="U155" s="29"/>
      <c r="V155" s="105"/>
      <c r="W155" s="105"/>
      <c r="X155" s="105"/>
      <c r="Y155" s="105"/>
      <c r="Z155" s="105"/>
      <c r="AA155" s="106"/>
    </row>
    <row r="156" spans="2:27" s="1" customFormat="1" ht="15.75" customHeight="1">
      <c r="B156" s="102"/>
      <c r="C156" s="165"/>
      <c r="D156" s="165"/>
      <c r="E156" s="218"/>
      <c r="F156" s="374" t="s">
        <v>533</v>
      </c>
      <c r="G156" s="374"/>
      <c r="H156" s="374"/>
      <c r="I156" s="374"/>
      <c r="J156" s="167"/>
      <c r="K156" s="168"/>
      <c r="L156" s="375"/>
      <c r="M156" s="375"/>
      <c r="N156" s="373"/>
      <c r="O156" s="373"/>
      <c r="P156" s="373"/>
      <c r="Q156" s="373"/>
      <c r="R156" s="103"/>
      <c r="T156" s="104"/>
      <c r="U156" s="29"/>
      <c r="V156" s="105"/>
      <c r="W156" s="105"/>
      <c r="X156" s="105"/>
      <c r="Y156" s="105"/>
      <c r="Z156" s="105"/>
      <c r="AA156" s="106"/>
    </row>
    <row r="157" spans="2:27" s="1" customFormat="1" ht="15.75" customHeight="1">
      <c r="B157" s="102"/>
      <c r="C157" s="165"/>
      <c r="D157" s="165"/>
      <c r="E157" s="218"/>
      <c r="F157" s="374" t="s">
        <v>534</v>
      </c>
      <c r="G157" s="374"/>
      <c r="H157" s="374"/>
      <c r="I157" s="374"/>
      <c r="J157" s="167"/>
      <c r="K157" s="168"/>
      <c r="L157" s="375"/>
      <c r="M157" s="375"/>
      <c r="N157" s="373"/>
      <c r="O157" s="373"/>
      <c r="P157" s="373"/>
      <c r="Q157" s="373"/>
      <c r="R157" s="103"/>
      <c r="T157" s="104"/>
      <c r="U157" s="29"/>
      <c r="V157" s="105"/>
      <c r="W157" s="105"/>
      <c r="X157" s="105"/>
      <c r="Y157" s="105"/>
      <c r="Z157" s="105"/>
      <c r="AA157" s="106"/>
    </row>
    <row r="158" spans="2:27" s="1" customFormat="1" ht="15.75" customHeight="1">
      <c r="B158" s="102"/>
      <c r="C158" s="165"/>
      <c r="D158" s="165"/>
      <c r="E158" s="218"/>
      <c r="F158" s="374" t="s">
        <v>535</v>
      </c>
      <c r="G158" s="374"/>
      <c r="H158" s="374"/>
      <c r="I158" s="374"/>
      <c r="J158" s="167"/>
      <c r="K158" s="168"/>
      <c r="L158" s="375"/>
      <c r="M158" s="375"/>
      <c r="N158" s="373"/>
      <c r="O158" s="373"/>
      <c r="P158" s="373"/>
      <c r="Q158" s="373"/>
      <c r="R158" s="103"/>
      <c r="T158" s="104"/>
      <c r="U158" s="29"/>
      <c r="V158" s="105"/>
      <c r="W158" s="105"/>
      <c r="X158" s="105"/>
      <c r="Y158" s="105"/>
      <c r="Z158" s="105"/>
      <c r="AA158" s="106"/>
    </row>
    <row r="159" spans="2:27" s="1" customFormat="1" ht="22.5" customHeight="1">
      <c r="B159" s="102"/>
      <c r="C159" s="165">
        <v>27</v>
      </c>
      <c r="D159" s="165" t="s">
        <v>146</v>
      </c>
      <c r="E159" s="218"/>
      <c r="F159" s="379" t="s">
        <v>398</v>
      </c>
      <c r="G159" s="379"/>
      <c r="H159" s="379"/>
      <c r="I159" s="379"/>
      <c r="J159" s="167" t="s">
        <v>220</v>
      </c>
      <c r="K159" s="168">
        <v>1</v>
      </c>
      <c r="L159" s="372"/>
      <c r="M159" s="372"/>
      <c r="N159" s="373">
        <f>ROUND(L159*K159,2)</f>
        <v>0</v>
      </c>
      <c r="O159" s="373"/>
      <c r="P159" s="373"/>
      <c r="Q159" s="373"/>
      <c r="R159" s="103"/>
      <c r="T159" s="104" t="s">
        <v>5</v>
      </c>
      <c r="U159" s="29" t="s">
        <v>37</v>
      </c>
      <c r="V159" s="105">
        <v>0</v>
      </c>
      <c r="W159" s="105">
        <f>V159*K159</f>
        <v>0</v>
      </c>
      <c r="X159" s="105">
        <v>0</v>
      </c>
      <c r="Y159" s="105">
        <f>X159*K159</f>
        <v>0</v>
      </c>
      <c r="Z159" s="105">
        <v>0</v>
      </c>
      <c r="AA159" s="106">
        <f>Z159*K159</f>
        <v>0</v>
      </c>
    </row>
    <row r="160" spans="2:27" s="1" customFormat="1" ht="15.75" customHeight="1">
      <c r="B160" s="102"/>
      <c r="C160" s="165"/>
      <c r="D160" s="165"/>
      <c r="E160" s="218"/>
      <c r="F160" s="374" t="s">
        <v>536</v>
      </c>
      <c r="G160" s="374"/>
      <c r="H160" s="374"/>
      <c r="I160" s="374"/>
      <c r="J160" s="167"/>
      <c r="K160" s="168"/>
      <c r="L160" s="375"/>
      <c r="M160" s="375"/>
      <c r="N160" s="373"/>
      <c r="O160" s="373"/>
      <c r="P160" s="373"/>
      <c r="Q160" s="373"/>
      <c r="R160" s="103"/>
      <c r="T160" s="104"/>
      <c r="U160" s="29"/>
      <c r="V160" s="105"/>
      <c r="W160" s="105">
        <v>0</v>
      </c>
      <c r="X160" s="105"/>
      <c r="Y160" s="105">
        <v>0</v>
      </c>
      <c r="Z160" s="105"/>
      <c r="AA160" s="106">
        <v>0</v>
      </c>
    </row>
    <row r="161" spans="2:27" s="1" customFormat="1" ht="15.75" customHeight="1">
      <c r="B161" s="102"/>
      <c r="C161" s="165"/>
      <c r="D161" s="165"/>
      <c r="E161" s="218"/>
      <c r="F161" s="374" t="s">
        <v>537</v>
      </c>
      <c r="G161" s="374"/>
      <c r="H161" s="374"/>
      <c r="I161" s="374"/>
      <c r="J161" s="167"/>
      <c r="K161" s="168"/>
      <c r="L161" s="375"/>
      <c r="M161" s="375"/>
      <c r="N161" s="373"/>
      <c r="O161" s="373"/>
      <c r="P161" s="373"/>
      <c r="Q161" s="373"/>
      <c r="R161" s="103"/>
      <c r="T161" s="104"/>
      <c r="U161" s="29"/>
      <c r="V161" s="105"/>
      <c r="W161" s="105">
        <v>0</v>
      </c>
      <c r="X161" s="105"/>
      <c r="Y161" s="105">
        <v>0</v>
      </c>
      <c r="Z161" s="105"/>
      <c r="AA161" s="106">
        <v>0</v>
      </c>
    </row>
    <row r="162" spans="2:27" s="1" customFormat="1" ht="15.75" customHeight="1">
      <c r="B162" s="102"/>
      <c r="C162" s="165"/>
      <c r="D162" s="165"/>
      <c r="E162" s="166"/>
      <c r="F162" s="374" t="s">
        <v>538</v>
      </c>
      <c r="G162" s="374"/>
      <c r="H162" s="374"/>
      <c r="I162" s="374"/>
      <c r="J162" s="167"/>
      <c r="K162" s="168"/>
      <c r="L162" s="375"/>
      <c r="M162" s="375"/>
      <c r="N162" s="373"/>
      <c r="O162" s="373"/>
      <c r="P162" s="373"/>
      <c r="Q162" s="373"/>
      <c r="R162" s="103"/>
      <c r="T162" s="104"/>
      <c r="U162" s="29"/>
      <c r="V162" s="105"/>
      <c r="W162" s="105">
        <v>0</v>
      </c>
      <c r="X162" s="105"/>
      <c r="Y162" s="105">
        <v>0</v>
      </c>
      <c r="Z162" s="105"/>
      <c r="AA162" s="106">
        <v>0</v>
      </c>
    </row>
    <row r="163" spans="2:18" s="1" customFormat="1" ht="6.95" customHeight="1">
      <c r="B163" s="40"/>
      <c r="C163" s="41"/>
      <c r="D163" s="41"/>
      <c r="E163" s="41"/>
      <c r="F163" s="41"/>
      <c r="G163" s="41"/>
      <c r="H163" s="41"/>
      <c r="I163" s="41"/>
      <c r="J163" s="41"/>
      <c r="K163" s="41"/>
      <c r="L163" s="41"/>
      <c r="M163" s="41"/>
      <c r="N163" s="41"/>
      <c r="O163" s="41"/>
      <c r="P163" s="41"/>
      <c r="Q163" s="41"/>
      <c r="R163" s="42"/>
    </row>
  </sheetData>
  <sheetProtection algorithmName="SHA-512" hashValue="pDkOqGvOeMVFRvNC+AtRbe4BAv2DUizxpXrpsczxCTxKQFYKcRBHMDLR4McaZfL8ZouXFFk6cmu8L7vxFAJHag==" saltValue="dCUWExpfLfqCAcHP17FgYw==" spinCount="100000" sheet="1" objects="1" scenarios="1"/>
  <mergeCells count="197">
    <mergeCell ref="N129:Q129"/>
    <mergeCell ref="H1:K1"/>
    <mergeCell ref="C2:Q2"/>
    <mergeCell ref="S2:AC2"/>
    <mergeCell ref="C4:Q4"/>
    <mergeCell ref="F6:P6"/>
    <mergeCell ref="F7:P7"/>
    <mergeCell ref="O18:P18"/>
    <mergeCell ref="O20:P20"/>
    <mergeCell ref="O21:P21"/>
    <mergeCell ref="F9:G9"/>
    <mergeCell ref="F10:G10"/>
    <mergeCell ref="F13:G13"/>
    <mergeCell ref="F14:G14"/>
    <mergeCell ref="F15:G15"/>
    <mergeCell ref="F16:G16"/>
    <mergeCell ref="F19:G19"/>
    <mergeCell ref="E24:L24"/>
    <mergeCell ref="M27:P27"/>
    <mergeCell ref="M28:P28"/>
    <mergeCell ref="O9:P9"/>
    <mergeCell ref="O11:P11"/>
    <mergeCell ref="O12:P12"/>
    <mergeCell ref="O14:P14"/>
    <mergeCell ref="O15:P15"/>
    <mergeCell ref="O17:P17"/>
    <mergeCell ref="H35:J35"/>
    <mergeCell ref="M35:P35"/>
    <mergeCell ref="H36:J36"/>
    <mergeCell ref="M36:P36"/>
    <mergeCell ref="L38:P38"/>
    <mergeCell ref="C76:Q76"/>
    <mergeCell ref="M30:P30"/>
    <mergeCell ref="H32:J32"/>
    <mergeCell ref="M32:P32"/>
    <mergeCell ref="H33:J33"/>
    <mergeCell ref="M33:P33"/>
    <mergeCell ref="H34:J34"/>
    <mergeCell ref="M34:P34"/>
    <mergeCell ref="N88:Q88"/>
    <mergeCell ref="N89:Q89"/>
    <mergeCell ref="N90:Q90"/>
    <mergeCell ref="N91:Q91"/>
    <mergeCell ref="N92:Q92"/>
    <mergeCell ref="N93:Q93"/>
    <mergeCell ref="F78:P78"/>
    <mergeCell ref="F79:P79"/>
    <mergeCell ref="M81:P81"/>
    <mergeCell ref="M83:Q83"/>
    <mergeCell ref="M84:Q84"/>
    <mergeCell ref="C86:G86"/>
    <mergeCell ref="N86:Q86"/>
    <mergeCell ref="M110:Q110"/>
    <mergeCell ref="M111:Q111"/>
    <mergeCell ref="F113:I113"/>
    <mergeCell ref="L113:M113"/>
    <mergeCell ref="N113:Q113"/>
    <mergeCell ref="N114:Q114"/>
    <mergeCell ref="N95:Q95"/>
    <mergeCell ref="L97:Q97"/>
    <mergeCell ref="C103:Q103"/>
    <mergeCell ref="F105:P105"/>
    <mergeCell ref="F106:P106"/>
    <mergeCell ref="M108:P108"/>
    <mergeCell ref="F119:I119"/>
    <mergeCell ref="L119:M119"/>
    <mergeCell ref="N119:Q119"/>
    <mergeCell ref="F120:I120"/>
    <mergeCell ref="L120:M120"/>
    <mergeCell ref="N120:Q120"/>
    <mergeCell ref="N115:Q115"/>
    <mergeCell ref="N116:Q116"/>
    <mergeCell ref="F117:I117"/>
    <mergeCell ref="L117:M117"/>
    <mergeCell ref="N117:Q117"/>
    <mergeCell ref="F118:I118"/>
    <mergeCell ref="L118:M118"/>
    <mergeCell ref="N118:Q118"/>
    <mergeCell ref="F123:I123"/>
    <mergeCell ref="L123:M123"/>
    <mergeCell ref="N123:Q123"/>
    <mergeCell ref="F124:I124"/>
    <mergeCell ref="L124:M124"/>
    <mergeCell ref="N124:Q124"/>
    <mergeCell ref="F121:I121"/>
    <mergeCell ref="L121:M121"/>
    <mergeCell ref="N121:Q121"/>
    <mergeCell ref="F122:I122"/>
    <mergeCell ref="L122:M122"/>
    <mergeCell ref="N122:Q122"/>
    <mergeCell ref="F131:I131"/>
    <mergeCell ref="L131:M131"/>
    <mergeCell ref="N131:Q131"/>
    <mergeCell ref="N132:Q132"/>
    <mergeCell ref="F133:I133"/>
    <mergeCell ref="L133:M133"/>
    <mergeCell ref="N133:Q133"/>
    <mergeCell ref="F125:I125"/>
    <mergeCell ref="L125:M125"/>
    <mergeCell ref="N125:Q125"/>
    <mergeCell ref="F130:I130"/>
    <mergeCell ref="L130:M130"/>
    <mergeCell ref="N130:Q130"/>
    <mergeCell ref="F126:I126"/>
    <mergeCell ref="L126:M126"/>
    <mergeCell ref="N126:Q126"/>
    <mergeCell ref="F127:I127"/>
    <mergeCell ref="L127:M127"/>
    <mergeCell ref="N127:Q127"/>
    <mergeCell ref="F128:I128"/>
    <mergeCell ref="L128:M128"/>
    <mergeCell ref="N128:Q128"/>
    <mergeCell ref="F129:I129"/>
    <mergeCell ref="L129:M129"/>
    <mergeCell ref="F136:I136"/>
    <mergeCell ref="L136:M136"/>
    <mergeCell ref="N136:Q136"/>
    <mergeCell ref="F134:I134"/>
    <mergeCell ref="L134:M134"/>
    <mergeCell ref="N134:Q134"/>
    <mergeCell ref="F135:I135"/>
    <mergeCell ref="L135:M135"/>
    <mergeCell ref="N135:Q135"/>
    <mergeCell ref="F140:I140"/>
    <mergeCell ref="L140:M140"/>
    <mergeCell ref="N140:Q140"/>
    <mergeCell ref="F141:I141"/>
    <mergeCell ref="L141:M141"/>
    <mergeCell ref="N141:Q141"/>
    <mergeCell ref="F137:I137"/>
    <mergeCell ref="L137:M137"/>
    <mergeCell ref="N137:Q137"/>
    <mergeCell ref="N138:Q138"/>
    <mergeCell ref="F139:I139"/>
    <mergeCell ref="L139:M139"/>
    <mergeCell ref="N139:Q139"/>
    <mergeCell ref="F144:I144"/>
    <mergeCell ref="L144:M144"/>
    <mergeCell ref="N144:Q144"/>
    <mergeCell ref="F145:I145"/>
    <mergeCell ref="L145:M145"/>
    <mergeCell ref="N145:Q145"/>
    <mergeCell ref="F142:I142"/>
    <mergeCell ref="L142:M142"/>
    <mergeCell ref="N142:Q142"/>
    <mergeCell ref="F143:I143"/>
    <mergeCell ref="L143:M143"/>
    <mergeCell ref="N143:Q143"/>
    <mergeCell ref="F148:I148"/>
    <mergeCell ref="L148:M148"/>
    <mergeCell ref="N148:Q148"/>
    <mergeCell ref="F149:I149"/>
    <mergeCell ref="L149:M149"/>
    <mergeCell ref="N149:Q149"/>
    <mergeCell ref="F146:I146"/>
    <mergeCell ref="L146:M146"/>
    <mergeCell ref="N146:Q146"/>
    <mergeCell ref="F147:I147"/>
    <mergeCell ref="L147:M147"/>
    <mergeCell ref="N147:Q147"/>
    <mergeCell ref="F154:I154"/>
    <mergeCell ref="L154:M154"/>
    <mergeCell ref="N154:Q154"/>
    <mergeCell ref="F155:I155"/>
    <mergeCell ref="L155:M155"/>
    <mergeCell ref="N155:Q155"/>
    <mergeCell ref="N150:Q150"/>
    <mergeCell ref="F151:I151"/>
    <mergeCell ref="L151:M151"/>
    <mergeCell ref="N151:Q151"/>
    <mergeCell ref="F153:I153"/>
    <mergeCell ref="L153:M153"/>
    <mergeCell ref="N153:Q153"/>
    <mergeCell ref="F152:I152"/>
    <mergeCell ref="L152:M152"/>
    <mergeCell ref="N152:Q152"/>
    <mergeCell ref="F158:I158"/>
    <mergeCell ref="L158:M158"/>
    <mergeCell ref="N158:Q158"/>
    <mergeCell ref="F159:I159"/>
    <mergeCell ref="L159:M159"/>
    <mergeCell ref="N159:Q159"/>
    <mergeCell ref="F156:I156"/>
    <mergeCell ref="L156:M156"/>
    <mergeCell ref="N156:Q156"/>
    <mergeCell ref="F157:I157"/>
    <mergeCell ref="L157:M157"/>
    <mergeCell ref="N157:Q157"/>
    <mergeCell ref="F162:I162"/>
    <mergeCell ref="L162:M162"/>
    <mergeCell ref="N162:Q162"/>
    <mergeCell ref="F160:I160"/>
    <mergeCell ref="L160:M160"/>
    <mergeCell ref="N160:Q160"/>
    <mergeCell ref="F161:I161"/>
    <mergeCell ref="L161:M161"/>
    <mergeCell ref="N161:Q161"/>
  </mergeCells>
  <hyperlinks>
    <hyperlink ref="F1:G1" location="C2" display="1) Krycí list rozpočtu"/>
    <hyperlink ref="H1:K1" location="C86" display="2) Rekapitulace rozpočtu"/>
    <hyperlink ref="L1" location="C121" display="3) Rozpočet"/>
    <hyperlink ref="S1:T1" location="'Rekapitulace stavby'!C2" display="Rekapitulace stavby"/>
  </hyperlinks>
  <printOptions/>
  <pageMargins left="0.5833333" right="0.5833333" top="0.5" bottom="0.4666667" header="0" footer="0"/>
  <pageSetup blackAndWhite="1" fitToHeight="100" fitToWidth="1" horizontalDpi="600" verticalDpi="600" orientation="portrait" paperSize="9" scale="95" r:id="rId2"/>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162"/>
  <sheetViews>
    <sheetView showGridLines="0" workbookViewId="0" topLeftCell="A1">
      <pane ySplit="1" topLeftCell="A2" activePane="bottomLeft" state="frozen"/>
      <selection pane="bottomLeft" activeCell="L117" sqref="L117:M161"/>
    </sheetView>
  </sheetViews>
  <sheetFormatPr defaultColWidth="9.33203125" defaultRowHeight="13.5"/>
  <cols>
    <col min="1" max="1" width="8.33203125" style="112" customWidth="1"/>
    <col min="2" max="2" width="1.66796875" style="112" customWidth="1"/>
    <col min="3" max="3" width="4.16015625" style="112" customWidth="1"/>
    <col min="4" max="4" width="4.33203125" style="112" customWidth="1"/>
    <col min="5" max="5" width="17.16015625" style="112" customWidth="1"/>
    <col min="6" max="7" width="11.16015625" style="112" customWidth="1"/>
    <col min="8" max="8" width="12.5" style="112" customWidth="1"/>
    <col min="9" max="9" width="7" style="112" customWidth="1"/>
    <col min="10" max="10" width="5.16015625" style="112" customWidth="1"/>
    <col min="11" max="11" width="11.5" style="112" customWidth="1"/>
    <col min="12" max="12" width="12" style="112" customWidth="1"/>
    <col min="13" max="14" width="6" style="112" customWidth="1"/>
    <col min="15" max="15" width="2" style="112" customWidth="1"/>
    <col min="16" max="16" width="12.5" style="112" customWidth="1"/>
    <col min="17" max="17" width="4.16015625" style="112" customWidth="1"/>
    <col min="18" max="18" width="1.66796875" style="112" customWidth="1"/>
    <col min="19" max="19" width="8.16015625" style="112" customWidth="1"/>
    <col min="20" max="20" width="29.66015625" style="112" hidden="1" customWidth="1"/>
    <col min="21" max="21" width="16.33203125" style="112" hidden="1" customWidth="1"/>
    <col min="22" max="22" width="12.33203125" style="112" hidden="1" customWidth="1"/>
    <col min="23" max="23" width="16.33203125" style="112" hidden="1" customWidth="1"/>
    <col min="24" max="24" width="12.16015625" style="112" hidden="1" customWidth="1"/>
    <col min="25" max="25" width="15" style="112" hidden="1" customWidth="1"/>
    <col min="26" max="26" width="11" style="112" hidden="1" customWidth="1"/>
    <col min="27" max="27" width="15" style="112" hidden="1" customWidth="1"/>
    <col min="28" max="28" width="16.33203125" style="112" hidden="1" customWidth="1"/>
    <col min="29" max="29" width="11" style="112" customWidth="1"/>
    <col min="30" max="30" width="15" style="112" customWidth="1"/>
    <col min="31" max="31" width="16.33203125" style="112" customWidth="1"/>
    <col min="32" max="16384" width="9.33203125" style="112" customWidth="1"/>
  </cols>
  <sheetData>
    <row r="1" spans="1:41" ht="21.75" customHeight="1">
      <c r="A1" s="71"/>
      <c r="B1" s="11"/>
      <c r="C1" s="11"/>
      <c r="D1" s="12" t="s">
        <v>1</v>
      </c>
      <c r="E1" s="11"/>
      <c r="F1" s="13" t="s">
        <v>116</v>
      </c>
      <c r="G1" s="13"/>
      <c r="H1" s="396" t="s">
        <v>117</v>
      </c>
      <c r="I1" s="396"/>
      <c r="J1" s="396"/>
      <c r="K1" s="396"/>
      <c r="L1" s="13" t="s">
        <v>118</v>
      </c>
      <c r="M1" s="11"/>
      <c r="N1" s="11"/>
      <c r="O1" s="12" t="s">
        <v>119</v>
      </c>
      <c r="P1" s="11"/>
      <c r="Q1" s="11"/>
      <c r="R1" s="11"/>
      <c r="S1" s="13" t="s">
        <v>120</v>
      </c>
      <c r="T1" s="13"/>
      <c r="U1" s="71"/>
      <c r="V1" s="71"/>
      <c r="W1" s="14"/>
      <c r="X1" s="14"/>
      <c r="Y1" s="14"/>
      <c r="Z1" s="14"/>
      <c r="AA1" s="14"/>
      <c r="AB1" s="14"/>
      <c r="AC1" s="14"/>
      <c r="AD1" s="14"/>
      <c r="AE1" s="14"/>
      <c r="AF1" s="14"/>
      <c r="AG1" s="14"/>
      <c r="AH1" s="14"/>
      <c r="AI1" s="14"/>
      <c r="AJ1" s="14"/>
      <c r="AK1" s="14"/>
      <c r="AL1" s="14"/>
      <c r="AM1" s="14"/>
      <c r="AN1" s="14"/>
      <c r="AO1" s="14"/>
    </row>
    <row r="2" spans="3:29" ht="36.95" customHeight="1">
      <c r="C2" s="307" t="s">
        <v>7</v>
      </c>
      <c r="D2" s="308"/>
      <c r="E2" s="308"/>
      <c r="F2" s="308"/>
      <c r="G2" s="308"/>
      <c r="H2" s="308"/>
      <c r="I2" s="308"/>
      <c r="J2" s="308"/>
      <c r="K2" s="308"/>
      <c r="L2" s="308"/>
      <c r="M2" s="308"/>
      <c r="N2" s="308"/>
      <c r="O2" s="308"/>
      <c r="P2" s="308"/>
      <c r="Q2" s="308"/>
      <c r="S2" s="339" t="s">
        <v>8</v>
      </c>
      <c r="T2" s="340"/>
      <c r="U2" s="340"/>
      <c r="V2" s="340"/>
      <c r="W2" s="340"/>
      <c r="X2" s="340"/>
      <c r="Y2" s="340"/>
      <c r="Z2" s="340"/>
      <c r="AA2" s="340"/>
      <c r="AB2" s="340"/>
      <c r="AC2" s="340"/>
    </row>
    <row r="3" spans="2:18" ht="6.95" customHeight="1">
      <c r="B3" s="18"/>
      <c r="C3" s="19"/>
      <c r="D3" s="19"/>
      <c r="E3" s="19"/>
      <c r="F3" s="19"/>
      <c r="G3" s="19"/>
      <c r="H3" s="19"/>
      <c r="I3" s="19"/>
      <c r="J3" s="19"/>
      <c r="K3" s="19"/>
      <c r="L3" s="19"/>
      <c r="M3" s="19"/>
      <c r="N3" s="19"/>
      <c r="O3" s="19"/>
      <c r="P3" s="19"/>
      <c r="Q3" s="19"/>
      <c r="R3" s="20"/>
    </row>
    <row r="4" spans="2:20" ht="36.95" customHeight="1">
      <c r="B4" s="21"/>
      <c r="C4" s="309" t="s">
        <v>122</v>
      </c>
      <c r="D4" s="310"/>
      <c r="E4" s="310"/>
      <c r="F4" s="310"/>
      <c r="G4" s="310"/>
      <c r="H4" s="310"/>
      <c r="I4" s="310"/>
      <c r="J4" s="310"/>
      <c r="K4" s="310"/>
      <c r="L4" s="310"/>
      <c r="M4" s="310"/>
      <c r="N4" s="310"/>
      <c r="O4" s="310"/>
      <c r="P4" s="310"/>
      <c r="Q4" s="310"/>
      <c r="R4" s="22"/>
      <c r="T4" s="23" t="s">
        <v>13</v>
      </c>
    </row>
    <row r="5" spans="2:18" ht="6.95" customHeight="1">
      <c r="B5" s="21"/>
      <c r="C5" s="175"/>
      <c r="D5" s="175"/>
      <c r="E5" s="175"/>
      <c r="F5" s="175"/>
      <c r="G5" s="175"/>
      <c r="H5" s="175"/>
      <c r="I5" s="175"/>
      <c r="J5" s="175"/>
      <c r="K5" s="175"/>
      <c r="L5" s="175"/>
      <c r="M5" s="175"/>
      <c r="N5" s="175"/>
      <c r="O5" s="175"/>
      <c r="P5" s="175"/>
      <c r="Q5" s="175"/>
      <c r="R5" s="22"/>
    </row>
    <row r="6" spans="2:18" ht="25.35" customHeight="1">
      <c r="B6" s="21"/>
      <c r="C6" s="175"/>
      <c r="D6" s="176" t="s">
        <v>17</v>
      </c>
      <c r="E6" s="175"/>
      <c r="F6" s="417" t="str">
        <f>'[8]Rekapitulace stavby'!K6</f>
        <v>Lednice</v>
      </c>
      <c r="G6" s="418"/>
      <c r="H6" s="418"/>
      <c r="I6" s="418"/>
      <c r="J6" s="418"/>
      <c r="K6" s="418"/>
      <c r="L6" s="418"/>
      <c r="M6" s="418"/>
      <c r="N6" s="418"/>
      <c r="O6" s="418"/>
      <c r="P6" s="418"/>
      <c r="Q6" s="175"/>
      <c r="R6" s="22"/>
    </row>
    <row r="7" spans="2:18" s="1" customFormat="1" ht="32.85" customHeight="1">
      <c r="B7" s="26"/>
      <c r="C7" s="177"/>
      <c r="D7" s="178" t="s">
        <v>123</v>
      </c>
      <c r="E7" s="177"/>
      <c r="F7" s="313" t="s">
        <v>630</v>
      </c>
      <c r="G7" s="408"/>
      <c r="H7" s="408"/>
      <c r="I7" s="408"/>
      <c r="J7" s="408"/>
      <c r="K7" s="408"/>
      <c r="L7" s="408"/>
      <c r="M7" s="408"/>
      <c r="N7" s="408"/>
      <c r="O7" s="408"/>
      <c r="P7" s="408"/>
      <c r="Q7" s="177"/>
      <c r="R7" s="28"/>
    </row>
    <row r="8" spans="2:18" s="1" customFormat="1" ht="14.45" customHeight="1">
      <c r="B8" s="26"/>
      <c r="C8" s="177"/>
      <c r="D8" s="176" t="s">
        <v>19</v>
      </c>
      <c r="E8" s="177"/>
      <c r="F8" s="179" t="s">
        <v>5</v>
      </c>
      <c r="G8" s="177"/>
      <c r="H8" s="177"/>
      <c r="I8" s="177"/>
      <c r="J8" s="177"/>
      <c r="K8" s="177"/>
      <c r="L8" s="177"/>
      <c r="M8" s="176" t="s">
        <v>20</v>
      </c>
      <c r="N8" s="177"/>
      <c r="O8" s="179" t="s">
        <v>5</v>
      </c>
      <c r="P8" s="177"/>
      <c r="Q8" s="177"/>
      <c r="R8" s="28"/>
    </row>
    <row r="9" spans="2:18" s="1" customFormat="1" ht="14.45" customHeight="1">
      <c r="B9" s="26"/>
      <c r="C9" s="177"/>
      <c r="D9" s="176" t="s">
        <v>21</v>
      </c>
      <c r="E9" s="177"/>
      <c r="F9" s="409" t="str">
        <f>'Rekapitulace stavby'!K8</f>
        <v>Lednice</v>
      </c>
      <c r="G9" s="409"/>
      <c r="H9" s="177"/>
      <c r="I9" s="177"/>
      <c r="J9" s="177"/>
      <c r="K9" s="177"/>
      <c r="L9" s="177"/>
      <c r="M9" s="176" t="s">
        <v>23</v>
      </c>
      <c r="N9" s="177"/>
      <c r="O9" s="409" t="str">
        <f>'Rekapitulace stavby'!AN8</f>
        <v>29. 1. 2018</v>
      </c>
      <c r="P9" s="409"/>
      <c r="Q9" s="177"/>
      <c r="R9" s="28"/>
    </row>
    <row r="10" spans="2:18" s="1" customFormat="1" ht="10.9" customHeight="1">
      <c r="B10" s="26"/>
      <c r="C10" s="177"/>
      <c r="D10" s="177"/>
      <c r="E10" s="177"/>
      <c r="F10" s="409"/>
      <c r="G10" s="409"/>
      <c r="H10" s="177"/>
      <c r="I10" s="177"/>
      <c r="J10" s="177"/>
      <c r="K10" s="177"/>
      <c r="L10" s="177"/>
      <c r="M10" s="177"/>
      <c r="N10" s="177"/>
      <c r="O10" s="177"/>
      <c r="P10" s="177"/>
      <c r="Q10" s="177"/>
      <c r="R10" s="28"/>
    </row>
    <row r="11" spans="2:18" s="1" customFormat="1" ht="14.45" customHeight="1">
      <c r="B11" s="26"/>
      <c r="C11" s="177"/>
      <c r="D11" s="176" t="s">
        <v>25</v>
      </c>
      <c r="E11" s="177"/>
      <c r="F11" s="180" t="str">
        <f>'Rekapitulace stavby'!K10</f>
        <v>Mendelova univerzita v Brně, Zahradnická fakulta</v>
      </c>
      <c r="G11" s="180"/>
      <c r="H11" s="177"/>
      <c r="I11" s="177"/>
      <c r="J11" s="177"/>
      <c r="K11" s="177"/>
      <c r="L11" s="177"/>
      <c r="M11" s="176" t="s">
        <v>26</v>
      </c>
      <c r="N11" s="177"/>
      <c r="O11" s="311">
        <f>IF('Rekapitulace stavby'!AN10="","",'Rekapitulace stavby'!AN10)</f>
        <v>62156489</v>
      </c>
      <c r="P11" s="311"/>
      <c r="Q11" s="177"/>
      <c r="R11" s="28"/>
    </row>
    <row r="12" spans="2:18" s="1" customFormat="1" ht="18" customHeight="1">
      <c r="B12" s="26"/>
      <c r="C12" s="177"/>
      <c r="D12" s="177"/>
      <c r="E12" s="179" t="str">
        <f>IF('[8]Rekapitulace stavby'!E11="","",'[8]Rekapitulace stavby'!E11)</f>
        <v xml:space="preserve"> </v>
      </c>
      <c r="F12" s="180" t="str">
        <f>'Rekapitulace stavby'!K11</f>
        <v>Zemědělská 1, 613 00 Brno</v>
      </c>
      <c r="G12" s="180"/>
      <c r="H12" s="177"/>
      <c r="I12" s="177"/>
      <c r="J12" s="177"/>
      <c r="K12" s="177"/>
      <c r="L12" s="177"/>
      <c r="M12" s="176" t="s">
        <v>27</v>
      </c>
      <c r="N12" s="177"/>
      <c r="O12" s="311" t="str">
        <f>IF('Rekapitulace stavby'!AN11="","",'Rekapitulace stavby'!AN11)</f>
        <v>CZ62156489</v>
      </c>
      <c r="P12" s="311"/>
      <c r="Q12" s="177"/>
      <c r="R12" s="28"/>
    </row>
    <row r="13" spans="2:18" s="1" customFormat="1" ht="6.95" customHeight="1">
      <c r="B13" s="26"/>
      <c r="C13" s="177"/>
      <c r="D13" s="177"/>
      <c r="E13" s="177"/>
      <c r="F13" s="409"/>
      <c r="G13" s="409"/>
      <c r="H13" s="177"/>
      <c r="I13" s="177"/>
      <c r="J13" s="177"/>
      <c r="K13" s="177"/>
      <c r="L13" s="177"/>
      <c r="M13" s="177"/>
      <c r="N13" s="177"/>
      <c r="O13" s="177"/>
      <c r="P13" s="177"/>
      <c r="Q13" s="177"/>
      <c r="R13" s="28"/>
    </row>
    <row r="14" spans="2:18" s="1" customFormat="1" ht="14.45" customHeight="1">
      <c r="B14" s="26"/>
      <c r="C14" s="177"/>
      <c r="D14" s="176" t="s">
        <v>28</v>
      </c>
      <c r="E14" s="177"/>
      <c r="F14" s="352" t="str">
        <f>'Rekapitulace stavby'!K13</f>
        <v xml:space="preserve"> </v>
      </c>
      <c r="G14" s="352"/>
      <c r="H14" s="177"/>
      <c r="I14" s="177"/>
      <c r="J14" s="177"/>
      <c r="K14" s="177"/>
      <c r="L14" s="177"/>
      <c r="M14" s="176" t="s">
        <v>26</v>
      </c>
      <c r="N14" s="177"/>
      <c r="O14" s="354" t="str">
        <f>'Rekapitulace stavby'!AN13</f>
        <v xml:space="preserve"> </v>
      </c>
      <c r="P14" s="354"/>
      <c r="Q14" s="177"/>
      <c r="R14" s="28"/>
    </row>
    <row r="15" spans="2:18" s="1" customFormat="1" ht="18" customHeight="1">
      <c r="B15" s="26"/>
      <c r="C15" s="177"/>
      <c r="D15" s="177"/>
      <c r="E15" s="179" t="str">
        <f>IF('[8]Rekapitulace stavby'!E14="","",'[8]Rekapitulace stavby'!E14)</f>
        <v xml:space="preserve"> </v>
      </c>
      <c r="F15" s="354" t="str">
        <f>'Rekapitulace stavby'!K14</f>
        <v xml:space="preserve"> </v>
      </c>
      <c r="G15" s="354"/>
      <c r="H15" s="177"/>
      <c r="I15" s="177"/>
      <c r="J15" s="177"/>
      <c r="K15" s="177"/>
      <c r="L15" s="177"/>
      <c r="M15" s="176" t="s">
        <v>27</v>
      </c>
      <c r="N15" s="177"/>
      <c r="O15" s="354" t="str">
        <f>'Rekapitulace stavby'!AN14</f>
        <v xml:space="preserve"> </v>
      </c>
      <c r="P15" s="354"/>
      <c r="Q15" s="177"/>
      <c r="R15" s="28"/>
    </row>
    <row r="16" spans="2:18" s="1" customFormat="1" ht="6.95" customHeight="1">
      <c r="B16" s="26"/>
      <c r="C16" s="177"/>
      <c r="D16" s="177"/>
      <c r="E16" s="177"/>
      <c r="F16" s="409"/>
      <c r="G16" s="409"/>
      <c r="H16" s="177"/>
      <c r="I16" s="177"/>
      <c r="J16" s="177"/>
      <c r="K16" s="177"/>
      <c r="L16" s="177"/>
      <c r="M16" s="177"/>
      <c r="N16" s="177"/>
      <c r="O16" s="177"/>
      <c r="P16" s="177"/>
      <c r="Q16" s="177"/>
      <c r="R16" s="28"/>
    </row>
    <row r="17" spans="2:18" s="1" customFormat="1" ht="14.45" customHeight="1">
      <c r="B17" s="26"/>
      <c r="C17" s="177"/>
      <c r="D17" s="176" t="s">
        <v>29</v>
      </c>
      <c r="E17" s="177"/>
      <c r="F17" s="180" t="str">
        <f>'Rekapitulace stavby'!K16</f>
        <v>Ing. Jiří Vondál, PROVO</v>
      </c>
      <c r="G17" s="180"/>
      <c r="H17" s="177"/>
      <c r="I17" s="177"/>
      <c r="J17" s="177"/>
      <c r="K17" s="177"/>
      <c r="L17" s="177"/>
      <c r="M17" s="176" t="s">
        <v>26</v>
      </c>
      <c r="N17" s="177"/>
      <c r="O17" s="311">
        <f>IF('Rekapitulace stavby'!AN16="","",'Rekapitulace stavby'!AN16)</f>
        <v>12703320</v>
      </c>
      <c r="P17" s="311"/>
      <c r="Q17" s="177"/>
      <c r="R17" s="28"/>
    </row>
    <row r="18" spans="2:18" s="1" customFormat="1" ht="18" customHeight="1">
      <c r="B18" s="26"/>
      <c r="C18" s="177"/>
      <c r="D18" s="177"/>
      <c r="E18" s="179" t="str">
        <f>IF('[8]Rekapitulace stavby'!E17="","",'[8]Rekapitulace stavby'!E17)</f>
        <v xml:space="preserve"> </v>
      </c>
      <c r="F18" s="180" t="str">
        <f>'Rekapitulace stavby'!K17</f>
        <v>Kubelíkova 22d, 628 00 Brno - Líšeň</v>
      </c>
      <c r="G18" s="180"/>
      <c r="H18" s="177"/>
      <c r="I18" s="177"/>
      <c r="J18" s="177"/>
      <c r="K18" s="177"/>
      <c r="L18" s="177"/>
      <c r="M18" s="176" t="s">
        <v>27</v>
      </c>
      <c r="N18" s="177"/>
      <c r="O18" s="311" t="str">
        <f>IF('Rekapitulace stavby'!AN17="","",'Rekapitulace stavby'!AN17)</f>
        <v/>
      </c>
      <c r="P18" s="311"/>
      <c r="Q18" s="177"/>
      <c r="R18" s="28"/>
    </row>
    <row r="19" spans="2:18" s="1" customFormat="1" ht="6.95" customHeight="1">
      <c r="B19" s="26"/>
      <c r="C19" s="177"/>
      <c r="D19" s="177"/>
      <c r="E19" s="177"/>
      <c r="F19" s="409"/>
      <c r="G19" s="409"/>
      <c r="H19" s="177"/>
      <c r="I19" s="177"/>
      <c r="J19" s="177"/>
      <c r="K19" s="177"/>
      <c r="L19" s="177"/>
      <c r="M19" s="177"/>
      <c r="N19" s="177"/>
      <c r="O19" s="177"/>
      <c r="P19" s="177"/>
      <c r="Q19" s="177"/>
      <c r="R19" s="28"/>
    </row>
    <row r="20" spans="2:18" s="1" customFormat="1" ht="14.45" customHeight="1">
      <c r="B20" s="26"/>
      <c r="C20" s="177"/>
      <c r="D20" s="176" t="s">
        <v>31</v>
      </c>
      <c r="E20" s="177"/>
      <c r="F20" s="180" t="str">
        <f>'Rekapitulace stavby'!K19</f>
        <v>Profigrass s.r.o. - Ing. Tomáš Vlček</v>
      </c>
      <c r="G20" s="180"/>
      <c r="H20" s="177"/>
      <c r="I20" s="177"/>
      <c r="J20" s="177"/>
      <c r="K20" s="177"/>
      <c r="L20" s="177"/>
      <c r="M20" s="176" t="s">
        <v>26</v>
      </c>
      <c r="N20" s="177"/>
      <c r="O20" s="311">
        <f>IF('Rekapitulace stavby'!AN19="","",'Rekapitulace stavby'!AN19)</f>
        <v>25319876</v>
      </c>
      <c r="P20" s="311"/>
      <c r="Q20" s="177"/>
      <c r="R20" s="28"/>
    </row>
    <row r="21" spans="2:18" s="1" customFormat="1" ht="18" customHeight="1">
      <c r="B21" s="26"/>
      <c r="C21" s="177"/>
      <c r="D21" s="177"/>
      <c r="E21" s="179" t="str">
        <f>IF('[8]Rekapitulace stavby'!E20="","",'[8]Rekapitulace stavby'!E20)</f>
        <v xml:space="preserve"> </v>
      </c>
      <c r="F21" s="180" t="str">
        <f>'Rekapitulace stavby'!K20</f>
        <v>Holzova 9, 628 00 Brno - Líšeň</v>
      </c>
      <c r="G21" s="180"/>
      <c r="H21" s="177"/>
      <c r="I21" s="177"/>
      <c r="J21" s="177"/>
      <c r="K21" s="177"/>
      <c r="L21" s="177"/>
      <c r="M21" s="176" t="s">
        <v>27</v>
      </c>
      <c r="N21" s="177"/>
      <c r="O21" s="311" t="str">
        <f>IF('Rekapitulace stavby'!AN20="","",'Rekapitulace stavby'!AN20)</f>
        <v>CZ25319876</v>
      </c>
      <c r="P21" s="311"/>
      <c r="Q21" s="177"/>
      <c r="R21" s="28"/>
    </row>
    <row r="22" spans="2:18" s="1" customFormat="1" ht="6.95" customHeight="1">
      <c r="B22" s="26"/>
      <c r="C22" s="177"/>
      <c r="D22" s="177"/>
      <c r="E22" s="177"/>
      <c r="F22" s="177"/>
      <c r="G22" s="177"/>
      <c r="H22" s="177"/>
      <c r="I22" s="177"/>
      <c r="J22" s="177"/>
      <c r="K22" s="177"/>
      <c r="L22" s="177"/>
      <c r="M22" s="177"/>
      <c r="N22" s="177"/>
      <c r="O22" s="177"/>
      <c r="P22" s="177"/>
      <c r="Q22" s="177"/>
      <c r="R22" s="28"/>
    </row>
    <row r="23" spans="2:18" s="1" customFormat="1" ht="14.45" customHeight="1">
      <c r="B23" s="26"/>
      <c r="C23" s="177"/>
      <c r="D23" s="176" t="s">
        <v>32</v>
      </c>
      <c r="E23" s="177"/>
      <c r="F23" s="291" t="str">
        <f>'Rekapitulace stavby'!K22</f>
        <v xml:space="preserve"> </v>
      </c>
      <c r="G23" s="177"/>
      <c r="H23" s="177"/>
      <c r="I23" s="177"/>
      <c r="J23" s="177"/>
      <c r="K23" s="177"/>
      <c r="L23" s="177"/>
      <c r="M23" s="177"/>
      <c r="N23" s="177"/>
      <c r="O23" s="177"/>
      <c r="P23" s="177"/>
      <c r="Q23" s="177"/>
      <c r="R23" s="28"/>
    </row>
    <row r="24" spans="2:18" s="1" customFormat="1" ht="22.5" customHeight="1">
      <c r="B24" s="26"/>
      <c r="C24" s="177"/>
      <c r="D24" s="177"/>
      <c r="E24" s="314" t="s">
        <v>5</v>
      </c>
      <c r="F24" s="314"/>
      <c r="G24" s="314"/>
      <c r="H24" s="314"/>
      <c r="I24" s="314"/>
      <c r="J24" s="314"/>
      <c r="K24" s="314"/>
      <c r="L24" s="314"/>
      <c r="M24" s="177"/>
      <c r="N24" s="177"/>
      <c r="O24" s="177"/>
      <c r="P24" s="177"/>
      <c r="Q24" s="177"/>
      <c r="R24" s="28"/>
    </row>
    <row r="25" spans="2:18" s="1" customFormat="1" ht="6.95" customHeight="1">
      <c r="B25" s="26"/>
      <c r="C25" s="177"/>
      <c r="D25" s="177"/>
      <c r="E25" s="177"/>
      <c r="F25" s="177"/>
      <c r="G25" s="177"/>
      <c r="H25" s="177"/>
      <c r="I25" s="177"/>
      <c r="J25" s="177"/>
      <c r="K25" s="177"/>
      <c r="L25" s="177"/>
      <c r="M25" s="177"/>
      <c r="N25" s="177"/>
      <c r="O25" s="177"/>
      <c r="P25" s="177"/>
      <c r="Q25" s="177"/>
      <c r="R25" s="28"/>
    </row>
    <row r="26" spans="2:18" s="1" customFormat="1" ht="6.95" customHeight="1">
      <c r="B26" s="26"/>
      <c r="C26" s="177"/>
      <c r="D26" s="181"/>
      <c r="E26" s="181"/>
      <c r="F26" s="181"/>
      <c r="G26" s="181"/>
      <c r="H26" s="181"/>
      <c r="I26" s="181"/>
      <c r="J26" s="181"/>
      <c r="K26" s="181"/>
      <c r="L26" s="181"/>
      <c r="M26" s="181"/>
      <c r="N26" s="181"/>
      <c r="O26" s="181"/>
      <c r="P26" s="181"/>
      <c r="Q26" s="177"/>
      <c r="R26" s="28"/>
    </row>
    <row r="27" spans="2:18" s="1" customFormat="1" ht="14.45" customHeight="1">
      <c r="B27" s="26"/>
      <c r="C27" s="177"/>
      <c r="D27" s="182" t="s">
        <v>124</v>
      </c>
      <c r="E27" s="177"/>
      <c r="F27" s="177"/>
      <c r="G27" s="177"/>
      <c r="H27" s="177"/>
      <c r="I27" s="177"/>
      <c r="J27" s="177"/>
      <c r="K27" s="177"/>
      <c r="L27" s="177"/>
      <c r="M27" s="315">
        <f>N88</f>
        <v>0</v>
      </c>
      <c r="N27" s="315"/>
      <c r="O27" s="315"/>
      <c r="P27" s="315"/>
      <c r="Q27" s="177"/>
      <c r="R27" s="28"/>
    </row>
    <row r="28" spans="2:18" s="1" customFormat="1" ht="14.45" customHeight="1">
      <c r="B28" s="26"/>
      <c r="C28" s="177"/>
      <c r="D28" s="183" t="s">
        <v>125</v>
      </c>
      <c r="E28" s="177"/>
      <c r="F28" s="177"/>
      <c r="G28" s="177"/>
      <c r="H28" s="177"/>
      <c r="I28" s="177"/>
      <c r="J28" s="177"/>
      <c r="K28" s="177"/>
      <c r="L28" s="177"/>
      <c r="M28" s="315">
        <f>N95</f>
        <v>0</v>
      </c>
      <c r="N28" s="315"/>
      <c r="O28" s="315"/>
      <c r="P28" s="315"/>
      <c r="Q28" s="177"/>
      <c r="R28" s="28"/>
    </row>
    <row r="29" spans="2:18" s="1" customFormat="1" ht="6.95" customHeight="1">
      <c r="B29" s="26"/>
      <c r="C29" s="177"/>
      <c r="D29" s="177"/>
      <c r="E29" s="177"/>
      <c r="F29" s="177"/>
      <c r="G29" s="177"/>
      <c r="H29" s="177"/>
      <c r="I29" s="177"/>
      <c r="J29" s="177"/>
      <c r="K29" s="177"/>
      <c r="L29" s="177"/>
      <c r="M29" s="177"/>
      <c r="N29" s="177"/>
      <c r="O29" s="177"/>
      <c r="P29" s="177"/>
      <c r="Q29" s="177"/>
      <c r="R29" s="28"/>
    </row>
    <row r="30" spans="2:18" s="1" customFormat="1" ht="25.35" customHeight="1">
      <c r="B30" s="26"/>
      <c r="C30" s="177"/>
      <c r="D30" s="184" t="s">
        <v>35</v>
      </c>
      <c r="E30" s="177"/>
      <c r="F30" s="177"/>
      <c r="G30" s="177"/>
      <c r="H30" s="177"/>
      <c r="I30" s="177"/>
      <c r="J30" s="177"/>
      <c r="K30" s="177"/>
      <c r="L30" s="177"/>
      <c r="M30" s="422">
        <f>ROUND(M27+M28,2)</f>
        <v>0</v>
      </c>
      <c r="N30" s="408"/>
      <c r="O30" s="408"/>
      <c r="P30" s="408"/>
      <c r="Q30" s="177"/>
      <c r="R30" s="28"/>
    </row>
    <row r="31" spans="2:18" s="1" customFormat="1" ht="6.95" customHeight="1">
      <c r="B31" s="26"/>
      <c r="C31" s="177"/>
      <c r="D31" s="181"/>
      <c r="E31" s="181"/>
      <c r="F31" s="181"/>
      <c r="G31" s="181"/>
      <c r="H31" s="181"/>
      <c r="I31" s="181"/>
      <c r="J31" s="181"/>
      <c r="K31" s="181"/>
      <c r="L31" s="181"/>
      <c r="M31" s="181"/>
      <c r="N31" s="181"/>
      <c r="O31" s="181"/>
      <c r="P31" s="181"/>
      <c r="Q31" s="177"/>
      <c r="R31" s="28"/>
    </row>
    <row r="32" spans="2:18" s="1" customFormat="1" ht="14.45" customHeight="1">
      <c r="B32" s="26"/>
      <c r="C32" s="177"/>
      <c r="D32" s="185" t="s">
        <v>36</v>
      </c>
      <c r="E32" s="185" t="s">
        <v>37</v>
      </c>
      <c r="F32" s="186">
        <v>0.21</v>
      </c>
      <c r="G32" s="187" t="s">
        <v>38</v>
      </c>
      <c r="H32" s="423">
        <f>M30</f>
        <v>0</v>
      </c>
      <c r="I32" s="408"/>
      <c r="J32" s="408"/>
      <c r="K32" s="177"/>
      <c r="L32" s="177"/>
      <c r="M32" s="423">
        <f>H32*0.21</f>
        <v>0</v>
      </c>
      <c r="N32" s="408"/>
      <c r="O32" s="408"/>
      <c r="P32" s="408"/>
      <c r="Q32" s="177"/>
      <c r="R32" s="28"/>
    </row>
    <row r="33" spans="2:18" s="1" customFormat="1" ht="14.45" customHeight="1">
      <c r="B33" s="26"/>
      <c r="C33" s="177"/>
      <c r="D33" s="177"/>
      <c r="E33" s="185" t="s">
        <v>39</v>
      </c>
      <c r="F33" s="186">
        <v>0.15</v>
      </c>
      <c r="G33" s="187" t="s">
        <v>38</v>
      </c>
      <c r="H33" s="423"/>
      <c r="I33" s="408"/>
      <c r="J33" s="408"/>
      <c r="K33" s="177"/>
      <c r="L33" s="177"/>
      <c r="M33" s="423">
        <v>0</v>
      </c>
      <c r="N33" s="408"/>
      <c r="O33" s="408"/>
      <c r="P33" s="408"/>
      <c r="Q33" s="177"/>
      <c r="R33" s="28"/>
    </row>
    <row r="34" spans="2:18" s="1" customFormat="1" ht="14.45" customHeight="1" hidden="1">
      <c r="B34" s="26"/>
      <c r="C34" s="177"/>
      <c r="D34" s="177"/>
      <c r="E34" s="185" t="s">
        <v>40</v>
      </c>
      <c r="F34" s="186">
        <v>0.21</v>
      </c>
      <c r="G34" s="187" t="s">
        <v>38</v>
      </c>
      <c r="H34" s="423" t="e">
        <f>ROUND((SUM(#REF!)+SUM(#REF!)),2)</f>
        <v>#REF!</v>
      </c>
      <c r="I34" s="408"/>
      <c r="J34" s="408"/>
      <c r="K34" s="177"/>
      <c r="L34" s="177"/>
      <c r="M34" s="423">
        <v>0</v>
      </c>
      <c r="N34" s="408"/>
      <c r="O34" s="408"/>
      <c r="P34" s="408"/>
      <c r="Q34" s="177"/>
      <c r="R34" s="28"/>
    </row>
    <row r="35" spans="2:18" s="1" customFormat="1" ht="14.45" customHeight="1" hidden="1">
      <c r="B35" s="26"/>
      <c r="C35" s="177"/>
      <c r="D35" s="177"/>
      <c r="E35" s="185" t="s">
        <v>41</v>
      </c>
      <c r="F35" s="186">
        <v>0.15</v>
      </c>
      <c r="G35" s="187" t="s">
        <v>38</v>
      </c>
      <c r="H35" s="423" t="e">
        <f>ROUND((SUM(#REF!)+SUM(#REF!)),2)</f>
        <v>#REF!</v>
      </c>
      <c r="I35" s="408"/>
      <c r="J35" s="408"/>
      <c r="K35" s="177"/>
      <c r="L35" s="177"/>
      <c r="M35" s="423">
        <v>0</v>
      </c>
      <c r="N35" s="408"/>
      <c r="O35" s="408"/>
      <c r="P35" s="408"/>
      <c r="Q35" s="177"/>
      <c r="R35" s="28"/>
    </row>
    <row r="36" spans="2:18" s="1" customFormat="1" ht="14.45" customHeight="1" hidden="1">
      <c r="B36" s="26"/>
      <c r="C36" s="177"/>
      <c r="D36" s="177"/>
      <c r="E36" s="185" t="s">
        <v>42</v>
      </c>
      <c r="F36" s="186">
        <v>0</v>
      </c>
      <c r="G36" s="187" t="s">
        <v>38</v>
      </c>
      <c r="H36" s="423" t="e">
        <f>ROUND((SUM(#REF!)+SUM(#REF!)),2)</f>
        <v>#REF!</v>
      </c>
      <c r="I36" s="408"/>
      <c r="J36" s="408"/>
      <c r="K36" s="177"/>
      <c r="L36" s="177"/>
      <c r="M36" s="423">
        <v>0</v>
      </c>
      <c r="N36" s="408"/>
      <c r="O36" s="408"/>
      <c r="P36" s="408"/>
      <c r="Q36" s="177"/>
      <c r="R36" s="28"/>
    </row>
    <row r="37" spans="2:18" s="1" customFormat="1" ht="6.95" customHeight="1">
      <c r="B37" s="26"/>
      <c r="C37" s="177"/>
      <c r="D37" s="177"/>
      <c r="E37" s="177"/>
      <c r="F37" s="177"/>
      <c r="G37" s="177"/>
      <c r="H37" s="177"/>
      <c r="I37" s="177"/>
      <c r="J37" s="177"/>
      <c r="K37" s="177"/>
      <c r="L37" s="177"/>
      <c r="M37" s="177"/>
      <c r="N37" s="177"/>
      <c r="O37" s="177"/>
      <c r="P37" s="177"/>
      <c r="Q37" s="177"/>
      <c r="R37" s="28"/>
    </row>
    <row r="38" spans="2:18" s="1" customFormat="1" ht="25.35" customHeight="1">
      <c r="B38" s="26"/>
      <c r="C38" s="188"/>
      <c r="D38" s="189" t="s">
        <v>43</v>
      </c>
      <c r="E38" s="190"/>
      <c r="F38" s="190"/>
      <c r="G38" s="191" t="s">
        <v>44</v>
      </c>
      <c r="H38" s="192" t="s">
        <v>45</v>
      </c>
      <c r="I38" s="190"/>
      <c r="J38" s="190"/>
      <c r="K38" s="190"/>
      <c r="L38" s="424">
        <f>SUM(M30:M36)</f>
        <v>0</v>
      </c>
      <c r="M38" s="424"/>
      <c r="N38" s="424"/>
      <c r="O38" s="424"/>
      <c r="P38" s="425"/>
      <c r="Q38" s="188"/>
      <c r="R38" s="28"/>
    </row>
    <row r="39" spans="2:18" s="1" customFormat="1" ht="14.45" customHeight="1">
      <c r="B39" s="26"/>
      <c r="C39" s="177"/>
      <c r="D39" s="177"/>
      <c r="E39" s="177"/>
      <c r="F39" s="177"/>
      <c r="G39" s="177"/>
      <c r="H39" s="177"/>
      <c r="I39" s="177"/>
      <c r="J39" s="177"/>
      <c r="K39" s="177"/>
      <c r="L39" s="177"/>
      <c r="M39" s="177"/>
      <c r="N39" s="177"/>
      <c r="O39" s="177"/>
      <c r="P39" s="177"/>
      <c r="Q39" s="177"/>
      <c r="R39" s="28"/>
    </row>
    <row r="40" spans="2:18" s="1" customFormat="1" ht="14.45" customHeight="1">
      <c r="B40" s="26"/>
      <c r="C40" s="177"/>
      <c r="D40" s="177"/>
      <c r="E40" s="177"/>
      <c r="F40" s="177"/>
      <c r="G40" s="177"/>
      <c r="H40" s="177"/>
      <c r="I40" s="177"/>
      <c r="J40" s="177"/>
      <c r="K40" s="177"/>
      <c r="L40" s="177"/>
      <c r="M40" s="177"/>
      <c r="N40" s="177"/>
      <c r="O40" s="177"/>
      <c r="P40" s="177"/>
      <c r="Q40" s="177"/>
      <c r="R40" s="28"/>
    </row>
    <row r="41" spans="2:18" ht="13.5">
      <c r="B41" s="21"/>
      <c r="C41" s="175"/>
      <c r="D41" s="175"/>
      <c r="E41" s="175"/>
      <c r="F41" s="175"/>
      <c r="G41" s="175"/>
      <c r="H41" s="175"/>
      <c r="I41" s="175"/>
      <c r="J41" s="175"/>
      <c r="K41" s="175"/>
      <c r="L41" s="175"/>
      <c r="M41" s="175"/>
      <c r="N41" s="175"/>
      <c r="O41" s="175"/>
      <c r="P41" s="175"/>
      <c r="Q41" s="175"/>
      <c r="R41" s="22"/>
    </row>
    <row r="42" spans="2:18" ht="13.5">
      <c r="B42" s="21"/>
      <c r="C42" s="175"/>
      <c r="D42" s="175"/>
      <c r="E42" s="175"/>
      <c r="F42" s="175"/>
      <c r="G42" s="175"/>
      <c r="H42" s="175"/>
      <c r="I42" s="175"/>
      <c r="J42" s="175"/>
      <c r="K42" s="175"/>
      <c r="L42" s="175"/>
      <c r="M42" s="175"/>
      <c r="N42" s="175"/>
      <c r="O42" s="175"/>
      <c r="P42" s="175"/>
      <c r="Q42" s="175"/>
      <c r="R42" s="22"/>
    </row>
    <row r="43" spans="2:18" ht="13.5">
      <c r="B43" s="21"/>
      <c r="C43" s="175"/>
      <c r="D43" s="175"/>
      <c r="E43" s="175"/>
      <c r="F43" s="175"/>
      <c r="G43" s="175"/>
      <c r="H43" s="175"/>
      <c r="I43" s="175"/>
      <c r="J43" s="175"/>
      <c r="K43" s="175"/>
      <c r="L43" s="175"/>
      <c r="M43" s="175"/>
      <c r="N43" s="175"/>
      <c r="O43" s="175"/>
      <c r="P43" s="175"/>
      <c r="Q43" s="175"/>
      <c r="R43" s="22"/>
    </row>
    <row r="44" spans="2:18" ht="13.5">
      <c r="B44" s="21"/>
      <c r="C44" s="175"/>
      <c r="D44" s="175"/>
      <c r="E44" s="175"/>
      <c r="F44" s="175"/>
      <c r="G44" s="175"/>
      <c r="H44" s="175"/>
      <c r="I44" s="175"/>
      <c r="J44" s="175"/>
      <c r="K44" s="175"/>
      <c r="L44" s="175"/>
      <c r="M44" s="175"/>
      <c r="N44" s="175"/>
      <c r="O44" s="175"/>
      <c r="P44" s="175"/>
      <c r="Q44" s="175"/>
      <c r="R44" s="22"/>
    </row>
    <row r="45" spans="2:18" ht="13.5">
      <c r="B45" s="21"/>
      <c r="C45" s="175"/>
      <c r="D45" s="175"/>
      <c r="E45" s="175"/>
      <c r="F45" s="175"/>
      <c r="G45" s="175"/>
      <c r="H45" s="175"/>
      <c r="I45" s="175"/>
      <c r="J45" s="175"/>
      <c r="K45" s="175"/>
      <c r="L45" s="175"/>
      <c r="M45" s="175"/>
      <c r="N45" s="175"/>
      <c r="O45" s="175"/>
      <c r="P45" s="175"/>
      <c r="Q45" s="175"/>
      <c r="R45" s="22"/>
    </row>
    <row r="46" spans="2:18" ht="13.5">
      <c r="B46" s="21"/>
      <c r="C46" s="175"/>
      <c r="D46" s="175"/>
      <c r="E46" s="175"/>
      <c r="F46" s="175"/>
      <c r="G46" s="175"/>
      <c r="H46" s="175"/>
      <c r="I46" s="175"/>
      <c r="J46" s="175"/>
      <c r="K46" s="175"/>
      <c r="L46" s="175"/>
      <c r="M46" s="175"/>
      <c r="N46" s="175"/>
      <c r="O46" s="175"/>
      <c r="P46" s="175"/>
      <c r="Q46" s="175"/>
      <c r="R46" s="22"/>
    </row>
    <row r="47" spans="2:18" ht="13.5">
      <c r="B47" s="21"/>
      <c r="C47" s="175"/>
      <c r="D47" s="175"/>
      <c r="E47" s="175"/>
      <c r="F47" s="175"/>
      <c r="G47" s="175"/>
      <c r="H47" s="175"/>
      <c r="I47" s="175"/>
      <c r="J47" s="175"/>
      <c r="K47" s="175"/>
      <c r="L47" s="175"/>
      <c r="M47" s="175"/>
      <c r="N47" s="175"/>
      <c r="O47" s="175"/>
      <c r="P47" s="175"/>
      <c r="Q47" s="175"/>
      <c r="R47" s="22"/>
    </row>
    <row r="48" spans="2:18" ht="13.5">
      <c r="B48" s="21"/>
      <c r="C48" s="175"/>
      <c r="D48" s="175"/>
      <c r="E48" s="175"/>
      <c r="F48" s="175"/>
      <c r="G48" s="175"/>
      <c r="H48" s="175"/>
      <c r="I48" s="175"/>
      <c r="J48" s="175"/>
      <c r="K48" s="175"/>
      <c r="L48" s="175"/>
      <c r="M48" s="175"/>
      <c r="N48" s="175"/>
      <c r="O48" s="175"/>
      <c r="P48" s="175"/>
      <c r="Q48" s="175"/>
      <c r="R48" s="22"/>
    </row>
    <row r="49" spans="2:18" ht="13.5">
      <c r="B49" s="21"/>
      <c r="C49" s="175"/>
      <c r="D49" s="175"/>
      <c r="E49" s="175"/>
      <c r="F49" s="175"/>
      <c r="G49" s="175"/>
      <c r="H49" s="175"/>
      <c r="I49" s="175"/>
      <c r="J49" s="175"/>
      <c r="K49" s="175"/>
      <c r="L49" s="175"/>
      <c r="M49" s="175"/>
      <c r="N49" s="175"/>
      <c r="O49" s="175"/>
      <c r="P49" s="175"/>
      <c r="Q49" s="175"/>
      <c r="R49" s="22"/>
    </row>
    <row r="50" spans="2:18" s="1" customFormat="1" ht="15">
      <c r="B50" s="26"/>
      <c r="C50" s="177"/>
      <c r="D50" s="193" t="s">
        <v>46</v>
      </c>
      <c r="E50" s="181"/>
      <c r="F50" s="181"/>
      <c r="G50" s="181"/>
      <c r="H50" s="194"/>
      <c r="I50" s="177"/>
      <c r="J50" s="193" t="s">
        <v>47</v>
      </c>
      <c r="K50" s="181"/>
      <c r="L50" s="181"/>
      <c r="M50" s="181"/>
      <c r="N50" s="181"/>
      <c r="O50" s="181"/>
      <c r="P50" s="194"/>
      <c r="Q50" s="177"/>
      <c r="R50" s="28"/>
    </row>
    <row r="51" spans="2:18" ht="13.5">
      <c r="B51" s="21"/>
      <c r="C51" s="175"/>
      <c r="D51" s="195"/>
      <c r="E51" s="175"/>
      <c r="F51" s="175"/>
      <c r="G51" s="175"/>
      <c r="H51" s="196"/>
      <c r="I51" s="175"/>
      <c r="J51" s="195"/>
      <c r="K51" s="175"/>
      <c r="L51" s="175"/>
      <c r="M51" s="175"/>
      <c r="N51" s="175"/>
      <c r="O51" s="175"/>
      <c r="P51" s="196"/>
      <c r="Q51" s="175"/>
      <c r="R51" s="22"/>
    </row>
    <row r="52" spans="2:18" ht="13.5">
      <c r="B52" s="21"/>
      <c r="C52" s="175"/>
      <c r="D52" s="195"/>
      <c r="E52" s="175"/>
      <c r="F52" s="175"/>
      <c r="G52" s="175"/>
      <c r="H52" s="196"/>
      <c r="I52" s="175"/>
      <c r="J52" s="195"/>
      <c r="K52" s="175"/>
      <c r="L52" s="175"/>
      <c r="M52" s="175"/>
      <c r="N52" s="175"/>
      <c r="O52" s="175"/>
      <c r="P52" s="196"/>
      <c r="Q52" s="175"/>
      <c r="R52" s="22"/>
    </row>
    <row r="53" spans="2:18" ht="13.5">
      <c r="B53" s="21"/>
      <c r="C53" s="175"/>
      <c r="D53" s="195"/>
      <c r="E53" s="175"/>
      <c r="F53" s="175"/>
      <c r="G53" s="175"/>
      <c r="H53" s="196"/>
      <c r="I53" s="175"/>
      <c r="J53" s="195"/>
      <c r="K53" s="175"/>
      <c r="L53" s="175"/>
      <c r="M53" s="175"/>
      <c r="N53" s="175"/>
      <c r="O53" s="175"/>
      <c r="P53" s="196"/>
      <c r="Q53" s="175"/>
      <c r="R53" s="22"/>
    </row>
    <row r="54" spans="2:18" ht="13.5">
      <c r="B54" s="21"/>
      <c r="C54" s="175"/>
      <c r="D54" s="195"/>
      <c r="E54" s="175"/>
      <c r="F54" s="175"/>
      <c r="G54" s="175"/>
      <c r="H54" s="196"/>
      <c r="I54" s="175"/>
      <c r="J54" s="195"/>
      <c r="K54" s="175"/>
      <c r="L54" s="175"/>
      <c r="M54" s="175"/>
      <c r="N54" s="175"/>
      <c r="O54" s="175"/>
      <c r="P54" s="196"/>
      <c r="Q54" s="175"/>
      <c r="R54" s="22"/>
    </row>
    <row r="55" spans="2:18" ht="13.5">
      <c r="B55" s="21"/>
      <c r="C55" s="175"/>
      <c r="D55" s="195"/>
      <c r="E55" s="175"/>
      <c r="F55" s="175"/>
      <c r="G55" s="175"/>
      <c r="H55" s="196"/>
      <c r="I55" s="175"/>
      <c r="J55" s="195"/>
      <c r="K55" s="175"/>
      <c r="L55" s="175"/>
      <c r="M55" s="175"/>
      <c r="N55" s="175"/>
      <c r="O55" s="175"/>
      <c r="P55" s="196"/>
      <c r="Q55" s="175"/>
      <c r="R55" s="22"/>
    </row>
    <row r="56" spans="2:18" ht="13.5">
      <c r="B56" s="21"/>
      <c r="C56" s="175"/>
      <c r="D56" s="195"/>
      <c r="E56" s="175"/>
      <c r="F56" s="175"/>
      <c r="G56" s="175"/>
      <c r="H56" s="196"/>
      <c r="I56" s="175"/>
      <c r="J56" s="195"/>
      <c r="K56" s="175"/>
      <c r="L56" s="175"/>
      <c r="M56" s="175"/>
      <c r="N56" s="175"/>
      <c r="O56" s="175"/>
      <c r="P56" s="196"/>
      <c r="Q56" s="175"/>
      <c r="R56" s="22"/>
    </row>
    <row r="57" spans="2:18" ht="13.5">
      <c r="B57" s="21"/>
      <c r="C57" s="175"/>
      <c r="D57" s="195"/>
      <c r="E57" s="175"/>
      <c r="F57" s="175"/>
      <c r="G57" s="175"/>
      <c r="H57" s="196"/>
      <c r="I57" s="175"/>
      <c r="J57" s="195"/>
      <c r="K57" s="175"/>
      <c r="L57" s="175"/>
      <c r="M57" s="175"/>
      <c r="N57" s="175"/>
      <c r="O57" s="175"/>
      <c r="P57" s="196"/>
      <c r="Q57" s="175"/>
      <c r="R57" s="22"/>
    </row>
    <row r="58" spans="2:18" ht="13.5">
      <c r="B58" s="21"/>
      <c r="C58" s="175"/>
      <c r="D58" s="195"/>
      <c r="E58" s="175"/>
      <c r="F58" s="175"/>
      <c r="G58" s="175"/>
      <c r="H58" s="196"/>
      <c r="I58" s="175"/>
      <c r="J58" s="195"/>
      <c r="K58" s="175"/>
      <c r="L58" s="175"/>
      <c r="M58" s="175"/>
      <c r="N58" s="175"/>
      <c r="O58" s="175"/>
      <c r="P58" s="196"/>
      <c r="Q58" s="175"/>
      <c r="R58" s="22"/>
    </row>
    <row r="59" spans="2:18" s="1" customFormat="1" ht="15">
      <c r="B59" s="26"/>
      <c r="C59" s="177"/>
      <c r="D59" s="197" t="s">
        <v>48</v>
      </c>
      <c r="E59" s="198"/>
      <c r="F59" s="198"/>
      <c r="G59" s="199" t="s">
        <v>49</v>
      </c>
      <c r="H59" s="200"/>
      <c r="I59" s="177"/>
      <c r="J59" s="197" t="s">
        <v>48</v>
      </c>
      <c r="K59" s="198"/>
      <c r="L59" s="198"/>
      <c r="M59" s="198"/>
      <c r="N59" s="199" t="s">
        <v>49</v>
      </c>
      <c r="O59" s="198"/>
      <c r="P59" s="200"/>
      <c r="Q59" s="177"/>
      <c r="R59" s="28"/>
    </row>
    <row r="60" spans="2:18" ht="13.5">
      <c r="B60" s="21"/>
      <c r="C60" s="175"/>
      <c r="D60" s="175"/>
      <c r="E60" s="175"/>
      <c r="F60" s="175"/>
      <c r="G60" s="175"/>
      <c r="H60" s="175"/>
      <c r="I60" s="175"/>
      <c r="J60" s="175"/>
      <c r="K60" s="175"/>
      <c r="L60" s="175"/>
      <c r="M60" s="175"/>
      <c r="N60" s="175"/>
      <c r="O60" s="175"/>
      <c r="P60" s="175"/>
      <c r="Q60" s="175"/>
      <c r="R60" s="22"/>
    </row>
    <row r="61" spans="2:18" s="1" customFormat="1" ht="15">
      <c r="B61" s="26"/>
      <c r="C61" s="177"/>
      <c r="D61" s="193" t="s">
        <v>50</v>
      </c>
      <c r="E61" s="181"/>
      <c r="F61" s="181"/>
      <c r="G61" s="181"/>
      <c r="H61" s="194"/>
      <c r="I61" s="177"/>
      <c r="J61" s="193" t="s">
        <v>51</v>
      </c>
      <c r="K61" s="181"/>
      <c r="L61" s="181"/>
      <c r="M61" s="181"/>
      <c r="N61" s="181"/>
      <c r="O61" s="181"/>
      <c r="P61" s="194"/>
      <c r="Q61" s="177"/>
      <c r="R61" s="28"/>
    </row>
    <row r="62" spans="2:18" ht="13.5">
      <c r="B62" s="21"/>
      <c r="C62" s="175"/>
      <c r="D62" s="195"/>
      <c r="E62" s="175"/>
      <c r="F62" s="175"/>
      <c r="G62" s="175"/>
      <c r="H62" s="196"/>
      <c r="I62" s="175"/>
      <c r="J62" s="195"/>
      <c r="K62" s="175"/>
      <c r="L62" s="175"/>
      <c r="M62" s="175"/>
      <c r="N62" s="175"/>
      <c r="O62" s="175"/>
      <c r="P62" s="196"/>
      <c r="Q62" s="175"/>
      <c r="R62" s="22"/>
    </row>
    <row r="63" spans="2:18" ht="13.5">
      <c r="B63" s="21"/>
      <c r="C63" s="175"/>
      <c r="D63" s="195"/>
      <c r="E63" s="175"/>
      <c r="F63" s="175"/>
      <c r="G63" s="175"/>
      <c r="H63" s="196"/>
      <c r="I63" s="175"/>
      <c r="J63" s="195"/>
      <c r="K63" s="175"/>
      <c r="L63" s="175"/>
      <c r="M63" s="175"/>
      <c r="N63" s="175"/>
      <c r="O63" s="175"/>
      <c r="P63" s="196"/>
      <c r="Q63" s="175"/>
      <c r="R63" s="22"/>
    </row>
    <row r="64" spans="2:18" ht="13.5">
      <c r="B64" s="21"/>
      <c r="C64" s="175"/>
      <c r="D64" s="195"/>
      <c r="E64" s="175"/>
      <c r="F64" s="175"/>
      <c r="G64" s="175"/>
      <c r="H64" s="196"/>
      <c r="I64" s="175"/>
      <c r="J64" s="195"/>
      <c r="K64" s="175"/>
      <c r="L64" s="175"/>
      <c r="M64" s="175"/>
      <c r="N64" s="175"/>
      <c r="O64" s="175"/>
      <c r="P64" s="196"/>
      <c r="Q64" s="175"/>
      <c r="R64" s="22"/>
    </row>
    <row r="65" spans="2:18" ht="13.5">
      <c r="B65" s="21"/>
      <c r="C65" s="175"/>
      <c r="D65" s="195"/>
      <c r="E65" s="175"/>
      <c r="F65" s="175"/>
      <c r="G65" s="175"/>
      <c r="H65" s="196"/>
      <c r="I65" s="175"/>
      <c r="J65" s="195"/>
      <c r="K65" s="175"/>
      <c r="L65" s="175"/>
      <c r="M65" s="175"/>
      <c r="N65" s="175"/>
      <c r="O65" s="175"/>
      <c r="P65" s="196"/>
      <c r="Q65" s="175"/>
      <c r="R65" s="22"/>
    </row>
    <row r="66" spans="2:18" ht="13.5">
      <c r="B66" s="21"/>
      <c r="C66" s="175"/>
      <c r="D66" s="195"/>
      <c r="E66" s="175"/>
      <c r="F66" s="175"/>
      <c r="G66" s="175"/>
      <c r="H66" s="196"/>
      <c r="I66" s="175"/>
      <c r="J66" s="195"/>
      <c r="K66" s="175"/>
      <c r="L66" s="175"/>
      <c r="M66" s="175"/>
      <c r="N66" s="175"/>
      <c r="O66" s="175"/>
      <c r="P66" s="196"/>
      <c r="Q66" s="175"/>
      <c r="R66" s="22"/>
    </row>
    <row r="67" spans="2:18" ht="13.5">
      <c r="B67" s="21"/>
      <c r="C67" s="175"/>
      <c r="D67" s="195"/>
      <c r="E67" s="175"/>
      <c r="F67" s="175"/>
      <c r="G67" s="175"/>
      <c r="H67" s="196"/>
      <c r="I67" s="175"/>
      <c r="J67" s="195"/>
      <c r="K67" s="175"/>
      <c r="L67" s="175"/>
      <c r="M67" s="175"/>
      <c r="N67" s="175"/>
      <c r="O67" s="175"/>
      <c r="P67" s="196"/>
      <c r="Q67" s="175"/>
      <c r="R67" s="22"/>
    </row>
    <row r="68" spans="2:18" ht="13.5">
      <c r="B68" s="21"/>
      <c r="C68" s="175"/>
      <c r="D68" s="195"/>
      <c r="E68" s="175"/>
      <c r="F68" s="175"/>
      <c r="G68" s="175"/>
      <c r="H68" s="196"/>
      <c r="I68" s="175"/>
      <c r="J68" s="195"/>
      <c r="K68" s="175"/>
      <c r="L68" s="175"/>
      <c r="M68" s="175"/>
      <c r="N68" s="175"/>
      <c r="O68" s="175"/>
      <c r="P68" s="196"/>
      <c r="Q68" s="175"/>
      <c r="R68" s="22"/>
    </row>
    <row r="69" spans="2:18" ht="13.5">
      <c r="B69" s="21"/>
      <c r="C69" s="175"/>
      <c r="D69" s="195"/>
      <c r="E69" s="175"/>
      <c r="F69" s="175"/>
      <c r="G69" s="175"/>
      <c r="H69" s="196"/>
      <c r="I69" s="175"/>
      <c r="J69" s="195"/>
      <c r="K69" s="175"/>
      <c r="L69" s="175"/>
      <c r="M69" s="175"/>
      <c r="N69" s="175"/>
      <c r="O69" s="175"/>
      <c r="P69" s="196"/>
      <c r="Q69" s="175"/>
      <c r="R69" s="22"/>
    </row>
    <row r="70" spans="2:18" s="1" customFormat="1" ht="15">
      <c r="B70" s="26"/>
      <c r="C70" s="177"/>
      <c r="D70" s="197" t="s">
        <v>48</v>
      </c>
      <c r="E70" s="198"/>
      <c r="F70" s="198"/>
      <c r="G70" s="199" t="s">
        <v>49</v>
      </c>
      <c r="H70" s="200"/>
      <c r="I70" s="177"/>
      <c r="J70" s="197" t="s">
        <v>48</v>
      </c>
      <c r="K70" s="198"/>
      <c r="L70" s="198"/>
      <c r="M70" s="198"/>
      <c r="N70" s="199" t="s">
        <v>49</v>
      </c>
      <c r="O70" s="198"/>
      <c r="P70" s="200"/>
      <c r="Q70" s="177"/>
      <c r="R70" s="28"/>
    </row>
    <row r="71" spans="2:18" s="1" customFormat="1" ht="14.45" customHeight="1">
      <c r="B71" s="40"/>
      <c r="C71" s="201"/>
      <c r="D71" s="201"/>
      <c r="E71" s="201"/>
      <c r="F71" s="201"/>
      <c r="G71" s="201"/>
      <c r="H71" s="201"/>
      <c r="I71" s="201"/>
      <c r="J71" s="201"/>
      <c r="K71" s="201"/>
      <c r="L71" s="201"/>
      <c r="M71" s="201"/>
      <c r="N71" s="201"/>
      <c r="O71" s="201"/>
      <c r="P71" s="201"/>
      <c r="Q71" s="201"/>
      <c r="R71" s="42"/>
    </row>
    <row r="72" spans="3:17" ht="13.5">
      <c r="C72" s="202"/>
      <c r="D72" s="202"/>
      <c r="E72" s="202"/>
      <c r="F72" s="202"/>
      <c r="G72" s="202"/>
      <c r="H72" s="202"/>
      <c r="I72" s="202"/>
      <c r="J72" s="202"/>
      <c r="K72" s="202"/>
      <c r="L72" s="202"/>
      <c r="M72" s="202"/>
      <c r="N72" s="202"/>
      <c r="O72" s="202"/>
      <c r="P72" s="202"/>
      <c r="Q72" s="202"/>
    </row>
    <row r="73" spans="3:17" ht="13.5">
      <c r="C73" s="202"/>
      <c r="D73" s="202"/>
      <c r="E73" s="202"/>
      <c r="F73" s="202"/>
      <c r="G73" s="202"/>
      <c r="H73" s="202"/>
      <c r="I73" s="202"/>
      <c r="J73" s="202"/>
      <c r="K73" s="202"/>
      <c r="L73" s="202"/>
      <c r="M73" s="202"/>
      <c r="N73" s="202"/>
      <c r="O73" s="202"/>
      <c r="P73" s="202"/>
      <c r="Q73" s="202"/>
    </row>
    <row r="74" spans="3:17" ht="13.5">
      <c r="C74" s="202"/>
      <c r="D74" s="202"/>
      <c r="E74" s="202"/>
      <c r="F74" s="202"/>
      <c r="G74" s="202"/>
      <c r="H74" s="202"/>
      <c r="I74" s="202"/>
      <c r="J74" s="202"/>
      <c r="K74" s="202"/>
      <c r="L74" s="202"/>
      <c r="M74" s="202"/>
      <c r="N74" s="202"/>
      <c r="O74" s="202"/>
      <c r="P74" s="202"/>
      <c r="Q74" s="202"/>
    </row>
    <row r="75" spans="2:18" s="1" customFormat="1" ht="6.95" customHeight="1">
      <c r="B75" s="43"/>
      <c r="C75" s="203"/>
      <c r="D75" s="203"/>
      <c r="E75" s="203"/>
      <c r="F75" s="203"/>
      <c r="G75" s="203"/>
      <c r="H75" s="203"/>
      <c r="I75" s="203"/>
      <c r="J75" s="203"/>
      <c r="K75" s="203"/>
      <c r="L75" s="203"/>
      <c r="M75" s="203"/>
      <c r="N75" s="203"/>
      <c r="O75" s="203"/>
      <c r="P75" s="203"/>
      <c r="Q75" s="203"/>
      <c r="R75" s="45"/>
    </row>
    <row r="76" spans="2:18" s="1" customFormat="1" ht="36.95" customHeight="1">
      <c r="B76" s="26"/>
      <c r="C76" s="309" t="s">
        <v>126</v>
      </c>
      <c r="D76" s="310"/>
      <c r="E76" s="310"/>
      <c r="F76" s="310"/>
      <c r="G76" s="310"/>
      <c r="H76" s="310"/>
      <c r="I76" s="310"/>
      <c r="J76" s="310"/>
      <c r="K76" s="310"/>
      <c r="L76" s="310"/>
      <c r="M76" s="310"/>
      <c r="N76" s="310"/>
      <c r="O76" s="310"/>
      <c r="P76" s="310"/>
      <c r="Q76" s="310"/>
      <c r="R76" s="28"/>
    </row>
    <row r="77" spans="2:18" s="1" customFormat="1" ht="6.95" customHeight="1">
      <c r="B77" s="26"/>
      <c r="C77" s="177"/>
      <c r="D77" s="177"/>
      <c r="E77" s="177"/>
      <c r="F77" s="177"/>
      <c r="G77" s="177"/>
      <c r="H77" s="177"/>
      <c r="I77" s="177"/>
      <c r="J77" s="177"/>
      <c r="K77" s="177"/>
      <c r="L77" s="177"/>
      <c r="M77" s="177"/>
      <c r="N77" s="177"/>
      <c r="O77" s="177"/>
      <c r="P77" s="177"/>
      <c r="Q77" s="177"/>
      <c r="R77" s="28"/>
    </row>
    <row r="78" spans="2:18" s="1" customFormat="1" ht="30" customHeight="1">
      <c r="B78" s="26"/>
      <c r="C78" s="176" t="s">
        <v>17</v>
      </c>
      <c r="D78" s="177"/>
      <c r="E78" s="177"/>
      <c r="F78" s="417" t="str">
        <f>F6</f>
        <v>Lednice</v>
      </c>
      <c r="G78" s="418"/>
      <c r="H78" s="418"/>
      <c r="I78" s="418"/>
      <c r="J78" s="418"/>
      <c r="K78" s="418"/>
      <c r="L78" s="418"/>
      <c r="M78" s="418"/>
      <c r="N78" s="418"/>
      <c r="O78" s="418"/>
      <c r="P78" s="418"/>
      <c r="Q78" s="177"/>
      <c r="R78" s="28"/>
    </row>
    <row r="79" spans="2:18" s="1" customFormat="1" ht="36.95" customHeight="1">
      <c r="B79" s="26"/>
      <c r="C79" s="204" t="s">
        <v>123</v>
      </c>
      <c r="D79" s="177"/>
      <c r="E79" s="177"/>
      <c r="F79" s="325" t="str">
        <f>F7</f>
        <v>TO-1.11.03 - Závlaha kapkovací hadicí - plocha VI-01</v>
      </c>
      <c r="G79" s="408"/>
      <c r="H79" s="408"/>
      <c r="I79" s="408"/>
      <c r="J79" s="408"/>
      <c r="K79" s="408"/>
      <c r="L79" s="408"/>
      <c r="M79" s="408"/>
      <c r="N79" s="408"/>
      <c r="O79" s="408"/>
      <c r="P79" s="408"/>
      <c r="Q79" s="177"/>
      <c r="R79" s="28"/>
    </row>
    <row r="80" spans="2:18" s="1" customFormat="1" ht="6.95" customHeight="1">
      <c r="B80" s="26"/>
      <c r="C80" s="177"/>
      <c r="D80" s="177"/>
      <c r="E80" s="177"/>
      <c r="F80" s="177"/>
      <c r="G80" s="177"/>
      <c r="H80" s="177"/>
      <c r="I80" s="177"/>
      <c r="J80" s="177"/>
      <c r="K80" s="177"/>
      <c r="L80" s="177"/>
      <c r="M80" s="177"/>
      <c r="N80" s="177"/>
      <c r="O80" s="177"/>
      <c r="P80" s="177"/>
      <c r="Q80" s="177"/>
      <c r="R80" s="28"/>
    </row>
    <row r="81" spans="2:18" s="1" customFormat="1" ht="18" customHeight="1">
      <c r="B81" s="26"/>
      <c r="C81" s="176" t="s">
        <v>21</v>
      </c>
      <c r="D81" s="177"/>
      <c r="E81" s="177"/>
      <c r="F81" s="179" t="str">
        <f>F9</f>
        <v>Lednice</v>
      </c>
      <c r="G81" s="177"/>
      <c r="H81" s="177"/>
      <c r="I81" s="177"/>
      <c r="J81" s="177"/>
      <c r="K81" s="176" t="s">
        <v>23</v>
      </c>
      <c r="L81" s="177"/>
      <c r="M81" s="409" t="str">
        <f>IF(O9="","",O9)</f>
        <v>29. 1. 2018</v>
      </c>
      <c r="N81" s="409"/>
      <c r="O81" s="409"/>
      <c r="P81" s="409"/>
      <c r="Q81" s="177"/>
      <c r="R81" s="28"/>
    </row>
    <row r="82" spans="2:18" s="1" customFormat="1" ht="6.95" customHeight="1">
      <c r="B82" s="26"/>
      <c r="C82" s="177"/>
      <c r="D82" s="177"/>
      <c r="E82" s="177"/>
      <c r="F82" s="177"/>
      <c r="G82" s="177"/>
      <c r="H82" s="177"/>
      <c r="I82" s="177"/>
      <c r="J82" s="177"/>
      <c r="K82" s="177"/>
      <c r="L82" s="177"/>
      <c r="M82" s="177"/>
      <c r="N82" s="177"/>
      <c r="O82" s="177"/>
      <c r="P82" s="177"/>
      <c r="Q82" s="177"/>
      <c r="R82" s="28"/>
    </row>
    <row r="83" spans="2:18" s="1" customFormat="1" ht="15">
      <c r="B83" s="26"/>
      <c r="C83" s="176" t="s">
        <v>25</v>
      </c>
      <c r="D83" s="177"/>
      <c r="E83" s="177"/>
      <c r="F83" s="148" t="str">
        <f>'Rekapitulace stavby'!L82</f>
        <v>Mendelova univerzita v Brně, Zahradnická fakulta</v>
      </c>
      <c r="G83" s="177"/>
      <c r="H83" s="177"/>
      <c r="I83" s="177"/>
      <c r="J83" s="177"/>
      <c r="K83" s="176" t="s">
        <v>29</v>
      </c>
      <c r="L83" s="177"/>
      <c r="M83" s="409" t="str">
        <f>'Rekapitulace stavby'!$AM$82</f>
        <v>Ing. Jiří Vondál</v>
      </c>
      <c r="N83" s="311"/>
      <c r="O83" s="311"/>
      <c r="P83" s="311"/>
      <c r="Q83" s="311"/>
      <c r="R83" s="28"/>
    </row>
    <row r="84" spans="2:18" s="1" customFormat="1" ht="14.45" customHeight="1">
      <c r="B84" s="26"/>
      <c r="C84" s="176" t="s">
        <v>28</v>
      </c>
      <c r="D84" s="177"/>
      <c r="E84" s="177"/>
      <c r="F84" s="148" t="str">
        <f>'Rekapitulace stavby'!L83</f>
        <v xml:space="preserve"> </v>
      </c>
      <c r="G84" s="177"/>
      <c r="H84" s="177"/>
      <c r="I84" s="177"/>
      <c r="J84" s="177"/>
      <c r="K84" s="176" t="s">
        <v>31</v>
      </c>
      <c r="L84" s="177"/>
      <c r="M84" s="409" t="str">
        <f>'Rekapitulace stavby'!$AM$83</f>
        <v>Ing. Tomáš Vlček</v>
      </c>
      <c r="N84" s="311"/>
      <c r="O84" s="311"/>
      <c r="P84" s="311"/>
      <c r="Q84" s="311"/>
      <c r="R84" s="28"/>
    </row>
    <row r="85" spans="2:18" s="1" customFormat="1" ht="10.35" customHeight="1">
      <c r="B85" s="26"/>
      <c r="C85" s="177"/>
      <c r="D85" s="177"/>
      <c r="E85" s="177"/>
      <c r="F85" s="177"/>
      <c r="G85" s="177"/>
      <c r="H85" s="177"/>
      <c r="I85" s="177"/>
      <c r="J85" s="177"/>
      <c r="K85" s="177"/>
      <c r="L85" s="177"/>
      <c r="M85" s="177"/>
      <c r="N85" s="177"/>
      <c r="O85" s="177"/>
      <c r="P85" s="177"/>
      <c r="Q85" s="177"/>
      <c r="R85" s="28"/>
    </row>
    <row r="86" spans="2:18" s="1" customFormat="1" ht="29.25" customHeight="1">
      <c r="B86" s="26"/>
      <c r="C86" s="420" t="s">
        <v>127</v>
      </c>
      <c r="D86" s="421"/>
      <c r="E86" s="421"/>
      <c r="F86" s="421"/>
      <c r="G86" s="421"/>
      <c r="H86" s="188"/>
      <c r="I86" s="188"/>
      <c r="J86" s="188"/>
      <c r="K86" s="188"/>
      <c r="L86" s="188"/>
      <c r="M86" s="188"/>
      <c r="N86" s="420" t="s">
        <v>128</v>
      </c>
      <c r="O86" s="421"/>
      <c r="P86" s="421"/>
      <c r="Q86" s="421"/>
      <c r="R86" s="28"/>
    </row>
    <row r="87" spans="2:18" s="1" customFormat="1" ht="10.35" customHeight="1">
      <c r="B87" s="26"/>
      <c r="C87" s="177"/>
      <c r="D87" s="177"/>
      <c r="E87" s="177"/>
      <c r="F87" s="177"/>
      <c r="G87" s="177"/>
      <c r="H87" s="177"/>
      <c r="I87" s="177"/>
      <c r="J87" s="177"/>
      <c r="K87" s="177"/>
      <c r="L87" s="177"/>
      <c r="M87" s="177"/>
      <c r="N87" s="177"/>
      <c r="O87" s="177"/>
      <c r="P87" s="177"/>
      <c r="Q87" s="177"/>
      <c r="R87" s="28"/>
    </row>
    <row r="88" spans="2:18" s="1" customFormat="1" ht="29.25" customHeight="1">
      <c r="B88" s="26"/>
      <c r="C88" s="206" t="s">
        <v>129</v>
      </c>
      <c r="D88" s="177"/>
      <c r="E88" s="177"/>
      <c r="F88" s="177"/>
      <c r="G88" s="177"/>
      <c r="H88" s="177"/>
      <c r="I88" s="177"/>
      <c r="J88" s="177"/>
      <c r="K88" s="177"/>
      <c r="L88" s="177"/>
      <c r="M88" s="177"/>
      <c r="N88" s="337">
        <f>N114</f>
        <v>0</v>
      </c>
      <c r="O88" s="415"/>
      <c r="P88" s="415"/>
      <c r="Q88" s="415"/>
      <c r="R88" s="28"/>
    </row>
    <row r="89" spans="2:18" s="6" customFormat="1" ht="24.95" customHeight="1">
      <c r="B89" s="79"/>
      <c r="C89" s="207"/>
      <c r="D89" s="208" t="s">
        <v>130</v>
      </c>
      <c r="E89" s="207"/>
      <c r="F89" s="207"/>
      <c r="G89" s="207"/>
      <c r="H89" s="207"/>
      <c r="I89" s="207"/>
      <c r="J89" s="207"/>
      <c r="K89" s="207"/>
      <c r="L89" s="207"/>
      <c r="M89" s="207"/>
      <c r="N89" s="405">
        <f>N115</f>
        <v>0</v>
      </c>
      <c r="O89" s="419"/>
      <c r="P89" s="419"/>
      <c r="Q89" s="419"/>
      <c r="R89" s="81"/>
    </row>
    <row r="90" spans="2:18" s="7" customFormat="1" ht="19.9" customHeight="1">
      <c r="B90" s="82"/>
      <c r="C90" s="209"/>
      <c r="D90" s="210" t="str">
        <f>D116</f>
        <v>D1 - Zemní a stavební práce</v>
      </c>
      <c r="E90" s="209"/>
      <c r="F90" s="209"/>
      <c r="G90" s="209"/>
      <c r="H90" s="209"/>
      <c r="I90" s="209"/>
      <c r="J90" s="209"/>
      <c r="K90" s="209"/>
      <c r="L90" s="209"/>
      <c r="M90" s="209"/>
      <c r="N90" s="413">
        <f>N116</f>
        <v>0</v>
      </c>
      <c r="O90" s="414"/>
      <c r="P90" s="414"/>
      <c r="Q90" s="414"/>
      <c r="R90" s="84"/>
    </row>
    <row r="91" spans="2:18" s="7" customFormat="1" ht="19.9" customHeight="1">
      <c r="B91" s="82"/>
      <c r="C91" s="209"/>
      <c r="D91" s="210" t="str">
        <f>D132</f>
        <v>D2 - Potrubí a kabely</v>
      </c>
      <c r="E91" s="209"/>
      <c r="F91" s="209"/>
      <c r="G91" s="209"/>
      <c r="H91" s="209"/>
      <c r="I91" s="209"/>
      <c r="J91" s="209"/>
      <c r="K91" s="209"/>
      <c r="L91" s="209"/>
      <c r="M91" s="209"/>
      <c r="N91" s="413">
        <f>N132</f>
        <v>0</v>
      </c>
      <c r="O91" s="414"/>
      <c r="P91" s="414"/>
      <c r="Q91" s="414"/>
      <c r="R91" s="84"/>
    </row>
    <row r="92" spans="2:29" s="7" customFormat="1" ht="19.9" customHeight="1">
      <c r="B92" s="82"/>
      <c r="C92" s="209"/>
      <c r="D92" s="210" t="str">
        <f>D137</f>
        <v>D3 - Ovládání závlahy</v>
      </c>
      <c r="E92" s="209"/>
      <c r="F92" s="209"/>
      <c r="G92" s="209"/>
      <c r="H92" s="209"/>
      <c r="I92" s="209"/>
      <c r="J92" s="209"/>
      <c r="K92" s="209"/>
      <c r="L92" s="209"/>
      <c r="M92" s="209"/>
      <c r="N92" s="413">
        <f>N137</f>
        <v>0</v>
      </c>
      <c r="O92" s="414"/>
      <c r="P92" s="414"/>
      <c r="Q92" s="414"/>
      <c r="R92" s="84"/>
      <c r="AC92" s="114"/>
    </row>
    <row r="93" spans="2:18" s="7" customFormat="1" ht="19.9" customHeight="1">
      <c r="B93" s="82"/>
      <c r="C93" s="209"/>
      <c r="D93" s="210" t="str">
        <f>D149</f>
        <v>D4 - Kapkovací hadice</v>
      </c>
      <c r="E93" s="209"/>
      <c r="F93" s="209"/>
      <c r="G93" s="209"/>
      <c r="H93" s="209"/>
      <c r="I93" s="209"/>
      <c r="J93" s="209"/>
      <c r="K93" s="209"/>
      <c r="L93" s="209"/>
      <c r="M93" s="209"/>
      <c r="N93" s="413">
        <f>N149</f>
        <v>0</v>
      </c>
      <c r="O93" s="414"/>
      <c r="P93" s="414"/>
      <c r="Q93" s="414"/>
      <c r="R93" s="84"/>
    </row>
    <row r="94" spans="2:18" s="1" customFormat="1" ht="21.75" customHeight="1">
      <c r="B94" s="26"/>
      <c r="C94" s="177"/>
      <c r="D94" s="177"/>
      <c r="E94" s="177"/>
      <c r="F94" s="177"/>
      <c r="G94" s="177"/>
      <c r="H94" s="177"/>
      <c r="I94" s="177"/>
      <c r="J94" s="177"/>
      <c r="K94" s="177"/>
      <c r="L94" s="177"/>
      <c r="M94" s="177"/>
      <c r="N94" s="177"/>
      <c r="O94" s="177"/>
      <c r="P94" s="177"/>
      <c r="Q94" s="177"/>
      <c r="R94" s="28"/>
    </row>
    <row r="95" spans="2:21" s="1" customFormat="1" ht="29.25" customHeight="1">
      <c r="B95" s="26"/>
      <c r="C95" s="206" t="s">
        <v>131</v>
      </c>
      <c r="D95" s="177"/>
      <c r="E95" s="177"/>
      <c r="F95" s="177"/>
      <c r="G95" s="177"/>
      <c r="H95" s="177"/>
      <c r="I95" s="177"/>
      <c r="J95" s="177"/>
      <c r="K95" s="177"/>
      <c r="L95" s="177"/>
      <c r="M95" s="177"/>
      <c r="N95" s="415">
        <v>0</v>
      </c>
      <c r="O95" s="416"/>
      <c r="P95" s="416"/>
      <c r="Q95" s="416"/>
      <c r="R95" s="28"/>
      <c r="T95" s="85"/>
      <c r="U95" s="86" t="s">
        <v>36</v>
      </c>
    </row>
    <row r="96" spans="2:18" s="1" customFormat="1" ht="18" customHeight="1">
      <c r="B96" s="26"/>
      <c r="C96" s="177"/>
      <c r="D96" s="177"/>
      <c r="E96" s="177"/>
      <c r="F96" s="177"/>
      <c r="G96" s="177"/>
      <c r="H96" s="177"/>
      <c r="I96" s="177"/>
      <c r="J96" s="177"/>
      <c r="K96" s="177"/>
      <c r="L96" s="177"/>
      <c r="M96" s="177"/>
      <c r="N96" s="177"/>
      <c r="O96" s="177"/>
      <c r="P96" s="177"/>
      <c r="Q96" s="177"/>
      <c r="R96" s="28"/>
    </row>
    <row r="97" spans="2:18" s="1" customFormat="1" ht="29.25" customHeight="1">
      <c r="B97" s="26"/>
      <c r="C97" s="211" t="s">
        <v>115</v>
      </c>
      <c r="D97" s="188"/>
      <c r="E97" s="188"/>
      <c r="F97" s="188"/>
      <c r="G97" s="188"/>
      <c r="H97" s="188"/>
      <c r="I97" s="188"/>
      <c r="J97" s="188"/>
      <c r="K97" s="188"/>
      <c r="L97" s="338">
        <f>ROUND(SUM(N88+N95),2)</f>
        <v>0</v>
      </c>
      <c r="M97" s="338"/>
      <c r="N97" s="338"/>
      <c r="O97" s="338"/>
      <c r="P97" s="338"/>
      <c r="Q97" s="338"/>
      <c r="R97" s="28"/>
    </row>
    <row r="98" spans="2:18" s="1" customFormat="1" ht="6.95" customHeight="1">
      <c r="B98" s="40"/>
      <c r="C98" s="201"/>
      <c r="D98" s="201"/>
      <c r="E98" s="201"/>
      <c r="F98" s="201"/>
      <c r="G98" s="201"/>
      <c r="H98" s="201"/>
      <c r="I98" s="201"/>
      <c r="J98" s="201"/>
      <c r="K98" s="201"/>
      <c r="L98" s="201"/>
      <c r="M98" s="201"/>
      <c r="N98" s="201"/>
      <c r="O98" s="201"/>
      <c r="P98" s="201"/>
      <c r="Q98" s="201"/>
      <c r="R98" s="42"/>
    </row>
    <row r="99" spans="3:17" ht="13.5">
      <c r="C99" s="202"/>
      <c r="D99" s="202"/>
      <c r="E99" s="202"/>
      <c r="F99" s="202"/>
      <c r="G99" s="202"/>
      <c r="H99" s="202"/>
      <c r="I99" s="202"/>
      <c r="J99" s="202"/>
      <c r="K99" s="202"/>
      <c r="L99" s="202"/>
      <c r="M99" s="202"/>
      <c r="N99" s="202"/>
      <c r="O99" s="202"/>
      <c r="P99" s="202"/>
      <c r="Q99" s="202"/>
    </row>
    <row r="100" spans="3:17" ht="13.5">
      <c r="C100" s="202"/>
      <c r="D100" s="202"/>
      <c r="E100" s="202"/>
      <c r="F100" s="202"/>
      <c r="G100" s="202"/>
      <c r="H100" s="202"/>
      <c r="I100" s="202"/>
      <c r="J100" s="202"/>
      <c r="K100" s="202"/>
      <c r="L100" s="202"/>
      <c r="M100" s="202"/>
      <c r="N100" s="202"/>
      <c r="O100" s="202"/>
      <c r="P100" s="202"/>
      <c r="Q100" s="202"/>
    </row>
    <row r="101" spans="3:17" ht="13.5">
      <c r="C101" s="202"/>
      <c r="D101" s="202"/>
      <c r="E101" s="202"/>
      <c r="F101" s="202"/>
      <c r="G101" s="202"/>
      <c r="H101" s="202"/>
      <c r="I101" s="202"/>
      <c r="J101" s="202"/>
      <c r="K101" s="202"/>
      <c r="L101" s="202"/>
      <c r="M101" s="202"/>
      <c r="N101" s="202"/>
      <c r="O101" s="202"/>
      <c r="P101" s="202"/>
      <c r="Q101" s="202"/>
    </row>
    <row r="102" spans="2:18" s="1" customFormat="1" ht="6.95" customHeight="1">
      <c r="B102" s="43"/>
      <c r="C102" s="203"/>
      <c r="D102" s="203"/>
      <c r="E102" s="203"/>
      <c r="F102" s="203"/>
      <c r="G102" s="203"/>
      <c r="H102" s="203"/>
      <c r="I102" s="203"/>
      <c r="J102" s="203"/>
      <c r="K102" s="203"/>
      <c r="L102" s="203"/>
      <c r="M102" s="203"/>
      <c r="N102" s="203"/>
      <c r="O102" s="203"/>
      <c r="P102" s="203"/>
      <c r="Q102" s="203"/>
      <c r="R102" s="45"/>
    </row>
    <row r="103" spans="2:18" s="1" customFormat="1" ht="36.95" customHeight="1">
      <c r="B103" s="26"/>
      <c r="C103" s="309" t="s">
        <v>132</v>
      </c>
      <c r="D103" s="408"/>
      <c r="E103" s="408"/>
      <c r="F103" s="408"/>
      <c r="G103" s="408"/>
      <c r="H103" s="408"/>
      <c r="I103" s="408"/>
      <c r="J103" s="408"/>
      <c r="K103" s="408"/>
      <c r="L103" s="408"/>
      <c r="M103" s="408"/>
      <c r="N103" s="408"/>
      <c r="O103" s="408"/>
      <c r="P103" s="408"/>
      <c r="Q103" s="408"/>
      <c r="R103" s="28"/>
    </row>
    <row r="104" spans="2:18" s="1" customFormat="1" ht="6.95" customHeight="1">
      <c r="B104" s="26"/>
      <c r="C104" s="177"/>
      <c r="D104" s="177"/>
      <c r="E104" s="177"/>
      <c r="F104" s="177"/>
      <c r="G104" s="177"/>
      <c r="H104" s="177"/>
      <c r="I104" s="177"/>
      <c r="J104" s="177"/>
      <c r="K104" s="177"/>
      <c r="L104" s="177"/>
      <c r="M104" s="177"/>
      <c r="N104" s="177"/>
      <c r="O104" s="177"/>
      <c r="P104" s="177"/>
      <c r="Q104" s="177"/>
      <c r="R104" s="28"/>
    </row>
    <row r="105" spans="2:18" s="1" customFormat="1" ht="30" customHeight="1">
      <c r="B105" s="26"/>
      <c r="C105" s="176" t="s">
        <v>17</v>
      </c>
      <c r="D105" s="177"/>
      <c r="E105" s="177"/>
      <c r="F105" s="417" t="str">
        <f>F6</f>
        <v>Lednice</v>
      </c>
      <c r="G105" s="418"/>
      <c r="H105" s="418"/>
      <c r="I105" s="418"/>
      <c r="J105" s="418"/>
      <c r="K105" s="418"/>
      <c r="L105" s="418"/>
      <c r="M105" s="418"/>
      <c r="N105" s="418"/>
      <c r="O105" s="418"/>
      <c r="P105" s="418"/>
      <c r="Q105" s="177"/>
      <c r="R105" s="28"/>
    </row>
    <row r="106" spans="2:18" s="1" customFormat="1" ht="36.95" customHeight="1">
      <c r="B106" s="26"/>
      <c r="C106" s="204" t="s">
        <v>123</v>
      </c>
      <c r="D106" s="177"/>
      <c r="E106" s="177"/>
      <c r="F106" s="325" t="str">
        <f>F7</f>
        <v>TO-1.11.03 - Závlaha kapkovací hadicí - plocha VI-01</v>
      </c>
      <c r="G106" s="408"/>
      <c r="H106" s="408"/>
      <c r="I106" s="408"/>
      <c r="J106" s="408"/>
      <c r="K106" s="408"/>
      <c r="L106" s="408"/>
      <c r="M106" s="408"/>
      <c r="N106" s="408"/>
      <c r="O106" s="408"/>
      <c r="P106" s="408"/>
      <c r="Q106" s="177"/>
      <c r="R106" s="28"/>
    </row>
    <row r="107" spans="2:18" s="1" customFormat="1" ht="6.95" customHeight="1">
      <c r="B107" s="26"/>
      <c r="C107" s="177"/>
      <c r="D107" s="177"/>
      <c r="E107" s="177"/>
      <c r="F107" s="177"/>
      <c r="G107" s="177"/>
      <c r="H107" s="177"/>
      <c r="I107" s="177"/>
      <c r="J107" s="177"/>
      <c r="K107" s="177"/>
      <c r="L107" s="177"/>
      <c r="M107" s="177"/>
      <c r="N107" s="177"/>
      <c r="O107" s="177"/>
      <c r="P107" s="177"/>
      <c r="Q107" s="177"/>
      <c r="R107" s="28"/>
    </row>
    <row r="108" spans="2:18" s="1" customFormat="1" ht="18" customHeight="1">
      <c r="B108" s="26"/>
      <c r="C108" s="176" t="s">
        <v>21</v>
      </c>
      <c r="D108" s="177"/>
      <c r="E108" s="177"/>
      <c r="F108" s="179" t="str">
        <f>F9</f>
        <v>Lednice</v>
      </c>
      <c r="G108" s="177"/>
      <c r="H108" s="177"/>
      <c r="I108" s="177"/>
      <c r="J108" s="177"/>
      <c r="K108" s="176" t="s">
        <v>23</v>
      </c>
      <c r="L108" s="177"/>
      <c r="M108" s="409" t="str">
        <f>IF(O9="","",O9)</f>
        <v>29. 1. 2018</v>
      </c>
      <c r="N108" s="409"/>
      <c r="O108" s="409"/>
      <c r="P108" s="409"/>
      <c r="Q108" s="177"/>
      <c r="R108" s="28"/>
    </row>
    <row r="109" spans="2:18" s="1" customFormat="1" ht="6.95" customHeight="1">
      <c r="B109" s="26"/>
      <c r="C109" s="177"/>
      <c r="D109" s="177"/>
      <c r="E109" s="177"/>
      <c r="F109" s="177"/>
      <c r="G109" s="177"/>
      <c r="H109" s="177"/>
      <c r="I109" s="177"/>
      <c r="J109" s="177"/>
      <c r="K109" s="177"/>
      <c r="L109" s="177"/>
      <c r="M109" s="177"/>
      <c r="N109" s="177"/>
      <c r="O109" s="177"/>
      <c r="P109" s="177"/>
      <c r="Q109" s="177"/>
      <c r="R109" s="28"/>
    </row>
    <row r="110" spans="2:18" s="1" customFormat="1" ht="15">
      <c r="B110" s="26"/>
      <c r="C110" s="176" t="s">
        <v>25</v>
      </c>
      <c r="D110" s="177"/>
      <c r="E110" s="177"/>
      <c r="F110" s="148" t="str">
        <f>'Rekapitulace stavby'!$L$82</f>
        <v>Mendelova univerzita v Brně, Zahradnická fakulta</v>
      </c>
      <c r="G110" s="177"/>
      <c r="H110" s="177"/>
      <c r="I110" s="177"/>
      <c r="J110" s="177"/>
      <c r="K110" s="176" t="s">
        <v>29</v>
      </c>
      <c r="L110" s="177"/>
      <c r="M110" s="409" t="str">
        <f>'Rekapitulace stavby'!$AM$82</f>
        <v>Ing. Jiří Vondál</v>
      </c>
      <c r="N110" s="311"/>
      <c r="O110" s="311"/>
      <c r="P110" s="311"/>
      <c r="Q110" s="311"/>
      <c r="R110" s="28"/>
    </row>
    <row r="111" spans="2:18" s="1" customFormat="1" ht="14.45" customHeight="1">
      <c r="B111" s="26"/>
      <c r="C111" s="176" t="s">
        <v>28</v>
      </c>
      <c r="D111" s="177"/>
      <c r="E111" s="177"/>
      <c r="F111" s="148" t="str">
        <f>'Rekapitulace stavby'!$L$83</f>
        <v xml:space="preserve"> </v>
      </c>
      <c r="G111" s="177"/>
      <c r="H111" s="177"/>
      <c r="I111" s="177"/>
      <c r="J111" s="177"/>
      <c r="K111" s="176" t="s">
        <v>31</v>
      </c>
      <c r="L111" s="177"/>
      <c r="M111" s="409" t="str">
        <f>'Rekapitulace stavby'!$AM$83</f>
        <v>Ing. Tomáš Vlček</v>
      </c>
      <c r="N111" s="311"/>
      <c r="O111" s="311"/>
      <c r="P111" s="311"/>
      <c r="Q111" s="311"/>
      <c r="R111" s="28"/>
    </row>
    <row r="112" spans="2:18" s="1" customFormat="1" ht="10.35" customHeight="1">
      <c r="B112" s="26"/>
      <c r="C112" s="177"/>
      <c r="D112" s="177"/>
      <c r="E112" s="177"/>
      <c r="F112" s="177"/>
      <c r="G112" s="177"/>
      <c r="H112" s="177"/>
      <c r="I112" s="177"/>
      <c r="J112" s="177"/>
      <c r="K112" s="177"/>
      <c r="L112" s="177"/>
      <c r="M112" s="177"/>
      <c r="N112" s="177"/>
      <c r="O112" s="177"/>
      <c r="P112" s="177"/>
      <c r="Q112" s="177"/>
      <c r="R112" s="28"/>
    </row>
    <row r="113" spans="2:27" s="8" customFormat="1" ht="29.25" customHeight="1">
      <c r="B113" s="87"/>
      <c r="C113" s="212" t="s">
        <v>133</v>
      </c>
      <c r="D113" s="213" t="s">
        <v>134</v>
      </c>
      <c r="E113" s="213" t="s">
        <v>54</v>
      </c>
      <c r="F113" s="410" t="s">
        <v>135</v>
      </c>
      <c r="G113" s="410"/>
      <c r="H113" s="410"/>
      <c r="I113" s="410"/>
      <c r="J113" s="213" t="s">
        <v>136</v>
      </c>
      <c r="K113" s="213" t="s">
        <v>137</v>
      </c>
      <c r="L113" s="411" t="s">
        <v>138</v>
      </c>
      <c r="M113" s="411"/>
      <c r="N113" s="410" t="s">
        <v>128</v>
      </c>
      <c r="O113" s="410"/>
      <c r="P113" s="410"/>
      <c r="Q113" s="412"/>
      <c r="R113" s="89"/>
      <c r="T113" s="51" t="s">
        <v>139</v>
      </c>
      <c r="U113" s="52" t="s">
        <v>36</v>
      </c>
      <c r="V113" s="52" t="s">
        <v>140</v>
      </c>
      <c r="W113" s="52" t="s">
        <v>141</v>
      </c>
      <c r="X113" s="52" t="s">
        <v>142</v>
      </c>
      <c r="Y113" s="52" t="s">
        <v>143</v>
      </c>
      <c r="Z113" s="52" t="s">
        <v>144</v>
      </c>
      <c r="AA113" s="53" t="s">
        <v>145</v>
      </c>
    </row>
    <row r="114" spans="2:27" s="1" customFormat="1" ht="29.25" customHeight="1">
      <c r="B114" s="26"/>
      <c r="C114" s="214" t="s">
        <v>124</v>
      </c>
      <c r="D114" s="177"/>
      <c r="E114" s="177"/>
      <c r="F114" s="177"/>
      <c r="G114" s="177"/>
      <c r="H114" s="177"/>
      <c r="I114" s="177"/>
      <c r="J114" s="177"/>
      <c r="K114" s="177"/>
      <c r="L114" s="177"/>
      <c r="M114" s="177"/>
      <c r="N114" s="402">
        <f>N115</f>
        <v>0</v>
      </c>
      <c r="O114" s="403"/>
      <c r="P114" s="403"/>
      <c r="Q114" s="403"/>
      <c r="R114" s="28"/>
      <c r="T114" s="54"/>
      <c r="U114" s="32"/>
      <c r="V114" s="32"/>
      <c r="W114" s="90" t="e">
        <f>W115</f>
        <v>#REF!</v>
      </c>
      <c r="X114" s="32"/>
      <c r="Y114" s="90" t="e">
        <f>Y115</f>
        <v>#REF!</v>
      </c>
      <c r="Z114" s="32"/>
      <c r="AA114" s="91" t="e">
        <f>AA115</f>
        <v>#REF!</v>
      </c>
    </row>
    <row r="115" spans="2:27" s="9" customFormat="1" ht="37.35" customHeight="1">
      <c r="B115" s="93"/>
      <c r="C115" s="170"/>
      <c r="D115" s="215" t="s">
        <v>130</v>
      </c>
      <c r="E115" s="215"/>
      <c r="F115" s="215"/>
      <c r="G115" s="215"/>
      <c r="H115" s="215"/>
      <c r="I115" s="215"/>
      <c r="J115" s="215"/>
      <c r="K115" s="215"/>
      <c r="L115" s="215"/>
      <c r="M115" s="215"/>
      <c r="N115" s="426">
        <f>SUM(N116,N132,N137,N149)</f>
        <v>0</v>
      </c>
      <c r="O115" s="427"/>
      <c r="P115" s="427"/>
      <c r="Q115" s="427"/>
      <c r="R115" s="96"/>
      <c r="T115" s="97"/>
      <c r="U115" s="94"/>
      <c r="V115" s="94"/>
      <c r="W115" s="98" t="e">
        <f>#REF!+#REF!+W116+W118+W120+W122+SUM(W153:W157)+SUM(W159:W161)</f>
        <v>#REF!</v>
      </c>
      <c r="X115" s="94"/>
      <c r="Y115" s="98" t="e">
        <f>#REF!+#REF!+Y116+Y118+Y120+Y122+SUM(Y153:Y157)+SUM(Y159:Y161)</f>
        <v>#REF!</v>
      </c>
      <c r="Z115" s="94"/>
      <c r="AA115" s="99" t="e">
        <f>#REF!+#REF!+AA116+AA118+AA120+AA122+SUM(AA153:AA157)+SUM(AA159:AA161)</f>
        <v>#REF!</v>
      </c>
    </row>
    <row r="116" spans="2:27" s="9" customFormat="1" ht="29.85" customHeight="1">
      <c r="B116" s="93"/>
      <c r="C116" s="170"/>
      <c r="D116" s="172" t="s">
        <v>447</v>
      </c>
      <c r="E116" s="171"/>
      <c r="F116" s="171"/>
      <c r="G116" s="171"/>
      <c r="H116" s="171"/>
      <c r="I116" s="171"/>
      <c r="J116" s="171"/>
      <c r="K116" s="171"/>
      <c r="L116" s="171"/>
      <c r="M116" s="171"/>
      <c r="N116" s="394">
        <f>SUM(N117:Q131)</f>
        <v>0</v>
      </c>
      <c r="O116" s="395"/>
      <c r="P116" s="395"/>
      <c r="Q116" s="395"/>
      <c r="R116" s="96"/>
      <c r="T116" s="97"/>
      <c r="U116" s="94"/>
      <c r="V116" s="94"/>
      <c r="W116" s="98">
        <f>W117</f>
        <v>0</v>
      </c>
      <c r="X116" s="94"/>
      <c r="Y116" s="98">
        <f>Y117</f>
        <v>0</v>
      </c>
      <c r="Z116" s="94"/>
      <c r="AA116" s="99">
        <f>AA117</f>
        <v>0</v>
      </c>
    </row>
    <row r="117" spans="2:27" s="9" customFormat="1" ht="29.85" customHeight="1">
      <c r="B117" s="93"/>
      <c r="C117" s="165" t="s">
        <v>78</v>
      </c>
      <c r="D117" s="165" t="s">
        <v>146</v>
      </c>
      <c r="E117" s="218" t="s">
        <v>246</v>
      </c>
      <c r="F117" s="379" t="s">
        <v>334</v>
      </c>
      <c r="G117" s="379"/>
      <c r="H117" s="379"/>
      <c r="I117" s="379"/>
      <c r="J117" s="167" t="s">
        <v>149</v>
      </c>
      <c r="K117" s="173">
        <v>307.5</v>
      </c>
      <c r="L117" s="372"/>
      <c r="M117" s="372"/>
      <c r="N117" s="373">
        <f>ROUND(L117*K117,2)</f>
        <v>0</v>
      </c>
      <c r="O117" s="373"/>
      <c r="P117" s="373"/>
      <c r="Q117" s="373"/>
      <c r="R117" s="96"/>
      <c r="T117" s="97" t="s">
        <v>5</v>
      </c>
      <c r="U117" s="94" t="s">
        <v>37</v>
      </c>
      <c r="V117" s="94">
        <v>0</v>
      </c>
      <c r="W117" s="98">
        <f>V117*K117</f>
        <v>0</v>
      </c>
      <c r="X117" s="94">
        <v>0</v>
      </c>
      <c r="Y117" s="98">
        <f>X117*K117</f>
        <v>0</v>
      </c>
      <c r="Z117" s="94">
        <v>0</v>
      </c>
      <c r="AA117" s="99">
        <f>Z117*K117</f>
        <v>0</v>
      </c>
    </row>
    <row r="118" spans="2:27" s="9" customFormat="1" ht="29.85" customHeight="1">
      <c r="B118" s="93"/>
      <c r="C118" s="165" t="s">
        <v>121</v>
      </c>
      <c r="D118" s="165" t="s">
        <v>146</v>
      </c>
      <c r="E118" s="218" t="s">
        <v>163</v>
      </c>
      <c r="F118" s="379" t="s">
        <v>335</v>
      </c>
      <c r="G118" s="379"/>
      <c r="H118" s="379"/>
      <c r="I118" s="379"/>
      <c r="J118" s="167" t="s">
        <v>164</v>
      </c>
      <c r="K118" s="173">
        <v>11.99</v>
      </c>
      <c r="L118" s="372"/>
      <c r="M118" s="372"/>
      <c r="N118" s="373">
        <f>ROUND(L118*K118,2)</f>
        <v>0</v>
      </c>
      <c r="O118" s="373"/>
      <c r="P118" s="373"/>
      <c r="Q118" s="373"/>
      <c r="R118" s="96"/>
      <c r="T118" s="97"/>
      <c r="U118" s="94"/>
      <c r="V118" s="94"/>
      <c r="W118" s="98">
        <f>W119</f>
        <v>0</v>
      </c>
      <c r="X118" s="94"/>
      <c r="Y118" s="98">
        <f>Y119</f>
        <v>0</v>
      </c>
      <c r="Z118" s="94"/>
      <c r="AA118" s="99">
        <f>AA119</f>
        <v>0</v>
      </c>
    </row>
    <row r="119" spans="2:27" s="1" customFormat="1" ht="15.75" customHeight="1">
      <c r="B119" s="102"/>
      <c r="C119" s="165"/>
      <c r="D119" s="165"/>
      <c r="E119" s="166"/>
      <c r="F119" s="374" t="s">
        <v>542</v>
      </c>
      <c r="G119" s="374"/>
      <c r="H119" s="374"/>
      <c r="I119" s="374"/>
      <c r="J119" s="167"/>
      <c r="K119" s="168"/>
      <c r="L119" s="375"/>
      <c r="M119" s="375"/>
      <c r="N119" s="373"/>
      <c r="O119" s="373"/>
      <c r="P119" s="373"/>
      <c r="Q119" s="373"/>
      <c r="R119" s="103"/>
      <c r="T119" s="149" t="s">
        <v>5</v>
      </c>
      <c r="U119" s="29" t="s">
        <v>37</v>
      </c>
      <c r="V119" s="105">
        <v>0</v>
      </c>
      <c r="W119" s="105">
        <f>V119*K119</f>
        <v>0</v>
      </c>
      <c r="X119" s="105">
        <v>0</v>
      </c>
      <c r="Y119" s="105">
        <f>X119*K119</f>
        <v>0</v>
      </c>
      <c r="Z119" s="105">
        <v>0</v>
      </c>
      <c r="AA119" s="106">
        <f>Z119*K119</f>
        <v>0</v>
      </c>
    </row>
    <row r="120" spans="2:27" s="1" customFormat="1" ht="22.5" customHeight="1">
      <c r="B120" s="102"/>
      <c r="C120" s="165" t="s">
        <v>168</v>
      </c>
      <c r="D120" s="165" t="s">
        <v>146</v>
      </c>
      <c r="E120" s="218" t="s">
        <v>166</v>
      </c>
      <c r="F120" s="379" t="s">
        <v>167</v>
      </c>
      <c r="G120" s="379"/>
      <c r="H120" s="379"/>
      <c r="I120" s="379"/>
      <c r="J120" s="167" t="s">
        <v>164</v>
      </c>
      <c r="K120" s="173">
        <v>11.53</v>
      </c>
      <c r="L120" s="372"/>
      <c r="M120" s="372"/>
      <c r="N120" s="373">
        <f>ROUND(L120*K120,2)</f>
        <v>0</v>
      </c>
      <c r="O120" s="373"/>
      <c r="P120" s="373"/>
      <c r="Q120" s="373"/>
      <c r="R120" s="103"/>
      <c r="T120" s="104"/>
      <c r="U120" s="29"/>
      <c r="V120" s="105"/>
      <c r="W120" s="105">
        <f>W121</f>
        <v>0</v>
      </c>
      <c r="X120" s="105"/>
      <c r="Y120" s="105">
        <f>Y121</f>
        <v>0</v>
      </c>
      <c r="Z120" s="105"/>
      <c r="AA120" s="106">
        <f>AA121</f>
        <v>0</v>
      </c>
    </row>
    <row r="121" spans="2:27" s="1" customFormat="1" ht="15.75" customHeight="1">
      <c r="B121" s="102"/>
      <c r="C121" s="165"/>
      <c r="D121" s="165"/>
      <c r="E121" s="166"/>
      <c r="F121" s="374" t="s">
        <v>543</v>
      </c>
      <c r="G121" s="374"/>
      <c r="H121" s="374"/>
      <c r="I121" s="374"/>
      <c r="J121" s="167"/>
      <c r="K121" s="168"/>
      <c r="L121" s="375"/>
      <c r="M121" s="375"/>
      <c r="N121" s="373"/>
      <c r="O121" s="373"/>
      <c r="P121" s="373"/>
      <c r="Q121" s="373"/>
      <c r="R121" s="103"/>
      <c r="T121" s="149" t="s">
        <v>5</v>
      </c>
      <c r="U121" s="29" t="s">
        <v>37</v>
      </c>
      <c r="V121" s="105">
        <v>0</v>
      </c>
      <c r="W121" s="105">
        <f>V121*K121</f>
        <v>0</v>
      </c>
      <c r="X121" s="105">
        <v>0</v>
      </c>
      <c r="Y121" s="105">
        <f>X121*K121</f>
        <v>0</v>
      </c>
      <c r="Z121" s="105">
        <v>0</v>
      </c>
      <c r="AA121" s="106">
        <f>Z121*K121</f>
        <v>0</v>
      </c>
    </row>
    <row r="122" spans="2:27" s="1" customFormat="1" ht="22.5" customHeight="1">
      <c r="B122" s="102"/>
      <c r="C122" s="165" t="s">
        <v>150</v>
      </c>
      <c r="D122" s="165" t="s">
        <v>146</v>
      </c>
      <c r="E122" s="218" t="s">
        <v>171</v>
      </c>
      <c r="F122" s="379" t="s">
        <v>172</v>
      </c>
      <c r="G122" s="379"/>
      <c r="H122" s="379"/>
      <c r="I122" s="379"/>
      <c r="J122" s="167" t="s">
        <v>164</v>
      </c>
      <c r="K122" s="173">
        <v>4.15</v>
      </c>
      <c r="L122" s="372"/>
      <c r="M122" s="372"/>
      <c r="N122" s="373">
        <f>ROUND(L122*K122,2)</f>
        <v>0</v>
      </c>
      <c r="O122" s="373"/>
      <c r="P122" s="373"/>
      <c r="Q122" s="373"/>
      <c r="R122" s="103"/>
      <c r="T122" s="104"/>
      <c r="U122" s="29"/>
      <c r="V122" s="105"/>
      <c r="W122" s="105">
        <f>SUM(W123:W152)</f>
        <v>0</v>
      </c>
      <c r="X122" s="105"/>
      <c r="Y122" s="105">
        <f>SUM(Y123:Y152)</f>
        <v>0</v>
      </c>
      <c r="Z122" s="105"/>
      <c r="AA122" s="106">
        <f>SUM(AA123:AA152)</f>
        <v>0</v>
      </c>
    </row>
    <row r="123" spans="2:27" s="1" customFormat="1" ht="15.75" customHeight="1">
      <c r="B123" s="102"/>
      <c r="C123" s="165"/>
      <c r="D123" s="165"/>
      <c r="E123" s="166"/>
      <c r="F123" s="374" t="s">
        <v>544</v>
      </c>
      <c r="G123" s="374"/>
      <c r="H123" s="374"/>
      <c r="I123" s="374"/>
      <c r="J123" s="167"/>
      <c r="K123" s="168"/>
      <c r="L123" s="375"/>
      <c r="M123" s="375"/>
      <c r="N123" s="373"/>
      <c r="O123" s="373"/>
      <c r="P123" s="373"/>
      <c r="Q123" s="373"/>
      <c r="R123" s="103"/>
      <c r="T123" s="149" t="s">
        <v>5</v>
      </c>
      <c r="U123" s="29" t="s">
        <v>37</v>
      </c>
      <c r="V123" s="105">
        <v>0</v>
      </c>
      <c r="W123" s="105">
        <f aca="true" t="shared" si="0" ref="W123:W152">V123*K123</f>
        <v>0</v>
      </c>
      <c r="X123" s="105">
        <v>0</v>
      </c>
      <c r="Y123" s="105">
        <f aca="true" t="shared" si="1" ref="Y123:Y152">X123*K123</f>
        <v>0</v>
      </c>
      <c r="Z123" s="105">
        <v>0</v>
      </c>
      <c r="AA123" s="106">
        <f aca="true" t="shared" si="2" ref="AA123:AA152">Z123*K123</f>
        <v>0</v>
      </c>
    </row>
    <row r="124" spans="2:27" s="1" customFormat="1" ht="22.5" customHeight="1">
      <c r="B124" s="102"/>
      <c r="C124" s="165" t="s">
        <v>156</v>
      </c>
      <c r="D124" s="165" t="s">
        <v>146</v>
      </c>
      <c r="E124" s="218" t="s">
        <v>202</v>
      </c>
      <c r="F124" s="379" t="s">
        <v>203</v>
      </c>
      <c r="G124" s="379"/>
      <c r="H124" s="379"/>
      <c r="I124" s="379"/>
      <c r="J124" s="167" t="s">
        <v>164</v>
      </c>
      <c r="K124" s="168">
        <v>2.16</v>
      </c>
      <c r="L124" s="372"/>
      <c r="M124" s="372"/>
      <c r="N124" s="373">
        <f>ROUND(L124*K124,2)</f>
        <v>0</v>
      </c>
      <c r="O124" s="373"/>
      <c r="P124" s="373"/>
      <c r="Q124" s="373"/>
      <c r="R124" s="103"/>
      <c r="T124" s="104" t="s">
        <v>5</v>
      </c>
      <c r="U124" s="29" t="s">
        <v>37</v>
      </c>
      <c r="V124" s="105">
        <v>0</v>
      </c>
      <c r="W124" s="105">
        <f t="shared" si="0"/>
        <v>0</v>
      </c>
      <c r="X124" s="105">
        <v>0</v>
      </c>
      <c r="Y124" s="105">
        <f t="shared" si="1"/>
        <v>0</v>
      </c>
      <c r="Z124" s="105">
        <v>0</v>
      </c>
      <c r="AA124" s="106">
        <f t="shared" si="2"/>
        <v>0</v>
      </c>
    </row>
    <row r="125" spans="2:27" s="1" customFormat="1" ht="15.75" customHeight="1">
      <c r="B125" s="102"/>
      <c r="C125" s="165"/>
      <c r="D125" s="165"/>
      <c r="E125" s="166"/>
      <c r="F125" s="374" t="s">
        <v>545</v>
      </c>
      <c r="G125" s="374"/>
      <c r="H125" s="374"/>
      <c r="I125" s="374"/>
      <c r="J125" s="167"/>
      <c r="K125" s="168"/>
      <c r="L125" s="375"/>
      <c r="M125" s="375"/>
      <c r="N125" s="373"/>
      <c r="O125" s="373"/>
      <c r="P125" s="373"/>
      <c r="Q125" s="373"/>
      <c r="R125" s="103"/>
      <c r="T125" s="149" t="s">
        <v>5</v>
      </c>
      <c r="U125" s="29" t="s">
        <v>37</v>
      </c>
      <c r="V125" s="105">
        <v>0</v>
      </c>
      <c r="W125" s="105">
        <f t="shared" si="0"/>
        <v>0</v>
      </c>
      <c r="X125" s="105">
        <v>0</v>
      </c>
      <c r="Y125" s="105">
        <f t="shared" si="1"/>
        <v>0</v>
      </c>
      <c r="Z125" s="105">
        <v>0</v>
      </c>
      <c r="AA125" s="106">
        <f t="shared" si="2"/>
        <v>0</v>
      </c>
    </row>
    <row r="126" spans="2:27" s="1" customFormat="1" ht="15.75" customHeight="1">
      <c r="B126" s="102"/>
      <c r="C126" s="165"/>
      <c r="D126" s="165"/>
      <c r="E126" s="166"/>
      <c r="F126" s="374" t="s">
        <v>650</v>
      </c>
      <c r="G126" s="374"/>
      <c r="H126" s="374"/>
      <c r="I126" s="374"/>
      <c r="J126" s="167"/>
      <c r="K126" s="168"/>
      <c r="L126" s="375"/>
      <c r="M126" s="375"/>
      <c r="N126" s="373"/>
      <c r="O126" s="373"/>
      <c r="P126" s="373"/>
      <c r="Q126" s="373"/>
      <c r="R126" s="103"/>
      <c r="T126" s="149"/>
      <c r="U126" s="29"/>
      <c r="V126" s="105"/>
      <c r="W126" s="105"/>
      <c r="X126" s="105"/>
      <c r="Y126" s="105"/>
      <c r="Z126" s="105"/>
      <c r="AA126" s="106"/>
    </row>
    <row r="127" spans="2:27" s="1" customFormat="1" ht="15.75" customHeight="1">
      <c r="B127" s="102"/>
      <c r="C127" s="165"/>
      <c r="D127" s="165"/>
      <c r="E127" s="166"/>
      <c r="F127" s="374" t="s">
        <v>653</v>
      </c>
      <c r="G127" s="374"/>
      <c r="H127" s="374"/>
      <c r="I127" s="374"/>
      <c r="J127" s="167"/>
      <c r="K127" s="168"/>
      <c r="L127" s="375"/>
      <c r="M127" s="375"/>
      <c r="N127" s="373"/>
      <c r="O127" s="373"/>
      <c r="P127" s="373"/>
      <c r="Q127" s="373"/>
      <c r="R127" s="103"/>
      <c r="T127" s="149"/>
      <c r="U127" s="29"/>
      <c r="V127" s="105"/>
      <c r="W127" s="105"/>
      <c r="X127" s="105"/>
      <c r="Y127" s="105"/>
      <c r="Z127" s="105"/>
      <c r="AA127" s="106"/>
    </row>
    <row r="128" spans="2:27" s="1" customFormat="1" ht="15.75" customHeight="1">
      <c r="B128" s="102"/>
      <c r="C128" s="165"/>
      <c r="D128" s="165"/>
      <c r="E128" s="166"/>
      <c r="F128" s="374" t="s">
        <v>651</v>
      </c>
      <c r="G128" s="374"/>
      <c r="H128" s="374"/>
      <c r="I128" s="374"/>
      <c r="J128" s="167"/>
      <c r="K128" s="168"/>
      <c r="L128" s="375"/>
      <c r="M128" s="375"/>
      <c r="N128" s="373"/>
      <c r="O128" s="373"/>
      <c r="P128" s="373"/>
      <c r="Q128" s="373"/>
      <c r="R128" s="103"/>
      <c r="T128" s="149"/>
      <c r="U128" s="29"/>
      <c r="V128" s="105"/>
      <c r="W128" s="105"/>
      <c r="X128" s="105"/>
      <c r="Y128" s="105"/>
      <c r="Z128" s="105"/>
      <c r="AA128" s="106"/>
    </row>
    <row r="129" spans="2:27" s="1" customFormat="1" ht="15.75" customHeight="1">
      <c r="B129" s="102"/>
      <c r="C129" s="165"/>
      <c r="D129" s="165"/>
      <c r="E129" s="166"/>
      <c r="F129" s="374" t="s">
        <v>652</v>
      </c>
      <c r="G129" s="374"/>
      <c r="H129" s="374"/>
      <c r="I129" s="374"/>
      <c r="J129" s="167"/>
      <c r="K129" s="168"/>
      <c r="L129" s="375"/>
      <c r="M129" s="375"/>
      <c r="N129" s="373"/>
      <c r="O129" s="373"/>
      <c r="P129" s="373"/>
      <c r="Q129" s="373"/>
      <c r="R129" s="103"/>
      <c r="T129" s="149"/>
      <c r="U129" s="29"/>
      <c r="V129" s="105"/>
      <c r="W129" s="105"/>
      <c r="X129" s="105"/>
      <c r="Y129" s="105"/>
      <c r="Z129" s="105"/>
      <c r="AA129" s="106"/>
    </row>
    <row r="130" spans="2:27" s="1" customFormat="1" ht="22.5" customHeight="1">
      <c r="B130" s="102"/>
      <c r="C130" s="165" t="s">
        <v>155</v>
      </c>
      <c r="D130" s="165" t="s">
        <v>146</v>
      </c>
      <c r="E130" s="218" t="s">
        <v>178</v>
      </c>
      <c r="F130" s="380" t="s">
        <v>179</v>
      </c>
      <c r="G130" s="381"/>
      <c r="H130" s="381"/>
      <c r="I130" s="382"/>
      <c r="J130" s="167" t="s">
        <v>149</v>
      </c>
      <c r="K130" s="168">
        <v>307.5</v>
      </c>
      <c r="L130" s="431"/>
      <c r="M130" s="432"/>
      <c r="N130" s="391">
        <f aca="true" t="shared" si="3" ref="N130:N131">ROUND(L130*K130,2)</f>
        <v>0</v>
      </c>
      <c r="O130" s="392"/>
      <c r="P130" s="392"/>
      <c r="Q130" s="393"/>
      <c r="R130" s="103"/>
      <c r="T130" s="104" t="s">
        <v>5</v>
      </c>
      <c r="U130" s="29" t="s">
        <v>37</v>
      </c>
      <c r="V130" s="105">
        <v>0</v>
      </c>
      <c r="W130" s="105">
        <f t="shared" si="0"/>
        <v>0</v>
      </c>
      <c r="X130" s="105">
        <v>0</v>
      </c>
      <c r="Y130" s="105">
        <f t="shared" si="1"/>
        <v>0</v>
      </c>
      <c r="Z130" s="105">
        <v>0</v>
      </c>
      <c r="AA130" s="106">
        <f t="shared" si="2"/>
        <v>0</v>
      </c>
    </row>
    <row r="131" spans="2:27" s="1" customFormat="1" ht="31.5" customHeight="1">
      <c r="B131" s="102"/>
      <c r="C131" s="165" t="s">
        <v>162</v>
      </c>
      <c r="D131" s="165" t="s">
        <v>146</v>
      </c>
      <c r="E131" s="218" t="s">
        <v>355</v>
      </c>
      <c r="F131" s="379" t="s">
        <v>705</v>
      </c>
      <c r="G131" s="379"/>
      <c r="H131" s="379"/>
      <c r="I131" s="379"/>
      <c r="J131" s="167" t="s">
        <v>153</v>
      </c>
      <c r="K131" s="173">
        <v>5</v>
      </c>
      <c r="L131" s="431"/>
      <c r="M131" s="432"/>
      <c r="N131" s="391">
        <f t="shared" si="3"/>
        <v>0</v>
      </c>
      <c r="O131" s="392"/>
      <c r="P131" s="392"/>
      <c r="Q131" s="393"/>
      <c r="R131" s="103"/>
      <c r="T131" s="104" t="s">
        <v>5</v>
      </c>
      <c r="U131" s="29" t="s">
        <v>37</v>
      </c>
      <c r="V131" s="105">
        <v>0</v>
      </c>
      <c r="W131" s="105">
        <f t="shared" si="0"/>
        <v>0</v>
      </c>
      <c r="X131" s="105">
        <v>0</v>
      </c>
      <c r="Y131" s="105">
        <f t="shared" si="1"/>
        <v>0</v>
      </c>
      <c r="Z131" s="105">
        <v>0</v>
      </c>
      <c r="AA131" s="106">
        <f t="shared" si="2"/>
        <v>0</v>
      </c>
    </row>
    <row r="132" spans="2:27" s="9" customFormat="1" ht="29.85" customHeight="1">
      <c r="B132" s="93"/>
      <c r="C132" s="170"/>
      <c r="D132" s="172" t="s">
        <v>451</v>
      </c>
      <c r="E132" s="219"/>
      <c r="F132" s="171"/>
      <c r="G132" s="171"/>
      <c r="H132" s="171"/>
      <c r="I132" s="171"/>
      <c r="J132" s="171"/>
      <c r="K132" s="171"/>
      <c r="L132" s="174"/>
      <c r="M132" s="174"/>
      <c r="N132" s="394">
        <f>SUM(N133:Q136)</f>
        <v>0</v>
      </c>
      <c r="O132" s="394"/>
      <c r="P132" s="394"/>
      <c r="Q132" s="394"/>
      <c r="R132" s="96"/>
      <c r="T132" s="97"/>
      <c r="U132" s="94"/>
      <c r="V132" s="94"/>
      <c r="W132" s="98">
        <f>SUM(W135:W153)</f>
        <v>0</v>
      </c>
      <c r="X132" s="94"/>
      <c r="Y132" s="98">
        <f>SUM(Y135:Y153)</f>
        <v>0</v>
      </c>
      <c r="Z132" s="94"/>
      <c r="AA132" s="99">
        <f>SUM(AA135:AA153)</f>
        <v>0</v>
      </c>
    </row>
    <row r="133" spans="2:27" s="9" customFormat="1" ht="29.85" customHeight="1">
      <c r="B133" s="93"/>
      <c r="C133" s="165" t="s">
        <v>159</v>
      </c>
      <c r="D133" s="165" t="s">
        <v>146</v>
      </c>
      <c r="E133" s="218" t="s">
        <v>339</v>
      </c>
      <c r="F133" s="380" t="s">
        <v>661</v>
      </c>
      <c r="G133" s="381"/>
      <c r="H133" s="381"/>
      <c r="I133" s="382"/>
      <c r="J133" s="167" t="s">
        <v>149</v>
      </c>
      <c r="K133" s="168">
        <v>130</v>
      </c>
      <c r="L133" s="431"/>
      <c r="M133" s="432"/>
      <c r="N133" s="391">
        <f aca="true" t="shared" si="4" ref="N133:N152">ROUND(L133*K133,2)</f>
        <v>0</v>
      </c>
      <c r="O133" s="392"/>
      <c r="P133" s="392"/>
      <c r="Q133" s="393"/>
      <c r="R133" s="96"/>
      <c r="T133" s="97"/>
      <c r="U133" s="94"/>
      <c r="V133" s="94"/>
      <c r="W133" s="98"/>
      <c r="X133" s="94"/>
      <c r="Y133" s="98"/>
      <c r="Z133" s="94"/>
      <c r="AA133" s="99"/>
    </row>
    <row r="134" spans="2:27" s="9" customFormat="1" ht="29.85" customHeight="1">
      <c r="B134" s="93"/>
      <c r="C134" s="165" t="s">
        <v>170</v>
      </c>
      <c r="D134" s="165" t="s">
        <v>146</v>
      </c>
      <c r="E134" s="218" t="s">
        <v>291</v>
      </c>
      <c r="F134" s="379" t="s">
        <v>662</v>
      </c>
      <c r="G134" s="379"/>
      <c r="H134" s="379"/>
      <c r="I134" s="379"/>
      <c r="J134" s="167" t="s">
        <v>149</v>
      </c>
      <c r="K134" s="168">
        <v>220</v>
      </c>
      <c r="L134" s="372"/>
      <c r="M134" s="372"/>
      <c r="N134" s="373">
        <f t="shared" si="4"/>
        <v>0</v>
      </c>
      <c r="O134" s="373"/>
      <c r="P134" s="373"/>
      <c r="Q134" s="373"/>
      <c r="R134" s="96"/>
      <c r="T134" s="97"/>
      <c r="U134" s="94"/>
      <c r="V134" s="94"/>
      <c r="W134" s="98"/>
      <c r="X134" s="94"/>
      <c r="Y134" s="98"/>
      <c r="Z134" s="94"/>
      <c r="AA134" s="99"/>
    </row>
    <row r="135" spans="2:27" s="1" customFormat="1" ht="22.5" customHeight="1">
      <c r="B135" s="102"/>
      <c r="C135" s="165" t="s">
        <v>161</v>
      </c>
      <c r="D135" s="165" t="s">
        <v>146</v>
      </c>
      <c r="E135" s="218" t="s">
        <v>357</v>
      </c>
      <c r="F135" s="379" t="s">
        <v>520</v>
      </c>
      <c r="G135" s="379"/>
      <c r="H135" s="379"/>
      <c r="I135" s="379"/>
      <c r="J135" s="167" t="s">
        <v>153</v>
      </c>
      <c r="K135" s="168">
        <v>5</v>
      </c>
      <c r="L135" s="372"/>
      <c r="M135" s="372"/>
      <c r="N135" s="373">
        <f t="shared" si="4"/>
        <v>0</v>
      </c>
      <c r="O135" s="373"/>
      <c r="P135" s="373"/>
      <c r="Q135" s="373"/>
      <c r="R135" s="103"/>
      <c r="T135" s="104" t="s">
        <v>5</v>
      </c>
      <c r="U135" s="29" t="s">
        <v>37</v>
      </c>
      <c r="V135" s="105">
        <v>0</v>
      </c>
      <c r="W135" s="105">
        <f t="shared" si="0"/>
        <v>0</v>
      </c>
      <c r="X135" s="105">
        <v>0</v>
      </c>
      <c r="Y135" s="105">
        <f t="shared" si="1"/>
        <v>0</v>
      </c>
      <c r="Z135" s="105">
        <v>0</v>
      </c>
      <c r="AA135" s="106">
        <f t="shared" si="2"/>
        <v>0</v>
      </c>
    </row>
    <row r="136" spans="2:27" s="1" customFormat="1" ht="31.5" customHeight="1">
      <c r="B136" s="102"/>
      <c r="C136" s="165" t="s">
        <v>177</v>
      </c>
      <c r="D136" s="165" t="s">
        <v>146</v>
      </c>
      <c r="E136" s="218" t="s">
        <v>224</v>
      </c>
      <c r="F136" s="380" t="s">
        <v>680</v>
      </c>
      <c r="G136" s="381"/>
      <c r="H136" s="381"/>
      <c r="I136" s="382"/>
      <c r="J136" s="167" t="s">
        <v>149</v>
      </c>
      <c r="K136" s="173">
        <v>320</v>
      </c>
      <c r="L136" s="431"/>
      <c r="M136" s="432"/>
      <c r="N136" s="391">
        <f t="shared" si="4"/>
        <v>0</v>
      </c>
      <c r="O136" s="392"/>
      <c r="P136" s="392"/>
      <c r="Q136" s="393"/>
      <c r="R136" s="103"/>
      <c r="T136" s="104" t="s">
        <v>5</v>
      </c>
      <c r="U136" s="29" t="s">
        <v>37</v>
      </c>
      <c r="V136" s="105">
        <v>0</v>
      </c>
      <c r="W136" s="105">
        <f t="shared" si="0"/>
        <v>0</v>
      </c>
      <c r="X136" s="105">
        <v>0</v>
      </c>
      <c r="Y136" s="105">
        <f t="shared" si="1"/>
        <v>0</v>
      </c>
      <c r="Z136" s="105">
        <v>0</v>
      </c>
      <c r="AA136" s="106">
        <f t="shared" si="2"/>
        <v>0</v>
      </c>
    </row>
    <row r="137" spans="2:27" s="9" customFormat="1" ht="29.85" customHeight="1">
      <c r="B137" s="93"/>
      <c r="C137" s="170"/>
      <c r="D137" s="172" t="s">
        <v>521</v>
      </c>
      <c r="E137" s="219"/>
      <c r="F137" s="171"/>
      <c r="G137" s="171"/>
      <c r="H137" s="171"/>
      <c r="I137" s="171"/>
      <c r="J137" s="171"/>
      <c r="K137" s="171"/>
      <c r="L137" s="174"/>
      <c r="M137" s="174"/>
      <c r="N137" s="394">
        <f>SUM(N138:Q148)</f>
        <v>0</v>
      </c>
      <c r="O137" s="395"/>
      <c r="P137" s="395"/>
      <c r="Q137" s="395"/>
      <c r="R137" s="96"/>
      <c r="T137" s="97" t="s">
        <v>5</v>
      </c>
      <c r="U137" s="94" t="s">
        <v>37</v>
      </c>
      <c r="V137" s="94">
        <v>0</v>
      </c>
      <c r="W137" s="98">
        <f t="shared" si="0"/>
        <v>0</v>
      </c>
      <c r="X137" s="94">
        <v>0</v>
      </c>
      <c r="Y137" s="98">
        <f t="shared" si="1"/>
        <v>0</v>
      </c>
      <c r="Z137" s="94">
        <v>0</v>
      </c>
      <c r="AA137" s="99">
        <f t="shared" si="2"/>
        <v>0</v>
      </c>
    </row>
    <row r="138" spans="2:27" s="1" customFormat="1" ht="44.25" customHeight="1">
      <c r="B138" s="102"/>
      <c r="C138" s="165">
        <v>12</v>
      </c>
      <c r="D138" s="165" t="s">
        <v>146</v>
      </c>
      <c r="E138" s="218" t="s">
        <v>359</v>
      </c>
      <c r="F138" s="379" t="s">
        <v>522</v>
      </c>
      <c r="G138" s="379"/>
      <c r="H138" s="379"/>
      <c r="I138" s="379"/>
      <c r="J138" s="167" t="s">
        <v>153</v>
      </c>
      <c r="K138" s="168">
        <v>4</v>
      </c>
      <c r="L138" s="372"/>
      <c r="M138" s="372"/>
      <c r="N138" s="373">
        <f t="shared" si="4"/>
        <v>0</v>
      </c>
      <c r="O138" s="373"/>
      <c r="P138" s="373"/>
      <c r="Q138" s="373"/>
      <c r="R138" s="103"/>
      <c r="T138" s="104" t="s">
        <v>5</v>
      </c>
      <c r="U138" s="29" t="s">
        <v>37</v>
      </c>
      <c r="V138" s="105">
        <v>0</v>
      </c>
      <c r="W138" s="105">
        <f t="shared" si="0"/>
        <v>0</v>
      </c>
      <c r="X138" s="105">
        <v>0</v>
      </c>
      <c r="Y138" s="105">
        <f t="shared" si="1"/>
        <v>0</v>
      </c>
      <c r="Z138" s="105">
        <v>0</v>
      </c>
      <c r="AA138" s="106">
        <f t="shared" si="2"/>
        <v>0</v>
      </c>
    </row>
    <row r="139" spans="2:27" s="1" customFormat="1" ht="31.5" customHeight="1">
      <c r="B139" s="102"/>
      <c r="C139" s="165">
        <v>13</v>
      </c>
      <c r="D139" s="165" t="s">
        <v>146</v>
      </c>
      <c r="E139" s="218" t="s">
        <v>361</v>
      </c>
      <c r="F139" s="379" t="s">
        <v>523</v>
      </c>
      <c r="G139" s="379"/>
      <c r="H139" s="379"/>
      <c r="I139" s="379"/>
      <c r="J139" s="167" t="s">
        <v>153</v>
      </c>
      <c r="K139" s="168">
        <v>4</v>
      </c>
      <c r="L139" s="372"/>
      <c r="M139" s="372"/>
      <c r="N139" s="373">
        <f t="shared" si="4"/>
        <v>0</v>
      </c>
      <c r="O139" s="373"/>
      <c r="P139" s="373"/>
      <c r="Q139" s="373"/>
      <c r="R139" s="103"/>
      <c r="T139" s="104" t="s">
        <v>5</v>
      </c>
      <c r="U139" s="29" t="s">
        <v>37</v>
      </c>
      <c r="V139" s="105">
        <v>0</v>
      </c>
      <c r="W139" s="105">
        <f t="shared" si="0"/>
        <v>0</v>
      </c>
      <c r="X139" s="105">
        <v>0</v>
      </c>
      <c r="Y139" s="105">
        <f t="shared" si="1"/>
        <v>0</v>
      </c>
      <c r="Z139" s="105">
        <v>0</v>
      </c>
      <c r="AA139" s="106">
        <f t="shared" si="2"/>
        <v>0</v>
      </c>
    </row>
    <row r="140" spans="2:27" s="1" customFormat="1" ht="22.5" customHeight="1">
      <c r="B140" s="102"/>
      <c r="C140" s="165">
        <v>14</v>
      </c>
      <c r="D140" s="165" t="s">
        <v>146</v>
      </c>
      <c r="E140" s="218" t="s">
        <v>362</v>
      </c>
      <c r="F140" s="379" t="s">
        <v>516</v>
      </c>
      <c r="G140" s="379"/>
      <c r="H140" s="379"/>
      <c r="I140" s="379"/>
      <c r="J140" s="167" t="s">
        <v>153</v>
      </c>
      <c r="K140" s="168">
        <v>5</v>
      </c>
      <c r="L140" s="372"/>
      <c r="M140" s="372"/>
      <c r="N140" s="373">
        <f t="shared" si="4"/>
        <v>0</v>
      </c>
      <c r="O140" s="373"/>
      <c r="P140" s="373"/>
      <c r="Q140" s="373"/>
      <c r="R140" s="103"/>
      <c r="T140" s="104" t="s">
        <v>5</v>
      </c>
      <c r="U140" s="29" t="s">
        <v>37</v>
      </c>
      <c r="V140" s="105">
        <v>0</v>
      </c>
      <c r="W140" s="105">
        <f t="shared" si="0"/>
        <v>0</v>
      </c>
      <c r="X140" s="105">
        <v>0</v>
      </c>
      <c r="Y140" s="105">
        <f t="shared" si="1"/>
        <v>0</v>
      </c>
      <c r="Z140" s="105">
        <v>0</v>
      </c>
      <c r="AA140" s="106">
        <f t="shared" si="2"/>
        <v>0</v>
      </c>
    </row>
    <row r="141" spans="2:27" s="1" customFormat="1" ht="31.5" customHeight="1">
      <c r="B141" s="102"/>
      <c r="C141" s="165">
        <v>15</v>
      </c>
      <c r="D141" s="165" t="s">
        <v>146</v>
      </c>
      <c r="E141" s="218" t="s">
        <v>364</v>
      </c>
      <c r="F141" s="380" t="s">
        <v>703</v>
      </c>
      <c r="G141" s="381"/>
      <c r="H141" s="381"/>
      <c r="I141" s="382"/>
      <c r="J141" s="167" t="s">
        <v>153</v>
      </c>
      <c r="K141" s="173">
        <v>1</v>
      </c>
      <c r="L141" s="431"/>
      <c r="M141" s="432"/>
      <c r="N141" s="391">
        <f t="shared" si="4"/>
        <v>0</v>
      </c>
      <c r="O141" s="392"/>
      <c r="P141" s="392"/>
      <c r="Q141" s="393"/>
      <c r="R141" s="103"/>
      <c r="T141" s="104" t="s">
        <v>5</v>
      </c>
      <c r="U141" s="29" t="s">
        <v>37</v>
      </c>
      <c r="V141" s="105">
        <v>0</v>
      </c>
      <c r="W141" s="105">
        <f t="shared" si="0"/>
        <v>0</v>
      </c>
      <c r="X141" s="105">
        <v>0</v>
      </c>
      <c r="Y141" s="105">
        <f t="shared" si="1"/>
        <v>0</v>
      </c>
      <c r="Z141" s="105">
        <v>0</v>
      </c>
      <c r="AA141" s="106">
        <f t="shared" si="2"/>
        <v>0</v>
      </c>
    </row>
    <row r="142" spans="2:27" s="1" customFormat="1" ht="31.5" customHeight="1">
      <c r="B142" s="102"/>
      <c r="C142" s="165">
        <v>16</v>
      </c>
      <c r="D142" s="165" t="s">
        <v>146</v>
      </c>
      <c r="E142" s="218" t="s">
        <v>366</v>
      </c>
      <c r="F142" s="380" t="s">
        <v>704</v>
      </c>
      <c r="G142" s="381"/>
      <c r="H142" s="381"/>
      <c r="I142" s="382"/>
      <c r="J142" s="167" t="s">
        <v>153</v>
      </c>
      <c r="K142" s="173">
        <v>2</v>
      </c>
      <c r="L142" s="431"/>
      <c r="M142" s="432"/>
      <c r="N142" s="391">
        <f t="shared" si="4"/>
        <v>0</v>
      </c>
      <c r="O142" s="392"/>
      <c r="P142" s="392"/>
      <c r="Q142" s="393"/>
      <c r="R142" s="103"/>
      <c r="T142" s="104" t="s">
        <v>5</v>
      </c>
      <c r="U142" s="29" t="s">
        <v>37</v>
      </c>
      <c r="V142" s="105">
        <v>0</v>
      </c>
      <c r="W142" s="105">
        <f t="shared" si="0"/>
        <v>0</v>
      </c>
      <c r="X142" s="105">
        <v>0</v>
      </c>
      <c r="Y142" s="105">
        <f t="shared" si="1"/>
        <v>0</v>
      </c>
      <c r="Z142" s="105">
        <v>0</v>
      </c>
      <c r="AA142" s="106">
        <f t="shared" si="2"/>
        <v>0</v>
      </c>
    </row>
    <row r="143" spans="2:27" s="1" customFormat="1" ht="22.5" customHeight="1">
      <c r="B143" s="102"/>
      <c r="C143" s="165">
        <v>17</v>
      </c>
      <c r="D143" s="165" t="s">
        <v>146</v>
      </c>
      <c r="E143" s="218" t="s">
        <v>367</v>
      </c>
      <c r="F143" s="379" t="s">
        <v>444</v>
      </c>
      <c r="G143" s="379"/>
      <c r="H143" s="379"/>
      <c r="I143" s="379"/>
      <c r="J143" s="167" t="s">
        <v>153</v>
      </c>
      <c r="K143" s="168">
        <v>5</v>
      </c>
      <c r="L143" s="372"/>
      <c r="M143" s="372"/>
      <c r="N143" s="373">
        <f t="shared" si="4"/>
        <v>0</v>
      </c>
      <c r="O143" s="373"/>
      <c r="P143" s="373"/>
      <c r="Q143" s="373"/>
      <c r="R143" s="103"/>
      <c r="T143" s="104" t="s">
        <v>5</v>
      </c>
      <c r="U143" s="29" t="s">
        <v>37</v>
      </c>
      <c r="V143" s="105">
        <v>0</v>
      </c>
      <c r="W143" s="105">
        <f t="shared" si="0"/>
        <v>0</v>
      </c>
      <c r="X143" s="105">
        <v>0</v>
      </c>
      <c r="Y143" s="105">
        <f t="shared" si="1"/>
        <v>0</v>
      </c>
      <c r="Z143" s="105">
        <v>0</v>
      </c>
      <c r="AA143" s="106">
        <f t="shared" si="2"/>
        <v>0</v>
      </c>
    </row>
    <row r="144" spans="2:27" s="1" customFormat="1" ht="22.5" customHeight="1">
      <c r="B144" s="102"/>
      <c r="C144" s="165">
        <v>18</v>
      </c>
      <c r="D144" s="165" t="s">
        <v>146</v>
      </c>
      <c r="E144" s="218" t="s">
        <v>368</v>
      </c>
      <c r="F144" s="379" t="s">
        <v>525</v>
      </c>
      <c r="G144" s="379"/>
      <c r="H144" s="379"/>
      <c r="I144" s="379"/>
      <c r="J144" s="167" t="s">
        <v>153</v>
      </c>
      <c r="K144" s="168">
        <v>5</v>
      </c>
      <c r="L144" s="372"/>
      <c r="M144" s="372"/>
      <c r="N144" s="373">
        <f t="shared" si="4"/>
        <v>0</v>
      </c>
      <c r="O144" s="373"/>
      <c r="P144" s="373"/>
      <c r="Q144" s="373"/>
      <c r="R144" s="103"/>
      <c r="T144" s="104" t="s">
        <v>5</v>
      </c>
      <c r="U144" s="29" t="s">
        <v>37</v>
      </c>
      <c r="V144" s="105">
        <v>0</v>
      </c>
      <c r="W144" s="105">
        <f t="shared" si="0"/>
        <v>0</v>
      </c>
      <c r="X144" s="105">
        <v>0</v>
      </c>
      <c r="Y144" s="105">
        <f t="shared" si="1"/>
        <v>0</v>
      </c>
      <c r="Z144" s="105">
        <v>0</v>
      </c>
      <c r="AA144" s="106">
        <f t="shared" si="2"/>
        <v>0</v>
      </c>
    </row>
    <row r="145" spans="2:27" s="1" customFormat="1" ht="22.5" customHeight="1">
      <c r="B145" s="102"/>
      <c r="C145" s="165">
        <v>19</v>
      </c>
      <c r="D145" s="165" t="s">
        <v>146</v>
      </c>
      <c r="E145" s="218" t="s">
        <v>370</v>
      </c>
      <c r="F145" s="379" t="s">
        <v>526</v>
      </c>
      <c r="G145" s="379"/>
      <c r="H145" s="379"/>
      <c r="I145" s="379"/>
      <c r="J145" s="167" t="s">
        <v>153</v>
      </c>
      <c r="K145" s="168">
        <v>5</v>
      </c>
      <c r="L145" s="372"/>
      <c r="M145" s="372"/>
      <c r="N145" s="373">
        <f t="shared" si="4"/>
        <v>0</v>
      </c>
      <c r="O145" s="373"/>
      <c r="P145" s="373"/>
      <c r="Q145" s="373"/>
      <c r="R145" s="103"/>
      <c r="T145" s="104" t="s">
        <v>5</v>
      </c>
      <c r="U145" s="29" t="s">
        <v>37</v>
      </c>
      <c r="V145" s="105">
        <v>0</v>
      </c>
      <c r="W145" s="105">
        <f t="shared" si="0"/>
        <v>0</v>
      </c>
      <c r="X145" s="105">
        <v>0</v>
      </c>
      <c r="Y145" s="105">
        <f t="shared" si="1"/>
        <v>0</v>
      </c>
      <c r="Z145" s="105">
        <v>0</v>
      </c>
      <c r="AA145" s="106">
        <f t="shared" si="2"/>
        <v>0</v>
      </c>
    </row>
    <row r="146" spans="2:27" s="1" customFormat="1" ht="22.5" customHeight="1">
      <c r="B146" s="102"/>
      <c r="C146" s="165">
        <v>20</v>
      </c>
      <c r="D146" s="165" t="s">
        <v>146</v>
      </c>
      <c r="E146" s="218" t="s">
        <v>371</v>
      </c>
      <c r="F146" s="379" t="s">
        <v>527</v>
      </c>
      <c r="G146" s="379"/>
      <c r="H146" s="379"/>
      <c r="I146" s="379"/>
      <c r="J146" s="167" t="s">
        <v>153</v>
      </c>
      <c r="K146" s="168">
        <v>5</v>
      </c>
      <c r="L146" s="372"/>
      <c r="M146" s="372"/>
      <c r="N146" s="373">
        <f t="shared" si="4"/>
        <v>0</v>
      </c>
      <c r="O146" s="373"/>
      <c r="P146" s="373"/>
      <c r="Q146" s="373"/>
      <c r="R146" s="103"/>
      <c r="T146" s="104" t="s">
        <v>5</v>
      </c>
      <c r="U146" s="29" t="s">
        <v>37</v>
      </c>
      <c r="V146" s="105">
        <v>0</v>
      </c>
      <c r="W146" s="105">
        <f t="shared" si="0"/>
        <v>0</v>
      </c>
      <c r="X146" s="105">
        <v>0</v>
      </c>
      <c r="Y146" s="105">
        <f t="shared" si="1"/>
        <v>0</v>
      </c>
      <c r="Z146" s="105">
        <v>0</v>
      </c>
      <c r="AA146" s="106">
        <f t="shared" si="2"/>
        <v>0</v>
      </c>
    </row>
    <row r="147" spans="2:27" s="1" customFormat="1" ht="22.5" customHeight="1">
      <c r="B147" s="102"/>
      <c r="C147" s="165">
        <v>21</v>
      </c>
      <c r="D147" s="165" t="s">
        <v>146</v>
      </c>
      <c r="E147" s="218" t="s">
        <v>372</v>
      </c>
      <c r="F147" s="379" t="s">
        <v>528</v>
      </c>
      <c r="G147" s="379"/>
      <c r="H147" s="379"/>
      <c r="I147" s="379"/>
      <c r="J147" s="167" t="s">
        <v>153</v>
      </c>
      <c r="K147" s="168">
        <v>10</v>
      </c>
      <c r="L147" s="372"/>
      <c r="M147" s="372"/>
      <c r="N147" s="373">
        <f t="shared" si="4"/>
        <v>0</v>
      </c>
      <c r="O147" s="373"/>
      <c r="P147" s="373"/>
      <c r="Q147" s="373"/>
      <c r="R147" s="103"/>
      <c r="T147" s="104" t="s">
        <v>5</v>
      </c>
      <c r="U147" s="29" t="s">
        <v>37</v>
      </c>
      <c r="V147" s="105">
        <v>0</v>
      </c>
      <c r="W147" s="105">
        <f t="shared" si="0"/>
        <v>0</v>
      </c>
      <c r="X147" s="105">
        <v>0</v>
      </c>
      <c r="Y147" s="105">
        <f t="shared" si="1"/>
        <v>0</v>
      </c>
      <c r="Z147" s="105">
        <v>0</v>
      </c>
      <c r="AA147" s="106">
        <f t="shared" si="2"/>
        <v>0</v>
      </c>
    </row>
    <row r="148" spans="2:27" s="1" customFormat="1" ht="31.5" customHeight="1">
      <c r="B148" s="102"/>
      <c r="C148" s="165">
        <v>22</v>
      </c>
      <c r="D148" s="165" t="s">
        <v>146</v>
      </c>
      <c r="E148" s="218" t="s">
        <v>373</v>
      </c>
      <c r="F148" s="379" t="s">
        <v>529</v>
      </c>
      <c r="G148" s="379"/>
      <c r="H148" s="379"/>
      <c r="I148" s="379"/>
      <c r="J148" s="167" t="s">
        <v>153</v>
      </c>
      <c r="K148" s="168">
        <v>5</v>
      </c>
      <c r="L148" s="372"/>
      <c r="M148" s="372"/>
      <c r="N148" s="373">
        <f t="shared" si="4"/>
        <v>0</v>
      </c>
      <c r="O148" s="373"/>
      <c r="P148" s="373"/>
      <c r="Q148" s="373"/>
      <c r="R148" s="103"/>
      <c r="T148" s="104" t="s">
        <v>5</v>
      </c>
      <c r="U148" s="29" t="s">
        <v>37</v>
      </c>
      <c r="V148" s="105">
        <v>0</v>
      </c>
      <c r="W148" s="105">
        <f t="shared" si="0"/>
        <v>0</v>
      </c>
      <c r="X148" s="105">
        <v>0</v>
      </c>
      <c r="Y148" s="105">
        <f t="shared" si="1"/>
        <v>0</v>
      </c>
      <c r="Z148" s="105">
        <v>0</v>
      </c>
      <c r="AA148" s="106">
        <f t="shared" si="2"/>
        <v>0</v>
      </c>
    </row>
    <row r="149" spans="2:27" s="9" customFormat="1" ht="29.85" customHeight="1">
      <c r="B149" s="93"/>
      <c r="C149" s="170"/>
      <c r="D149" s="172" t="s">
        <v>530</v>
      </c>
      <c r="E149" s="219"/>
      <c r="F149" s="171"/>
      <c r="G149" s="171"/>
      <c r="H149" s="171"/>
      <c r="I149" s="171"/>
      <c r="J149" s="171"/>
      <c r="K149" s="171"/>
      <c r="L149" s="174"/>
      <c r="M149" s="174"/>
      <c r="N149" s="394">
        <f>SUM(N150:Q161)</f>
        <v>0</v>
      </c>
      <c r="O149" s="395"/>
      <c r="P149" s="395"/>
      <c r="Q149" s="395"/>
      <c r="R149" s="96"/>
      <c r="T149" s="97" t="s">
        <v>5</v>
      </c>
      <c r="U149" s="94" t="s">
        <v>37</v>
      </c>
      <c r="V149" s="94">
        <v>0</v>
      </c>
      <c r="W149" s="98">
        <f t="shared" si="0"/>
        <v>0</v>
      </c>
      <c r="X149" s="94">
        <v>0</v>
      </c>
      <c r="Y149" s="98">
        <f t="shared" si="1"/>
        <v>0</v>
      </c>
      <c r="Z149" s="94">
        <v>0</v>
      </c>
      <c r="AA149" s="99">
        <f t="shared" si="2"/>
        <v>0</v>
      </c>
    </row>
    <row r="150" spans="2:27" s="1" customFormat="1" ht="44.25" customHeight="1">
      <c r="B150" s="102"/>
      <c r="C150" s="165" t="s">
        <v>210</v>
      </c>
      <c r="D150" s="165" t="s">
        <v>146</v>
      </c>
      <c r="E150" s="218" t="s">
        <v>379</v>
      </c>
      <c r="F150" s="379" t="s">
        <v>546</v>
      </c>
      <c r="G150" s="379"/>
      <c r="H150" s="379"/>
      <c r="I150" s="379"/>
      <c r="J150" s="167" t="s">
        <v>149</v>
      </c>
      <c r="K150" s="168">
        <v>21500</v>
      </c>
      <c r="L150" s="372"/>
      <c r="M150" s="372"/>
      <c r="N150" s="373">
        <f t="shared" si="4"/>
        <v>0</v>
      </c>
      <c r="O150" s="373"/>
      <c r="P150" s="373"/>
      <c r="Q150" s="373"/>
      <c r="R150" s="103"/>
      <c r="T150" s="104" t="s">
        <v>5</v>
      </c>
      <c r="U150" s="29" t="s">
        <v>37</v>
      </c>
      <c r="V150" s="105">
        <v>0</v>
      </c>
      <c r="W150" s="105">
        <f t="shared" si="0"/>
        <v>0</v>
      </c>
      <c r="X150" s="105">
        <v>0</v>
      </c>
      <c r="Y150" s="105">
        <f t="shared" si="1"/>
        <v>0</v>
      </c>
      <c r="Z150" s="105">
        <v>0</v>
      </c>
      <c r="AA150" s="106">
        <f t="shared" si="2"/>
        <v>0</v>
      </c>
    </row>
    <row r="151" spans="2:27" s="1" customFormat="1" ht="22.5" customHeight="1">
      <c r="B151" s="102"/>
      <c r="C151" s="165">
        <v>24</v>
      </c>
      <c r="D151" s="165" t="s">
        <v>146</v>
      </c>
      <c r="E151" s="218" t="s">
        <v>831</v>
      </c>
      <c r="F151" s="379" t="s">
        <v>830</v>
      </c>
      <c r="G151" s="379"/>
      <c r="H151" s="379"/>
      <c r="I151" s="379"/>
      <c r="J151" s="167" t="s">
        <v>149</v>
      </c>
      <c r="K151" s="168">
        <v>21500</v>
      </c>
      <c r="L151" s="372"/>
      <c r="M151" s="372"/>
      <c r="N151" s="373">
        <f aca="true" t="shared" si="5" ref="N151">ROUND(L151*K151,2)</f>
        <v>0</v>
      </c>
      <c r="O151" s="373"/>
      <c r="P151" s="373"/>
      <c r="Q151" s="373"/>
      <c r="R151" s="103"/>
      <c r="T151" s="104" t="s">
        <v>5</v>
      </c>
      <c r="U151" s="29" t="s">
        <v>37</v>
      </c>
      <c r="V151" s="105">
        <v>0</v>
      </c>
      <c r="W151" s="105">
        <f aca="true" t="shared" si="6" ref="W151">V151*K151</f>
        <v>0</v>
      </c>
      <c r="X151" s="105">
        <v>0</v>
      </c>
      <c r="Y151" s="105">
        <f aca="true" t="shared" si="7" ref="Y151">X151*K151</f>
        <v>0</v>
      </c>
      <c r="Z151" s="105">
        <v>0</v>
      </c>
      <c r="AA151" s="106">
        <f aca="true" t="shared" si="8" ref="AA151">Z151*K151</f>
        <v>0</v>
      </c>
    </row>
    <row r="152" spans="2:27" s="1" customFormat="1" ht="31.5" customHeight="1">
      <c r="B152" s="102"/>
      <c r="C152" s="165">
        <v>25</v>
      </c>
      <c r="D152" s="165" t="s">
        <v>146</v>
      </c>
      <c r="E152" s="218" t="s">
        <v>377</v>
      </c>
      <c r="F152" s="379" t="s">
        <v>540</v>
      </c>
      <c r="G152" s="379"/>
      <c r="H152" s="379"/>
      <c r="I152" s="379"/>
      <c r="J152" s="167" t="s">
        <v>153</v>
      </c>
      <c r="K152" s="168">
        <v>112</v>
      </c>
      <c r="L152" s="372"/>
      <c r="M152" s="372"/>
      <c r="N152" s="373">
        <f t="shared" si="4"/>
        <v>0</v>
      </c>
      <c r="O152" s="373"/>
      <c r="P152" s="373"/>
      <c r="Q152" s="373"/>
      <c r="R152" s="103"/>
      <c r="T152" s="104" t="s">
        <v>5</v>
      </c>
      <c r="U152" s="29" t="s">
        <v>37</v>
      </c>
      <c r="V152" s="105">
        <v>0</v>
      </c>
      <c r="W152" s="105">
        <f t="shared" si="0"/>
        <v>0</v>
      </c>
      <c r="X152" s="105">
        <v>0</v>
      </c>
      <c r="Y152" s="105">
        <f t="shared" si="1"/>
        <v>0</v>
      </c>
      <c r="Z152" s="105">
        <v>0</v>
      </c>
      <c r="AA152" s="106">
        <f t="shared" si="2"/>
        <v>0</v>
      </c>
    </row>
    <row r="153" spans="2:27" s="9" customFormat="1" ht="18" customHeight="1">
      <c r="B153" s="93"/>
      <c r="C153" s="165"/>
      <c r="D153" s="165"/>
      <c r="E153" s="218"/>
      <c r="F153" s="374" t="s">
        <v>531</v>
      </c>
      <c r="G153" s="374"/>
      <c r="H153" s="374"/>
      <c r="I153" s="374"/>
      <c r="J153" s="167"/>
      <c r="K153" s="168"/>
      <c r="L153" s="375"/>
      <c r="M153" s="375"/>
      <c r="N153" s="373"/>
      <c r="O153" s="373"/>
      <c r="P153" s="373"/>
      <c r="Q153" s="373"/>
      <c r="R153" s="96"/>
      <c r="T153" s="97"/>
      <c r="U153" s="94"/>
      <c r="V153" s="94"/>
      <c r="W153" s="98">
        <v>0</v>
      </c>
      <c r="X153" s="94"/>
      <c r="Y153" s="98">
        <v>0</v>
      </c>
      <c r="Z153" s="94"/>
      <c r="AA153" s="99">
        <v>0</v>
      </c>
    </row>
    <row r="154" spans="2:27" s="9" customFormat="1" ht="18" customHeight="1">
      <c r="B154" s="93"/>
      <c r="C154" s="165"/>
      <c r="D154" s="165"/>
      <c r="E154" s="218"/>
      <c r="F154" s="374" t="s">
        <v>532</v>
      </c>
      <c r="G154" s="374"/>
      <c r="H154" s="374"/>
      <c r="I154" s="374"/>
      <c r="J154" s="167"/>
      <c r="K154" s="168"/>
      <c r="L154" s="375"/>
      <c r="M154" s="375"/>
      <c r="N154" s="373"/>
      <c r="O154" s="373"/>
      <c r="P154" s="373"/>
      <c r="Q154" s="373"/>
      <c r="R154" s="96"/>
      <c r="T154" s="97"/>
      <c r="U154" s="94"/>
      <c r="V154" s="94"/>
      <c r="W154" s="98">
        <v>0</v>
      </c>
      <c r="X154" s="94"/>
      <c r="Y154" s="98">
        <v>0</v>
      </c>
      <c r="Z154" s="94"/>
      <c r="AA154" s="99">
        <v>0</v>
      </c>
    </row>
    <row r="155" spans="2:27" s="9" customFormat="1" ht="18" customHeight="1">
      <c r="B155" s="93"/>
      <c r="C155" s="165"/>
      <c r="D155" s="165"/>
      <c r="E155" s="218"/>
      <c r="F155" s="374" t="s">
        <v>533</v>
      </c>
      <c r="G155" s="374"/>
      <c r="H155" s="374"/>
      <c r="I155" s="374"/>
      <c r="J155" s="167"/>
      <c r="K155" s="168"/>
      <c r="L155" s="375"/>
      <c r="M155" s="375"/>
      <c r="N155" s="373"/>
      <c r="O155" s="373"/>
      <c r="P155" s="373"/>
      <c r="Q155" s="373"/>
      <c r="R155" s="96"/>
      <c r="T155" s="97"/>
      <c r="U155" s="94"/>
      <c r="V155" s="94"/>
      <c r="W155" s="98">
        <v>0</v>
      </c>
      <c r="X155" s="94"/>
      <c r="Y155" s="98">
        <v>0</v>
      </c>
      <c r="Z155" s="94"/>
      <c r="AA155" s="99">
        <v>0</v>
      </c>
    </row>
    <row r="156" spans="2:27" s="9" customFormat="1" ht="18" customHeight="1">
      <c r="B156" s="93"/>
      <c r="C156" s="165"/>
      <c r="D156" s="165"/>
      <c r="E156" s="218"/>
      <c r="F156" s="374" t="s">
        <v>534</v>
      </c>
      <c r="G156" s="374"/>
      <c r="H156" s="374"/>
      <c r="I156" s="374"/>
      <c r="J156" s="167"/>
      <c r="K156" s="168"/>
      <c r="L156" s="375"/>
      <c r="M156" s="375"/>
      <c r="N156" s="373"/>
      <c r="O156" s="373"/>
      <c r="P156" s="373"/>
      <c r="Q156" s="373"/>
      <c r="R156" s="96"/>
      <c r="T156" s="97"/>
      <c r="U156" s="94"/>
      <c r="V156" s="94"/>
      <c r="W156" s="98">
        <v>0</v>
      </c>
      <c r="X156" s="94"/>
      <c r="Y156" s="98">
        <v>0</v>
      </c>
      <c r="Z156" s="94"/>
      <c r="AA156" s="99">
        <v>0</v>
      </c>
    </row>
    <row r="157" spans="2:27" s="9" customFormat="1" ht="18" customHeight="1">
      <c r="B157" s="93"/>
      <c r="C157" s="165"/>
      <c r="D157" s="165"/>
      <c r="E157" s="218"/>
      <c r="F157" s="374" t="s">
        <v>535</v>
      </c>
      <c r="G157" s="374"/>
      <c r="H157" s="374"/>
      <c r="I157" s="374"/>
      <c r="J157" s="167"/>
      <c r="K157" s="168"/>
      <c r="L157" s="375"/>
      <c r="M157" s="375"/>
      <c r="N157" s="373"/>
      <c r="O157" s="373"/>
      <c r="P157" s="373"/>
      <c r="Q157" s="373"/>
      <c r="R157" s="96"/>
      <c r="T157" s="97"/>
      <c r="U157" s="94"/>
      <c r="V157" s="94"/>
      <c r="W157" s="98">
        <f>W158</f>
        <v>0</v>
      </c>
      <c r="X157" s="94"/>
      <c r="Y157" s="98">
        <f>Y158</f>
        <v>0</v>
      </c>
      <c r="Z157" s="94"/>
      <c r="AA157" s="99">
        <f>AA158</f>
        <v>0</v>
      </c>
    </row>
    <row r="158" spans="2:27" s="1" customFormat="1" ht="22.5" customHeight="1">
      <c r="B158" s="102"/>
      <c r="C158" s="165">
        <v>26</v>
      </c>
      <c r="D158" s="165" t="s">
        <v>146</v>
      </c>
      <c r="E158" s="218"/>
      <c r="F158" s="379" t="s">
        <v>398</v>
      </c>
      <c r="G158" s="379"/>
      <c r="H158" s="379"/>
      <c r="I158" s="379"/>
      <c r="J158" s="167" t="s">
        <v>220</v>
      </c>
      <c r="K158" s="168">
        <v>1</v>
      </c>
      <c r="L158" s="372"/>
      <c r="M158" s="372"/>
      <c r="N158" s="373">
        <f>ROUND(L158*K158,2)</f>
        <v>0</v>
      </c>
      <c r="O158" s="373"/>
      <c r="P158" s="373"/>
      <c r="Q158" s="373"/>
      <c r="R158" s="103"/>
      <c r="T158" s="104" t="s">
        <v>5</v>
      </c>
      <c r="U158" s="29" t="s">
        <v>37</v>
      </c>
      <c r="V158" s="105">
        <v>0</v>
      </c>
      <c r="W158" s="105">
        <f>V158*K158</f>
        <v>0</v>
      </c>
      <c r="X158" s="105">
        <v>0</v>
      </c>
      <c r="Y158" s="105">
        <f>X158*K158</f>
        <v>0</v>
      </c>
      <c r="Z158" s="105">
        <v>0</v>
      </c>
      <c r="AA158" s="106">
        <f>Z158*K158</f>
        <v>0</v>
      </c>
    </row>
    <row r="159" spans="2:27" s="9" customFormat="1" ht="18" customHeight="1">
      <c r="B159" s="93"/>
      <c r="C159" s="165"/>
      <c r="D159" s="165"/>
      <c r="E159" s="218"/>
      <c r="F159" s="374" t="s">
        <v>536</v>
      </c>
      <c r="G159" s="374"/>
      <c r="H159" s="374"/>
      <c r="I159" s="374"/>
      <c r="J159" s="167"/>
      <c r="K159" s="168"/>
      <c r="L159" s="375"/>
      <c r="M159" s="375"/>
      <c r="N159" s="373"/>
      <c r="O159" s="373"/>
      <c r="P159" s="373"/>
      <c r="Q159" s="373"/>
      <c r="R159" s="96"/>
      <c r="T159" s="97"/>
      <c r="U159" s="94"/>
      <c r="V159" s="94"/>
      <c r="W159" s="98">
        <v>0</v>
      </c>
      <c r="X159" s="94"/>
      <c r="Y159" s="98">
        <v>0</v>
      </c>
      <c r="Z159" s="94"/>
      <c r="AA159" s="99">
        <v>0</v>
      </c>
    </row>
    <row r="160" spans="2:27" s="9" customFormat="1" ht="18" customHeight="1">
      <c r="B160" s="93"/>
      <c r="C160" s="165"/>
      <c r="D160" s="165"/>
      <c r="E160" s="218"/>
      <c r="F160" s="374" t="s">
        <v>537</v>
      </c>
      <c r="G160" s="374"/>
      <c r="H160" s="374"/>
      <c r="I160" s="374"/>
      <c r="J160" s="167"/>
      <c r="K160" s="168"/>
      <c r="L160" s="375"/>
      <c r="M160" s="375"/>
      <c r="N160" s="373"/>
      <c r="O160" s="373"/>
      <c r="P160" s="373"/>
      <c r="Q160" s="373"/>
      <c r="R160" s="96"/>
      <c r="T160" s="97"/>
      <c r="U160" s="94"/>
      <c r="V160" s="94"/>
      <c r="W160" s="98">
        <v>0</v>
      </c>
      <c r="X160" s="94"/>
      <c r="Y160" s="98">
        <v>0</v>
      </c>
      <c r="Z160" s="94"/>
      <c r="AA160" s="99">
        <v>0</v>
      </c>
    </row>
    <row r="161" spans="2:27" s="9" customFormat="1" ht="18" customHeight="1">
      <c r="B161" s="93"/>
      <c r="C161" s="165"/>
      <c r="D161" s="165"/>
      <c r="E161" s="218"/>
      <c r="F161" s="374" t="s">
        <v>538</v>
      </c>
      <c r="G161" s="374"/>
      <c r="H161" s="374"/>
      <c r="I161" s="374"/>
      <c r="J161" s="167"/>
      <c r="K161" s="168"/>
      <c r="L161" s="375"/>
      <c r="M161" s="375"/>
      <c r="N161" s="373"/>
      <c r="O161" s="373"/>
      <c r="P161" s="373"/>
      <c r="Q161" s="373"/>
      <c r="R161" s="96"/>
      <c r="T161" s="97"/>
      <c r="U161" s="94"/>
      <c r="V161" s="94"/>
      <c r="W161" s="98">
        <v>0</v>
      </c>
      <c r="X161" s="94"/>
      <c r="Y161" s="98">
        <v>0</v>
      </c>
      <c r="Z161" s="94"/>
      <c r="AA161" s="99">
        <v>0</v>
      </c>
    </row>
    <row r="162" spans="2:18" s="1" customFormat="1" ht="6.95" customHeight="1">
      <c r="B162" s="40"/>
      <c r="C162" s="41"/>
      <c r="D162" s="41"/>
      <c r="E162" s="41"/>
      <c r="F162" s="41"/>
      <c r="G162" s="41"/>
      <c r="H162" s="41"/>
      <c r="I162" s="41"/>
      <c r="J162" s="41"/>
      <c r="K162" s="41"/>
      <c r="L162" s="41"/>
      <c r="M162" s="41"/>
      <c r="N162" s="41"/>
      <c r="O162" s="41"/>
      <c r="P162" s="41"/>
      <c r="Q162" s="41"/>
      <c r="R162" s="42"/>
    </row>
  </sheetData>
  <sheetProtection algorithmName="SHA-512" hashValue="m94dYpe2ZOd8saAN67Zvv/bxvaXrnt6w/94Nu2Kbzwi42WU6bAbRrs1U9Ao4Kv1grWMZjyotkh6HZoQQyMiw1Q==" saltValue="lJZ8H7iRp2xVeB/t0FeDEA==" spinCount="100000" sheet="1" objects="1" scenarios="1"/>
  <mergeCells count="194">
    <mergeCell ref="O9:P9"/>
    <mergeCell ref="O11:P11"/>
    <mergeCell ref="O12:P12"/>
    <mergeCell ref="O14:P14"/>
    <mergeCell ref="O15:P15"/>
    <mergeCell ref="O17:P17"/>
    <mergeCell ref="H1:K1"/>
    <mergeCell ref="C2:Q2"/>
    <mergeCell ref="S2:AC2"/>
    <mergeCell ref="C4:Q4"/>
    <mergeCell ref="F6:P6"/>
    <mergeCell ref="F7:P7"/>
    <mergeCell ref="F9:G9"/>
    <mergeCell ref="F10:G10"/>
    <mergeCell ref="F13:G13"/>
    <mergeCell ref="F14:G14"/>
    <mergeCell ref="F15:G15"/>
    <mergeCell ref="F16:G16"/>
    <mergeCell ref="M30:P30"/>
    <mergeCell ref="H32:J32"/>
    <mergeCell ref="M32:P32"/>
    <mergeCell ref="H33:J33"/>
    <mergeCell ref="M33:P33"/>
    <mergeCell ref="H34:J34"/>
    <mergeCell ref="M34:P34"/>
    <mergeCell ref="O18:P18"/>
    <mergeCell ref="O20:P20"/>
    <mergeCell ref="O21:P21"/>
    <mergeCell ref="E24:L24"/>
    <mergeCell ref="M27:P27"/>
    <mergeCell ref="M28:P28"/>
    <mergeCell ref="F19:G19"/>
    <mergeCell ref="F78:P78"/>
    <mergeCell ref="F79:P79"/>
    <mergeCell ref="M81:P81"/>
    <mergeCell ref="M83:Q83"/>
    <mergeCell ref="M84:Q84"/>
    <mergeCell ref="C86:G86"/>
    <mergeCell ref="N86:Q86"/>
    <mergeCell ref="H35:J35"/>
    <mergeCell ref="M35:P35"/>
    <mergeCell ref="H36:J36"/>
    <mergeCell ref="M36:P36"/>
    <mergeCell ref="L38:P38"/>
    <mergeCell ref="C76:Q76"/>
    <mergeCell ref="N95:Q95"/>
    <mergeCell ref="L97:Q97"/>
    <mergeCell ref="C103:Q103"/>
    <mergeCell ref="F105:P105"/>
    <mergeCell ref="F106:P106"/>
    <mergeCell ref="M108:P108"/>
    <mergeCell ref="N88:Q88"/>
    <mergeCell ref="N89:Q89"/>
    <mergeCell ref="N90:Q90"/>
    <mergeCell ref="N91:Q91"/>
    <mergeCell ref="N92:Q92"/>
    <mergeCell ref="N93:Q93"/>
    <mergeCell ref="N115:Q115"/>
    <mergeCell ref="N116:Q116"/>
    <mergeCell ref="F117:I117"/>
    <mergeCell ref="L117:M117"/>
    <mergeCell ref="N117:Q117"/>
    <mergeCell ref="F118:I118"/>
    <mergeCell ref="L118:M118"/>
    <mergeCell ref="N118:Q118"/>
    <mergeCell ref="M110:Q110"/>
    <mergeCell ref="M111:Q111"/>
    <mergeCell ref="F113:I113"/>
    <mergeCell ref="L113:M113"/>
    <mergeCell ref="N113:Q113"/>
    <mergeCell ref="N114:Q114"/>
    <mergeCell ref="F121:I121"/>
    <mergeCell ref="L121:M121"/>
    <mergeCell ref="N121:Q121"/>
    <mergeCell ref="F122:I122"/>
    <mergeCell ref="L122:M122"/>
    <mergeCell ref="N122:Q122"/>
    <mergeCell ref="F119:I119"/>
    <mergeCell ref="L119:M119"/>
    <mergeCell ref="N119:Q119"/>
    <mergeCell ref="F120:I120"/>
    <mergeCell ref="L120:M120"/>
    <mergeCell ref="N120:Q120"/>
    <mergeCell ref="F125:I125"/>
    <mergeCell ref="L125:M125"/>
    <mergeCell ref="N125:Q125"/>
    <mergeCell ref="F130:I130"/>
    <mergeCell ref="L130:M130"/>
    <mergeCell ref="N130:Q130"/>
    <mergeCell ref="F123:I123"/>
    <mergeCell ref="L123:M123"/>
    <mergeCell ref="N123:Q123"/>
    <mergeCell ref="F124:I124"/>
    <mergeCell ref="L124:M124"/>
    <mergeCell ref="N124:Q124"/>
    <mergeCell ref="F126:I126"/>
    <mergeCell ref="L126:M126"/>
    <mergeCell ref="N126:Q126"/>
    <mergeCell ref="F127:I127"/>
    <mergeCell ref="L127:M127"/>
    <mergeCell ref="N127:Q127"/>
    <mergeCell ref="F128:I128"/>
    <mergeCell ref="L128:M128"/>
    <mergeCell ref="N128:Q128"/>
    <mergeCell ref="F129:I129"/>
    <mergeCell ref="L129:M129"/>
    <mergeCell ref="N129:Q129"/>
    <mergeCell ref="F134:I134"/>
    <mergeCell ref="L134:M134"/>
    <mergeCell ref="N134:Q134"/>
    <mergeCell ref="F131:I131"/>
    <mergeCell ref="L131:M131"/>
    <mergeCell ref="N131:Q131"/>
    <mergeCell ref="N132:Q132"/>
    <mergeCell ref="F133:I133"/>
    <mergeCell ref="L133:M133"/>
    <mergeCell ref="N133:Q133"/>
    <mergeCell ref="N137:Q137"/>
    <mergeCell ref="F138:I138"/>
    <mergeCell ref="L138:M138"/>
    <mergeCell ref="N138:Q138"/>
    <mergeCell ref="F139:I139"/>
    <mergeCell ref="L139:M139"/>
    <mergeCell ref="N139:Q139"/>
    <mergeCell ref="F135:I135"/>
    <mergeCell ref="L135:M135"/>
    <mergeCell ref="N135:Q135"/>
    <mergeCell ref="F136:I136"/>
    <mergeCell ref="L136:M136"/>
    <mergeCell ref="N136:Q136"/>
    <mergeCell ref="F142:I142"/>
    <mergeCell ref="L142:M142"/>
    <mergeCell ref="N142:Q142"/>
    <mergeCell ref="F143:I143"/>
    <mergeCell ref="L143:M143"/>
    <mergeCell ref="N143:Q143"/>
    <mergeCell ref="F140:I140"/>
    <mergeCell ref="L140:M140"/>
    <mergeCell ref="N140:Q140"/>
    <mergeCell ref="F141:I141"/>
    <mergeCell ref="L141:M141"/>
    <mergeCell ref="N141:Q141"/>
    <mergeCell ref="F146:I146"/>
    <mergeCell ref="L146:M146"/>
    <mergeCell ref="N146:Q146"/>
    <mergeCell ref="F147:I147"/>
    <mergeCell ref="L147:M147"/>
    <mergeCell ref="N147:Q147"/>
    <mergeCell ref="F144:I144"/>
    <mergeCell ref="L144:M144"/>
    <mergeCell ref="N144:Q144"/>
    <mergeCell ref="F145:I145"/>
    <mergeCell ref="L145:M145"/>
    <mergeCell ref="N145:Q145"/>
    <mergeCell ref="F152:I152"/>
    <mergeCell ref="L152:M152"/>
    <mergeCell ref="N152:Q152"/>
    <mergeCell ref="F153:I153"/>
    <mergeCell ref="L153:M153"/>
    <mergeCell ref="N153:Q153"/>
    <mergeCell ref="F148:I148"/>
    <mergeCell ref="L148:M148"/>
    <mergeCell ref="N148:Q148"/>
    <mergeCell ref="N149:Q149"/>
    <mergeCell ref="F150:I150"/>
    <mergeCell ref="L150:M150"/>
    <mergeCell ref="N150:Q150"/>
    <mergeCell ref="F151:I151"/>
    <mergeCell ref="L151:M151"/>
    <mergeCell ref="N151:Q151"/>
    <mergeCell ref="F156:I156"/>
    <mergeCell ref="L156:M156"/>
    <mergeCell ref="N156:Q156"/>
    <mergeCell ref="F157:I157"/>
    <mergeCell ref="L157:M157"/>
    <mergeCell ref="N157:Q157"/>
    <mergeCell ref="F154:I154"/>
    <mergeCell ref="L154:M154"/>
    <mergeCell ref="N154:Q154"/>
    <mergeCell ref="F155:I155"/>
    <mergeCell ref="L155:M155"/>
    <mergeCell ref="N155:Q155"/>
    <mergeCell ref="F160:I160"/>
    <mergeCell ref="L160:M160"/>
    <mergeCell ref="N160:Q160"/>
    <mergeCell ref="F161:I161"/>
    <mergeCell ref="L161:M161"/>
    <mergeCell ref="N161:Q161"/>
    <mergeCell ref="F158:I158"/>
    <mergeCell ref="L158:M158"/>
    <mergeCell ref="N158:Q158"/>
    <mergeCell ref="F159:I159"/>
    <mergeCell ref="L159:M159"/>
    <mergeCell ref="N159:Q159"/>
  </mergeCells>
  <hyperlinks>
    <hyperlink ref="F1:G1" location="C2" display="1) Krycí list rozpočtu"/>
    <hyperlink ref="H1:K1" location="C86" display="2) Rekapitulace rozpočtu"/>
    <hyperlink ref="L1" location="C121" display="3) Rozpočet"/>
    <hyperlink ref="S1:T1" location="'Rekapitulace stavby'!C2" display="Rekapitulace stavby"/>
  </hyperlinks>
  <printOptions/>
  <pageMargins left="0.5833333" right="0.5833333" top="0.5" bottom="0.4666667" header="0" footer="0"/>
  <pageSetup blackAndWhite="1" fitToHeight="100" fitToWidth="1" horizontalDpi="600" verticalDpi="600" orientation="portrait" paperSize="9" scale="95" r:id="rId2"/>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161"/>
  <sheetViews>
    <sheetView showGridLines="0" workbookViewId="0" topLeftCell="A1">
      <pane ySplit="1" topLeftCell="A2" activePane="bottomLeft" state="frozen"/>
      <selection pane="bottomLeft" activeCell="L117" sqref="L117:M159"/>
    </sheetView>
  </sheetViews>
  <sheetFormatPr defaultColWidth="9.33203125" defaultRowHeight="13.5"/>
  <cols>
    <col min="1" max="1" width="8.33203125" style="112" customWidth="1"/>
    <col min="2" max="2" width="1.66796875" style="112" customWidth="1"/>
    <col min="3" max="3" width="4.16015625" style="112" customWidth="1"/>
    <col min="4" max="4" width="4.33203125" style="112" customWidth="1"/>
    <col min="5" max="5" width="17.16015625" style="112" customWidth="1"/>
    <col min="6" max="7" width="11.16015625" style="112" customWidth="1"/>
    <col min="8" max="8" width="12.5" style="112" customWidth="1"/>
    <col min="9" max="9" width="7" style="112" customWidth="1"/>
    <col min="10" max="10" width="5.16015625" style="112" customWidth="1"/>
    <col min="11" max="11" width="11.5" style="112" customWidth="1"/>
    <col min="12" max="12" width="12" style="112" customWidth="1"/>
    <col min="13" max="14" width="6" style="112" customWidth="1"/>
    <col min="15" max="15" width="2" style="112" customWidth="1"/>
    <col min="16" max="16" width="12.5" style="112" customWidth="1"/>
    <col min="17" max="17" width="4.16015625" style="112" customWidth="1"/>
    <col min="18" max="18" width="1.66796875" style="112" customWidth="1"/>
    <col min="19" max="19" width="8.16015625" style="112" customWidth="1"/>
    <col min="20" max="20" width="29.66015625" style="112" hidden="1" customWidth="1"/>
    <col min="21" max="21" width="16.33203125" style="112" hidden="1" customWidth="1"/>
    <col min="22" max="22" width="12.33203125" style="112" hidden="1" customWidth="1"/>
    <col min="23" max="23" width="16.33203125" style="112" hidden="1" customWidth="1"/>
    <col min="24" max="24" width="12.16015625" style="112" hidden="1" customWidth="1"/>
    <col min="25" max="25" width="15" style="112" hidden="1" customWidth="1"/>
    <col min="26" max="26" width="11" style="112" hidden="1" customWidth="1"/>
    <col min="27" max="27" width="15" style="112" hidden="1" customWidth="1"/>
    <col min="28" max="28" width="16.33203125" style="112" hidden="1" customWidth="1"/>
    <col min="29" max="29" width="11" style="112" customWidth="1"/>
    <col min="30" max="30" width="15" style="112" customWidth="1"/>
    <col min="31" max="31" width="16.33203125" style="112" customWidth="1"/>
    <col min="32" max="16384" width="9.33203125" style="112" customWidth="1"/>
  </cols>
  <sheetData>
    <row r="1" spans="1:41" ht="21.75" customHeight="1">
      <c r="A1" s="71"/>
      <c r="B1" s="11"/>
      <c r="C1" s="11"/>
      <c r="D1" s="12" t="s">
        <v>1</v>
      </c>
      <c r="E1" s="11"/>
      <c r="F1" s="13" t="s">
        <v>116</v>
      </c>
      <c r="G1" s="13"/>
      <c r="H1" s="396" t="s">
        <v>117</v>
      </c>
      <c r="I1" s="396"/>
      <c r="J1" s="396"/>
      <c r="K1" s="396"/>
      <c r="L1" s="13" t="s">
        <v>118</v>
      </c>
      <c r="M1" s="11"/>
      <c r="N1" s="11"/>
      <c r="O1" s="12" t="s">
        <v>119</v>
      </c>
      <c r="P1" s="11"/>
      <c r="Q1" s="11"/>
      <c r="R1" s="11"/>
      <c r="S1" s="13" t="s">
        <v>120</v>
      </c>
      <c r="T1" s="13"/>
      <c r="U1" s="71"/>
      <c r="V1" s="71"/>
      <c r="W1" s="14"/>
      <c r="X1" s="14"/>
      <c r="Y1" s="14"/>
      <c r="Z1" s="14"/>
      <c r="AA1" s="14"/>
      <c r="AB1" s="14"/>
      <c r="AC1" s="14"/>
      <c r="AD1" s="14"/>
      <c r="AE1" s="14"/>
      <c r="AF1" s="14"/>
      <c r="AG1" s="14"/>
      <c r="AH1" s="14"/>
      <c r="AI1" s="14"/>
      <c r="AJ1" s="14"/>
      <c r="AK1" s="14"/>
      <c r="AL1" s="14"/>
      <c r="AM1" s="14"/>
      <c r="AN1" s="14"/>
      <c r="AO1" s="14"/>
    </row>
    <row r="2" spans="3:29" ht="36.95" customHeight="1">
      <c r="C2" s="307" t="s">
        <v>7</v>
      </c>
      <c r="D2" s="308"/>
      <c r="E2" s="308"/>
      <c r="F2" s="308"/>
      <c r="G2" s="308"/>
      <c r="H2" s="308"/>
      <c r="I2" s="308"/>
      <c r="J2" s="308"/>
      <c r="K2" s="308"/>
      <c r="L2" s="308"/>
      <c r="M2" s="308"/>
      <c r="N2" s="308"/>
      <c r="O2" s="308"/>
      <c r="P2" s="308"/>
      <c r="Q2" s="308"/>
      <c r="S2" s="339" t="s">
        <v>8</v>
      </c>
      <c r="T2" s="340"/>
      <c r="U2" s="340"/>
      <c r="V2" s="340"/>
      <c r="W2" s="340"/>
      <c r="X2" s="340"/>
      <c r="Y2" s="340"/>
      <c r="Z2" s="340"/>
      <c r="AA2" s="340"/>
      <c r="AB2" s="340"/>
      <c r="AC2" s="340"/>
    </row>
    <row r="3" spans="2:18" ht="6.95" customHeight="1">
      <c r="B3" s="18"/>
      <c r="C3" s="19"/>
      <c r="D3" s="19"/>
      <c r="E3" s="19"/>
      <c r="F3" s="19"/>
      <c r="G3" s="19"/>
      <c r="H3" s="19"/>
      <c r="I3" s="19"/>
      <c r="J3" s="19"/>
      <c r="K3" s="19"/>
      <c r="L3" s="19"/>
      <c r="M3" s="19"/>
      <c r="N3" s="19"/>
      <c r="O3" s="19"/>
      <c r="P3" s="19"/>
      <c r="Q3" s="19"/>
      <c r="R3" s="20"/>
    </row>
    <row r="4" spans="2:20" ht="36.95" customHeight="1">
      <c r="B4" s="21"/>
      <c r="C4" s="309" t="s">
        <v>122</v>
      </c>
      <c r="D4" s="310"/>
      <c r="E4" s="310"/>
      <c r="F4" s="310"/>
      <c r="G4" s="310"/>
      <c r="H4" s="310"/>
      <c r="I4" s="310"/>
      <c r="J4" s="310"/>
      <c r="K4" s="310"/>
      <c r="L4" s="310"/>
      <c r="M4" s="310"/>
      <c r="N4" s="310"/>
      <c r="O4" s="310"/>
      <c r="P4" s="310"/>
      <c r="Q4" s="310"/>
      <c r="R4" s="22"/>
      <c r="T4" s="23" t="s">
        <v>13</v>
      </c>
    </row>
    <row r="5" spans="2:18" ht="6.95" customHeight="1">
      <c r="B5" s="21"/>
      <c r="C5" s="175"/>
      <c r="D5" s="175"/>
      <c r="E5" s="175"/>
      <c r="F5" s="175"/>
      <c r="G5" s="175"/>
      <c r="H5" s="175"/>
      <c r="I5" s="175"/>
      <c r="J5" s="175"/>
      <c r="K5" s="175"/>
      <c r="L5" s="175"/>
      <c r="M5" s="175"/>
      <c r="N5" s="175"/>
      <c r="O5" s="175"/>
      <c r="P5" s="175"/>
      <c r="Q5" s="175"/>
      <c r="R5" s="22"/>
    </row>
    <row r="6" spans="2:18" ht="25.35" customHeight="1">
      <c r="B6" s="21"/>
      <c r="C6" s="175"/>
      <c r="D6" s="176" t="s">
        <v>17</v>
      </c>
      <c r="E6" s="175"/>
      <c r="F6" s="417" t="str">
        <f>'[9]Rekapitulace stavby'!K6</f>
        <v>Lednice</v>
      </c>
      <c r="G6" s="418"/>
      <c r="H6" s="418"/>
      <c r="I6" s="418"/>
      <c r="J6" s="418"/>
      <c r="K6" s="418"/>
      <c r="L6" s="418"/>
      <c r="M6" s="418"/>
      <c r="N6" s="418"/>
      <c r="O6" s="418"/>
      <c r="P6" s="418"/>
      <c r="Q6" s="175"/>
      <c r="R6" s="22"/>
    </row>
    <row r="7" spans="2:18" s="1" customFormat="1" ht="32.85" customHeight="1">
      <c r="B7" s="26"/>
      <c r="C7" s="177"/>
      <c r="D7" s="178" t="s">
        <v>123</v>
      </c>
      <c r="E7" s="177"/>
      <c r="F7" s="313" t="s">
        <v>631</v>
      </c>
      <c r="G7" s="408"/>
      <c r="H7" s="408"/>
      <c r="I7" s="408"/>
      <c r="J7" s="408"/>
      <c r="K7" s="408"/>
      <c r="L7" s="408"/>
      <c r="M7" s="408"/>
      <c r="N7" s="408"/>
      <c r="O7" s="408"/>
      <c r="P7" s="408"/>
      <c r="Q7" s="177"/>
      <c r="R7" s="28"/>
    </row>
    <row r="8" spans="2:18" s="1" customFormat="1" ht="14.45" customHeight="1">
      <c r="B8" s="26"/>
      <c r="C8" s="177"/>
      <c r="D8" s="176" t="s">
        <v>19</v>
      </c>
      <c r="E8" s="177"/>
      <c r="F8" s="179" t="s">
        <v>5</v>
      </c>
      <c r="G8" s="177"/>
      <c r="H8" s="177"/>
      <c r="I8" s="177"/>
      <c r="J8" s="177"/>
      <c r="K8" s="177"/>
      <c r="L8" s="177"/>
      <c r="M8" s="176" t="s">
        <v>20</v>
      </c>
      <c r="N8" s="177"/>
      <c r="O8" s="179" t="s">
        <v>5</v>
      </c>
      <c r="P8" s="177"/>
      <c r="Q8" s="177"/>
      <c r="R8" s="28"/>
    </row>
    <row r="9" spans="2:18" s="1" customFormat="1" ht="14.45" customHeight="1">
      <c r="B9" s="26"/>
      <c r="C9" s="177"/>
      <c r="D9" s="176" t="s">
        <v>21</v>
      </c>
      <c r="E9" s="177"/>
      <c r="F9" s="409" t="str">
        <f>'Rekapitulace stavby'!K8</f>
        <v>Lednice</v>
      </c>
      <c r="G9" s="409"/>
      <c r="H9" s="177"/>
      <c r="I9" s="177"/>
      <c r="J9" s="177"/>
      <c r="K9" s="177"/>
      <c r="L9" s="177"/>
      <c r="M9" s="176" t="s">
        <v>23</v>
      </c>
      <c r="N9" s="177"/>
      <c r="O9" s="409" t="str">
        <f>'Rekapitulace stavby'!AN8</f>
        <v>29. 1. 2018</v>
      </c>
      <c r="P9" s="409"/>
      <c r="Q9" s="177"/>
      <c r="R9" s="28"/>
    </row>
    <row r="10" spans="2:18" s="1" customFormat="1" ht="10.9" customHeight="1">
      <c r="B10" s="26"/>
      <c r="C10" s="177"/>
      <c r="D10" s="177"/>
      <c r="E10" s="177"/>
      <c r="F10" s="409"/>
      <c r="G10" s="409"/>
      <c r="H10" s="177"/>
      <c r="I10" s="177"/>
      <c r="J10" s="177"/>
      <c r="K10" s="177"/>
      <c r="L10" s="177"/>
      <c r="M10" s="177"/>
      <c r="N10" s="177"/>
      <c r="O10" s="177"/>
      <c r="P10" s="177"/>
      <c r="Q10" s="177"/>
      <c r="R10" s="28"/>
    </row>
    <row r="11" spans="2:18" s="1" customFormat="1" ht="14.45" customHeight="1">
      <c r="B11" s="26"/>
      <c r="C11" s="177"/>
      <c r="D11" s="176" t="s">
        <v>25</v>
      </c>
      <c r="E11" s="177"/>
      <c r="F11" s="180" t="str">
        <f>'Rekapitulace stavby'!K10</f>
        <v>Mendelova univerzita v Brně, Zahradnická fakulta</v>
      </c>
      <c r="G11" s="180"/>
      <c r="H11" s="177"/>
      <c r="I11" s="177"/>
      <c r="J11" s="177"/>
      <c r="K11" s="177"/>
      <c r="L11" s="177"/>
      <c r="M11" s="176" t="s">
        <v>26</v>
      </c>
      <c r="N11" s="177"/>
      <c r="O11" s="311">
        <f>IF('Rekapitulace stavby'!AN10="","",'Rekapitulace stavby'!AN10)</f>
        <v>62156489</v>
      </c>
      <c r="P11" s="311"/>
      <c r="Q11" s="177"/>
      <c r="R11" s="28"/>
    </row>
    <row r="12" spans="2:18" s="1" customFormat="1" ht="18" customHeight="1">
      <c r="B12" s="26"/>
      <c r="C12" s="177"/>
      <c r="D12" s="177"/>
      <c r="E12" s="179" t="str">
        <f>IF('[9]Rekapitulace stavby'!E11="","",'[9]Rekapitulace stavby'!E11)</f>
        <v xml:space="preserve"> </v>
      </c>
      <c r="F12" s="180" t="str">
        <f>'Rekapitulace stavby'!K11</f>
        <v>Zemědělská 1, 613 00 Brno</v>
      </c>
      <c r="G12" s="180"/>
      <c r="H12" s="177"/>
      <c r="I12" s="177"/>
      <c r="J12" s="177"/>
      <c r="K12" s="177"/>
      <c r="L12" s="177"/>
      <c r="M12" s="176" t="s">
        <v>27</v>
      </c>
      <c r="N12" s="177"/>
      <c r="O12" s="311" t="str">
        <f>IF('Rekapitulace stavby'!AN11="","",'Rekapitulace stavby'!AN11)</f>
        <v>CZ62156489</v>
      </c>
      <c r="P12" s="311"/>
      <c r="Q12" s="177"/>
      <c r="R12" s="28"/>
    </row>
    <row r="13" spans="2:18" s="1" customFormat="1" ht="6.95" customHeight="1">
      <c r="B13" s="26"/>
      <c r="C13" s="177"/>
      <c r="D13" s="177"/>
      <c r="E13" s="177"/>
      <c r="F13" s="409"/>
      <c r="G13" s="409"/>
      <c r="H13" s="177"/>
      <c r="I13" s="177"/>
      <c r="J13" s="177"/>
      <c r="K13" s="177"/>
      <c r="L13" s="177"/>
      <c r="M13" s="177"/>
      <c r="N13" s="177"/>
      <c r="O13" s="177"/>
      <c r="P13" s="177"/>
      <c r="Q13" s="177"/>
      <c r="R13" s="28"/>
    </row>
    <row r="14" spans="2:18" s="1" customFormat="1" ht="14.45" customHeight="1">
      <c r="B14" s="26"/>
      <c r="C14" s="177"/>
      <c r="D14" s="176" t="s">
        <v>28</v>
      </c>
      <c r="E14" s="177"/>
      <c r="F14" s="352" t="str">
        <f>'Rekapitulace stavby'!K13</f>
        <v xml:space="preserve"> </v>
      </c>
      <c r="G14" s="352"/>
      <c r="H14" s="177"/>
      <c r="I14" s="177"/>
      <c r="J14" s="177"/>
      <c r="K14" s="177"/>
      <c r="L14" s="177"/>
      <c r="M14" s="176" t="s">
        <v>26</v>
      </c>
      <c r="N14" s="177"/>
      <c r="O14" s="354" t="str">
        <f>'Rekapitulace stavby'!AN13</f>
        <v xml:space="preserve"> </v>
      </c>
      <c r="P14" s="354"/>
      <c r="Q14" s="177"/>
      <c r="R14" s="28"/>
    </row>
    <row r="15" spans="2:18" s="1" customFormat="1" ht="18" customHeight="1">
      <c r="B15" s="26"/>
      <c r="C15" s="177"/>
      <c r="D15" s="177"/>
      <c r="E15" s="179" t="str">
        <f>IF('[9]Rekapitulace stavby'!E14="","",'[9]Rekapitulace stavby'!E14)</f>
        <v xml:space="preserve"> </v>
      </c>
      <c r="F15" s="354" t="str">
        <f>'Rekapitulace stavby'!K14</f>
        <v xml:space="preserve"> </v>
      </c>
      <c r="G15" s="354"/>
      <c r="H15" s="177"/>
      <c r="I15" s="177"/>
      <c r="J15" s="177"/>
      <c r="K15" s="177"/>
      <c r="L15" s="177"/>
      <c r="M15" s="176" t="s">
        <v>27</v>
      </c>
      <c r="N15" s="177"/>
      <c r="O15" s="354" t="str">
        <f>'Rekapitulace stavby'!AN14</f>
        <v xml:space="preserve"> </v>
      </c>
      <c r="P15" s="354"/>
      <c r="Q15" s="177"/>
      <c r="R15" s="28"/>
    </row>
    <row r="16" spans="2:18" s="1" customFormat="1" ht="6.95" customHeight="1">
      <c r="B16" s="26"/>
      <c r="C16" s="177"/>
      <c r="D16" s="177"/>
      <c r="E16" s="177"/>
      <c r="F16" s="409"/>
      <c r="G16" s="409"/>
      <c r="H16" s="177"/>
      <c r="I16" s="177"/>
      <c r="J16" s="177"/>
      <c r="K16" s="177"/>
      <c r="L16" s="177"/>
      <c r="M16" s="177"/>
      <c r="N16" s="177"/>
      <c r="O16" s="177"/>
      <c r="P16" s="177"/>
      <c r="Q16" s="177"/>
      <c r="R16" s="28"/>
    </row>
    <row r="17" spans="2:18" s="1" customFormat="1" ht="14.45" customHeight="1">
      <c r="B17" s="26"/>
      <c r="C17" s="177"/>
      <c r="D17" s="176" t="s">
        <v>29</v>
      </c>
      <c r="E17" s="177"/>
      <c r="F17" s="180" t="str">
        <f>'Rekapitulace stavby'!K16</f>
        <v>Ing. Jiří Vondál, PROVO</v>
      </c>
      <c r="G17" s="180"/>
      <c r="H17" s="177"/>
      <c r="I17" s="177"/>
      <c r="J17" s="177"/>
      <c r="K17" s="177"/>
      <c r="L17" s="177"/>
      <c r="M17" s="176" t="s">
        <v>26</v>
      </c>
      <c r="N17" s="177"/>
      <c r="O17" s="311">
        <f>IF('Rekapitulace stavby'!AN16="","",'Rekapitulace stavby'!AN16)</f>
        <v>12703320</v>
      </c>
      <c r="P17" s="311"/>
      <c r="Q17" s="177"/>
      <c r="R17" s="28"/>
    </row>
    <row r="18" spans="2:18" s="1" customFormat="1" ht="18" customHeight="1">
      <c r="B18" s="26"/>
      <c r="C18" s="177"/>
      <c r="D18" s="177"/>
      <c r="E18" s="179" t="str">
        <f>IF('[9]Rekapitulace stavby'!E17="","",'[9]Rekapitulace stavby'!E17)</f>
        <v xml:space="preserve"> </v>
      </c>
      <c r="F18" s="180" t="str">
        <f>'Rekapitulace stavby'!K17</f>
        <v>Kubelíkova 22d, 628 00 Brno - Líšeň</v>
      </c>
      <c r="G18" s="180"/>
      <c r="H18" s="177"/>
      <c r="I18" s="177"/>
      <c r="J18" s="177"/>
      <c r="K18" s="177"/>
      <c r="L18" s="177"/>
      <c r="M18" s="176" t="s">
        <v>27</v>
      </c>
      <c r="N18" s="177"/>
      <c r="O18" s="311" t="str">
        <f>IF('Rekapitulace stavby'!AN17="","",'Rekapitulace stavby'!AN17)</f>
        <v/>
      </c>
      <c r="P18" s="311"/>
      <c r="Q18" s="177"/>
      <c r="R18" s="28"/>
    </row>
    <row r="19" spans="2:18" s="1" customFormat="1" ht="6.95" customHeight="1">
      <c r="B19" s="26"/>
      <c r="C19" s="177"/>
      <c r="D19" s="177"/>
      <c r="E19" s="177"/>
      <c r="F19" s="409"/>
      <c r="G19" s="409"/>
      <c r="H19" s="177"/>
      <c r="I19" s="177"/>
      <c r="J19" s="177"/>
      <c r="K19" s="177"/>
      <c r="L19" s="177"/>
      <c r="M19" s="177"/>
      <c r="N19" s="177"/>
      <c r="O19" s="177"/>
      <c r="P19" s="177"/>
      <c r="Q19" s="177"/>
      <c r="R19" s="28"/>
    </row>
    <row r="20" spans="2:18" s="1" customFormat="1" ht="14.45" customHeight="1">
      <c r="B20" s="26"/>
      <c r="C20" s="177"/>
      <c r="D20" s="176" t="s">
        <v>31</v>
      </c>
      <c r="E20" s="177"/>
      <c r="F20" s="180" t="str">
        <f>'Rekapitulace stavby'!K19</f>
        <v>Profigrass s.r.o. - Ing. Tomáš Vlček</v>
      </c>
      <c r="G20" s="180"/>
      <c r="H20" s="177"/>
      <c r="I20" s="177"/>
      <c r="J20" s="177"/>
      <c r="K20" s="177"/>
      <c r="L20" s="177"/>
      <c r="M20" s="176" t="s">
        <v>26</v>
      </c>
      <c r="N20" s="177"/>
      <c r="O20" s="311">
        <f>IF('Rekapitulace stavby'!AN19="","",'Rekapitulace stavby'!AN19)</f>
        <v>25319876</v>
      </c>
      <c r="P20" s="311"/>
      <c r="Q20" s="177"/>
      <c r="R20" s="28"/>
    </row>
    <row r="21" spans="2:18" s="1" customFormat="1" ht="18" customHeight="1">
      <c r="B21" s="26"/>
      <c r="C21" s="177"/>
      <c r="D21" s="177"/>
      <c r="E21" s="179" t="str">
        <f>IF('[9]Rekapitulace stavby'!E20="","",'[9]Rekapitulace stavby'!E20)</f>
        <v xml:space="preserve"> </v>
      </c>
      <c r="F21" s="180" t="str">
        <f>'Rekapitulace stavby'!K20</f>
        <v>Holzova 9, 628 00 Brno - Líšeň</v>
      </c>
      <c r="G21" s="180"/>
      <c r="H21" s="177"/>
      <c r="I21" s="177"/>
      <c r="J21" s="177"/>
      <c r="K21" s="177"/>
      <c r="L21" s="177"/>
      <c r="M21" s="176" t="s">
        <v>27</v>
      </c>
      <c r="N21" s="177"/>
      <c r="O21" s="311" t="str">
        <f>IF('Rekapitulace stavby'!AN20="","",'Rekapitulace stavby'!AN20)</f>
        <v>CZ25319876</v>
      </c>
      <c r="P21" s="311"/>
      <c r="Q21" s="177"/>
      <c r="R21" s="28"/>
    </row>
    <row r="22" spans="2:18" s="1" customFormat="1" ht="6.95" customHeight="1">
      <c r="B22" s="26"/>
      <c r="C22" s="177"/>
      <c r="D22" s="177"/>
      <c r="E22" s="177"/>
      <c r="F22" s="177"/>
      <c r="G22" s="177"/>
      <c r="H22" s="177"/>
      <c r="I22" s="177"/>
      <c r="J22" s="177"/>
      <c r="K22" s="177"/>
      <c r="L22" s="177"/>
      <c r="M22" s="177"/>
      <c r="N22" s="177"/>
      <c r="O22" s="177"/>
      <c r="P22" s="177"/>
      <c r="Q22" s="177"/>
      <c r="R22" s="28"/>
    </row>
    <row r="23" spans="2:18" s="1" customFormat="1" ht="14.45" customHeight="1">
      <c r="B23" s="26"/>
      <c r="C23" s="177"/>
      <c r="D23" s="176" t="s">
        <v>32</v>
      </c>
      <c r="E23" s="177"/>
      <c r="F23" s="291" t="str">
        <f>'Rekapitulace stavby'!K22</f>
        <v xml:space="preserve"> </v>
      </c>
      <c r="G23" s="177"/>
      <c r="H23" s="177"/>
      <c r="I23" s="177"/>
      <c r="J23" s="177"/>
      <c r="K23" s="177"/>
      <c r="L23" s="177"/>
      <c r="M23" s="177"/>
      <c r="N23" s="177"/>
      <c r="O23" s="177"/>
      <c r="P23" s="177"/>
      <c r="Q23" s="177"/>
      <c r="R23" s="28"/>
    </row>
    <row r="24" spans="2:18" s="1" customFormat="1" ht="22.5" customHeight="1">
      <c r="B24" s="26"/>
      <c r="C24" s="177"/>
      <c r="D24" s="177"/>
      <c r="E24" s="314" t="s">
        <v>5</v>
      </c>
      <c r="F24" s="314"/>
      <c r="G24" s="314"/>
      <c r="H24" s="314"/>
      <c r="I24" s="314"/>
      <c r="J24" s="314"/>
      <c r="K24" s="314"/>
      <c r="L24" s="314"/>
      <c r="M24" s="177"/>
      <c r="N24" s="177"/>
      <c r="O24" s="177"/>
      <c r="P24" s="177"/>
      <c r="Q24" s="177"/>
      <c r="R24" s="28"/>
    </row>
    <row r="25" spans="2:18" s="1" customFormat="1" ht="6.95" customHeight="1">
      <c r="B25" s="26"/>
      <c r="C25" s="177"/>
      <c r="D25" s="177"/>
      <c r="E25" s="177"/>
      <c r="F25" s="177"/>
      <c r="G25" s="177"/>
      <c r="H25" s="177"/>
      <c r="I25" s="177"/>
      <c r="J25" s="177"/>
      <c r="K25" s="177"/>
      <c r="L25" s="177"/>
      <c r="M25" s="177"/>
      <c r="N25" s="177"/>
      <c r="O25" s="177"/>
      <c r="P25" s="177"/>
      <c r="Q25" s="177"/>
      <c r="R25" s="28"/>
    </row>
    <row r="26" spans="2:18" s="1" customFormat="1" ht="6.95" customHeight="1">
      <c r="B26" s="26"/>
      <c r="C26" s="177"/>
      <c r="D26" s="181"/>
      <c r="E26" s="181"/>
      <c r="F26" s="181"/>
      <c r="G26" s="181"/>
      <c r="H26" s="181"/>
      <c r="I26" s="181"/>
      <c r="J26" s="181"/>
      <c r="K26" s="181"/>
      <c r="L26" s="181"/>
      <c r="M26" s="181"/>
      <c r="N26" s="181"/>
      <c r="O26" s="181"/>
      <c r="P26" s="181"/>
      <c r="Q26" s="177"/>
      <c r="R26" s="28"/>
    </row>
    <row r="27" spans="2:18" s="1" customFormat="1" ht="14.45" customHeight="1">
      <c r="B27" s="26"/>
      <c r="C27" s="177"/>
      <c r="D27" s="182" t="s">
        <v>124</v>
      </c>
      <c r="E27" s="177"/>
      <c r="F27" s="177"/>
      <c r="G27" s="177"/>
      <c r="H27" s="177"/>
      <c r="I27" s="177"/>
      <c r="J27" s="177"/>
      <c r="K27" s="177"/>
      <c r="L27" s="177"/>
      <c r="M27" s="315">
        <f>N88</f>
        <v>0</v>
      </c>
      <c r="N27" s="315"/>
      <c r="O27" s="315"/>
      <c r="P27" s="315"/>
      <c r="Q27" s="177"/>
      <c r="R27" s="28"/>
    </row>
    <row r="28" spans="2:18" s="1" customFormat="1" ht="14.45" customHeight="1">
      <c r="B28" s="26"/>
      <c r="C28" s="177"/>
      <c r="D28" s="183" t="s">
        <v>125</v>
      </c>
      <c r="E28" s="177"/>
      <c r="F28" s="177"/>
      <c r="G28" s="177"/>
      <c r="H28" s="177"/>
      <c r="I28" s="177"/>
      <c r="J28" s="177"/>
      <c r="K28" s="177"/>
      <c r="L28" s="177"/>
      <c r="M28" s="315">
        <f>N95</f>
        <v>0</v>
      </c>
      <c r="N28" s="315"/>
      <c r="O28" s="315"/>
      <c r="P28" s="315"/>
      <c r="Q28" s="177"/>
      <c r="R28" s="28"/>
    </row>
    <row r="29" spans="2:18" s="1" customFormat="1" ht="6.95" customHeight="1">
      <c r="B29" s="26"/>
      <c r="C29" s="177"/>
      <c r="D29" s="177"/>
      <c r="E29" s="177"/>
      <c r="F29" s="177"/>
      <c r="G29" s="177"/>
      <c r="H29" s="177"/>
      <c r="I29" s="177"/>
      <c r="J29" s="177"/>
      <c r="K29" s="177"/>
      <c r="L29" s="177"/>
      <c r="M29" s="177"/>
      <c r="N29" s="177"/>
      <c r="O29" s="177"/>
      <c r="P29" s="177"/>
      <c r="Q29" s="177"/>
      <c r="R29" s="28"/>
    </row>
    <row r="30" spans="2:18" s="1" customFormat="1" ht="25.35" customHeight="1">
      <c r="B30" s="26"/>
      <c r="C30" s="177"/>
      <c r="D30" s="184" t="s">
        <v>35</v>
      </c>
      <c r="E30" s="177"/>
      <c r="F30" s="177"/>
      <c r="G30" s="177"/>
      <c r="H30" s="177"/>
      <c r="I30" s="177"/>
      <c r="J30" s="177"/>
      <c r="K30" s="177"/>
      <c r="L30" s="177"/>
      <c r="M30" s="422">
        <f>ROUND(M27+M28,2)</f>
        <v>0</v>
      </c>
      <c r="N30" s="408"/>
      <c r="O30" s="408"/>
      <c r="P30" s="408"/>
      <c r="Q30" s="177"/>
      <c r="R30" s="28"/>
    </row>
    <row r="31" spans="2:18" s="1" customFormat="1" ht="6.95" customHeight="1">
      <c r="B31" s="26"/>
      <c r="C31" s="177"/>
      <c r="D31" s="181"/>
      <c r="E31" s="181"/>
      <c r="F31" s="181"/>
      <c r="G31" s="181"/>
      <c r="H31" s="181"/>
      <c r="I31" s="181"/>
      <c r="J31" s="181"/>
      <c r="K31" s="181"/>
      <c r="L31" s="181"/>
      <c r="M31" s="181"/>
      <c r="N31" s="181"/>
      <c r="O31" s="181"/>
      <c r="P31" s="181"/>
      <c r="Q31" s="177"/>
      <c r="R31" s="28"/>
    </row>
    <row r="32" spans="2:18" s="1" customFormat="1" ht="14.45" customHeight="1">
      <c r="B32" s="26"/>
      <c r="C32" s="177"/>
      <c r="D32" s="185" t="s">
        <v>36</v>
      </c>
      <c r="E32" s="185" t="s">
        <v>37</v>
      </c>
      <c r="F32" s="186">
        <v>0.21</v>
      </c>
      <c r="G32" s="187" t="s">
        <v>38</v>
      </c>
      <c r="H32" s="423">
        <f>M30</f>
        <v>0</v>
      </c>
      <c r="I32" s="408"/>
      <c r="J32" s="408"/>
      <c r="K32" s="177"/>
      <c r="L32" s="177"/>
      <c r="M32" s="423">
        <f>H32*0.21</f>
        <v>0</v>
      </c>
      <c r="N32" s="408"/>
      <c r="O32" s="408"/>
      <c r="P32" s="408"/>
      <c r="Q32" s="177"/>
      <c r="R32" s="28"/>
    </row>
    <row r="33" spans="2:18" s="1" customFormat="1" ht="14.45" customHeight="1">
      <c r="B33" s="26"/>
      <c r="C33" s="177"/>
      <c r="D33" s="177"/>
      <c r="E33" s="185" t="s">
        <v>39</v>
      </c>
      <c r="F33" s="186">
        <v>0.15</v>
      </c>
      <c r="G33" s="187" t="s">
        <v>38</v>
      </c>
      <c r="H33" s="423"/>
      <c r="I33" s="408"/>
      <c r="J33" s="408"/>
      <c r="K33" s="177"/>
      <c r="L33" s="177"/>
      <c r="M33" s="423">
        <v>0</v>
      </c>
      <c r="N33" s="408"/>
      <c r="O33" s="408"/>
      <c r="P33" s="408"/>
      <c r="Q33" s="177"/>
      <c r="R33" s="28"/>
    </row>
    <row r="34" spans="2:18" s="1" customFormat="1" ht="14.45" customHeight="1" hidden="1">
      <c r="B34" s="26"/>
      <c r="C34" s="177"/>
      <c r="D34" s="177"/>
      <c r="E34" s="185" t="s">
        <v>40</v>
      </c>
      <c r="F34" s="186">
        <v>0.21</v>
      </c>
      <c r="G34" s="187" t="s">
        <v>38</v>
      </c>
      <c r="H34" s="423" t="e">
        <f>ROUND((SUM(#REF!)+SUM(#REF!)),2)</f>
        <v>#REF!</v>
      </c>
      <c r="I34" s="408"/>
      <c r="J34" s="408"/>
      <c r="K34" s="177"/>
      <c r="L34" s="177"/>
      <c r="M34" s="423">
        <v>0</v>
      </c>
      <c r="N34" s="408"/>
      <c r="O34" s="408"/>
      <c r="P34" s="408"/>
      <c r="Q34" s="177"/>
      <c r="R34" s="28"/>
    </row>
    <row r="35" spans="2:18" s="1" customFormat="1" ht="14.45" customHeight="1" hidden="1">
      <c r="B35" s="26"/>
      <c r="C35" s="177"/>
      <c r="D35" s="177"/>
      <c r="E35" s="185" t="s">
        <v>41</v>
      </c>
      <c r="F35" s="186">
        <v>0.15</v>
      </c>
      <c r="G35" s="187" t="s">
        <v>38</v>
      </c>
      <c r="H35" s="423" t="e">
        <f>ROUND((SUM(#REF!)+SUM(#REF!)),2)</f>
        <v>#REF!</v>
      </c>
      <c r="I35" s="408"/>
      <c r="J35" s="408"/>
      <c r="K35" s="177"/>
      <c r="L35" s="177"/>
      <c r="M35" s="423">
        <v>0</v>
      </c>
      <c r="N35" s="408"/>
      <c r="O35" s="408"/>
      <c r="P35" s="408"/>
      <c r="Q35" s="177"/>
      <c r="R35" s="28"/>
    </row>
    <row r="36" spans="2:18" s="1" customFormat="1" ht="14.45" customHeight="1" hidden="1">
      <c r="B36" s="26"/>
      <c r="C36" s="177"/>
      <c r="D36" s="177"/>
      <c r="E36" s="185" t="s">
        <v>42</v>
      </c>
      <c r="F36" s="186">
        <v>0</v>
      </c>
      <c r="G36" s="187" t="s">
        <v>38</v>
      </c>
      <c r="H36" s="423" t="e">
        <f>ROUND((SUM(#REF!)+SUM(#REF!)),2)</f>
        <v>#REF!</v>
      </c>
      <c r="I36" s="408"/>
      <c r="J36" s="408"/>
      <c r="K36" s="177"/>
      <c r="L36" s="177"/>
      <c r="M36" s="423">
        <v>0</v>
      </c>
      <c r="N36" s="408"/>
      <c r="O36" s="408"/>
      <c r="P36" s="408"/>
      <c r="Q36" s="177"/>
      <c r="R36" s="28"/>
    </row>
    <row r="37" spans="2:18" s="1" customFormat="1" ht="6.95" customHeight="1">
      <c r="B37" s="26"/>
      <c r="C37" s="177"/>
      <c r="D37" s="177"/>
      <c r="E37" s="177"/>
      <c r="F37" s="177"/>
      <c r="G37" s="177"/>
      <c r="H37" s="177"/>
      <c r="I37" s="177"/>
      <c r="J37" s="177"/>
      <c r="K37" s="177"/>
      <c r="L37" s="177"/>
      <c r="M37" s="177"/>
      <c r="N37" s="177"/>
      <c r="O37" s="177"/>
      <c r="P37" s="177"/>
      <c r="Q37" s="177"/>
      <c r="R37" s="28"/>
    </row>
    <row r="38" spans="2:18" s="1" customFormat="1" ht="25.35" customHeight="1">
      <c r="B38" s="26"/>
      <c r="C38" s="188"/>
      <c r="D38" s="189" t="s">
        <v>43</v>
      </c>
      <c r="E38" s="190"/>
      <c r="F38" s="190"/>
      <c r="G38" s="191" t="s">
        <v>44</v>
      </c>
      <c r="H38" s="192" t="s">
        <v>45</v>
      </c>
      <c r="I38" s="190"/>
      <c r="J38" s="190"/>
      <c r="K38" s="190"/>
      <c r="L38" s="424">
        <f>SUM(M30:M36)</f>
        <v>0</v>
      </c>
      <c r="M38" s="424"/>
      <c r="N38" s="424"/>
      <c r="O38" s="424"/>
      <c r="P38" s="425"/>
      <c r="Q38" s="188"/>
      <c r="R38" s="28"/>
    </row>
    <row r="39" spans="2:18" s="1" customFormat="1" ht="14.45" customHeight="1">
      <c r="B39" s="26"/>
      <c r="C39" s="177"/>
      <c r="D39" s="177"/>
      <c r="E39" s="177"/>
      <c r="F39" s="177"/>
      <c r="G39" s="177"/>
      <c r="H39" s="177"/>
      <c r="I39" s="177"/>
      <c r="J39" s="177"/>
      <c r="K39" s="177"/>
      <c r="L39" s="177"/>
      <c r="M39" s="177"/>
      <c r="N39" s="177"/>
      <c r="O39" s="177"/>
      <c r="P39" s="177"/>
      <c r="Q39" s="177"/>
      <c r="R39" s="28"/>
    </row>
    <row r="40" spans="2:18" s="1" customFormat="1" ht="14.45" customHeight="1">
      <c r="B40" s="26"/>
      <c r="C40" s="177"/>
      <c r="D40" s="177"/>
      <c r="E40" s="177"/>
      <c r="F40" s="177"/>
      <c r="G40" s="177"/>
      <c r="H40" s="177"/>
      <c r="I40" s="177"/>
      <c r="J40" s="177"/>
      <c r="K40" s="177"/>
      <c r="L40" s="177"/>
      <c r="M40" s="177"/>
      <c r="N40" s="177"/>
      <c r="O40" s="177"/>
      <c r="P40" s="177"/>
      <c r="Q40" s="177"/>
      <c r="R40" s="28"/>
    </row>
    <row r="41" spans="2:18" ht="13.5">
      <c r="B41" s="21"/>
      <c r="C41" s="175"/>
      <c r="D41" s="175"/>
      <c r="E41" s="175"/>
      <c r="F41" s="175"/>
      <c r="G41" s="175"/>
      <c r="H41" s="175"/>
      <c r="I41" s="175"/>
      <c r="J41" s="175"/>
      <c r="K41" s="175"/>
      <c r="L41" s="175"/>
      <c r="M41" s="175"/>
      <c r="N41" s="175"/>
      <c r="O41" s="175"/>
      <c r="P41" s="175"/>
      <c r="Q41" s="175"/>
      <c r="R41" s="22"/>
    </row>
    <row r="42" spans="2:18" ht="13.5">
      <c r="B42" s="21"/>
      <c r="C42" s="175"/>
      <c r="D42" s="175"/>
      <c r="E42" s="175"/>
      <c r="F42" s="175"/>
      <c r="G42" s="175"/>
      <c r="H42" s="175"/>
      <c r="I42" s="175"/>
      <c r="J42" s="175"/>
      <c r="K42" s="175"/>
      <c r="L42" s="175"/>
      <c r="M42" s="175"/>
      <c r="N42" s="175"/>
      <c r="O42" s="175"/>
      <c r="P42" s="175"/>
      <c r="Q42" s="175"/>
      <c r="R42" s="22"/>
    </row>
    <row r="43" spans="2:18" ht="13.5">
      <c r="B43" s="21"/>
      <c r="C43" s="175"/>
      <c r="D43" s="175"/>
      <c r="E43" s="175"/>
      <c r="F43" s="175"/>
      <c r="G43" s="175"/>
      <c r="H43" s="175"/>
      <c r="I43" s="175"/>
      <c r="J43" s="175"/>
      <c r="K43" s="175"/>
      <c r="L43" s="175"/>
      <c r="M43" s="175"/>
      <c r="N43" s="175"/>
      <c r="O43" s="175"/>
      <c r="P43" s="175"/>
      <c r="Q43" s="175"/>
      <c r="R43" s="22"/>
    </row>
    <row r="44" spans="2:18" ht="13.5">
      <c r="B44" s="21"/>
      <c r="C44" s="175"/>
      <c r="D44" s="175"/>
      <c r="E44" s="175"/>
      <c r="F44" s="175"/>
      <c r="G44" s="175"/>
      <c r="H44" s="175"/>
      <c r="I44" s="175"/>
      <c r="J44" s="175"/>
      <c r="K44" s="175"/>
      <c r="L44" s="175"/>
      <c r="M44" s="175"/>
      <c r="N44" s="175"/>
      <c r="O44" s="175"/>
      <c r="P44" s="175"/>
      <c r="Q44" s="175"/>
      <c r="R44" s="22"/>
    </row>
    <row r="45" spans="2:18" ht="13.5">
      <c r="B45" s="21"/>
      <c r="C45" s="175"/>
      <c r="D45" s="175"/>
      <c r="E45" s="175"/>
      <c r="F45" s="175"/>
      <c r="G45" s="175"/>
      <c r="H45" s="175"/>
      <c r="I45" s="175"/>
      <c r="J45" s="175"/>
      <c r="K45" s="175"/>
      <c r="L45" s="175"/>
      <c r="M45" s="175"/>
      <c r="N45" s="175"/>
      <c r="O45" s="175"/>
      <c r="P45" s="175"/>
      <c r="Q45" s="175"/>
      <c r="R45" s="22"/>
    </row>
    <row r="46" spans="2:18" ht="13.5">
      <c r="B46" s="21"/>
      <c r="C46" s="175"/>
      <c r="D46" s="175"/>
      <c r="E46" s="175"/>
      <c r="F46" s="175"/>
      <c r="G46" s="175"/>
      <c r="H46" s="175"/>
      <c r="I46" s="175"/>
      <c r="J46" s="175"/>
      <c r="K46" s="175"/>
      <c r="L46" s="175"/>
      <c r="M46" s="175"/>
      <c r="N46" s="175"/>
      <c r="O46" s="175"/>
      <c r="P46" s="175"/>
      <c r="Q46" s="175"/>
      <c r="R46" s="22"/>
    </row>
    <row r="47" spans="2:18" ht="13.5">
      <c r="B47" s="21"/>
      <c r="C47" s="175"/>
      <c r="D47" s="175"/>
      <c r="E47" s="175"/>
      <c r="F47" s="175"/>
      <c r="G47" s="175"/>
      <c r="H47" s="175"/>
      <c r="I47" s="175"/>
      <c r="J47" s="175"/>
      <c r="K47" s="175"/>
      <c r="L47" s="175"/>
      <c r="M47" s="175"/>
      <c r="N47" s="175"/>
      <c r="O47" s="175"/>
      <c r="P47" s="175"/>
      <c r="Q47" s="175"/>
      <c r="R47" s="22"/>
    </row>
    <row r="48" spans="2:18" ht="13.5">
      <c r="B48" s="21"/>
      <c r="C48" s="175"/>
      <c r="D48" s="175"/>
      <c r="E48" s="175"/>
      <c r="F48" s="175"/>
      <c r="G48" s="175"/>
      <c r="H48" s="175"/>
      <c r="I48" s="175"/>
      <c r="J48" s="175"/>
      <c r="K48" s="175"/>
      <c r="L48" s="175"/>
      <c r="M48" s="175"/>
      <c r="N48" s="175"/>
      <c r="O48" s="175"/>
      <c r="P48" s="175"/>
      <c r="Q48" s="175"/>
      <c r="R48" s="22"/>
    </row>
    <row r="49" spans="2:18" ht="13.5">
      <c r="B49" s="21"/>
      <c r="C49" s="175"/>
      <c r="D49" s="175"/>
      <c r="E49" s="175"/>
      <c r="F49" s="175"/>
      <c r="G49" s="175"/>
      <c r="H49" s="175"/>
      <c r="I49" s="175"/>
      <c r="J49" s="175"/>
      <c r="K49" s="175"/>
      <c r="L49" s="175"/>
      <c r="M49" s="175"/>
      <c r="N49" s="175"/>
      <c r="O49" s="175"/>
      <c r="P49" s="175"/>
      <c r="Q49" s="175"/>
      <c r="R49" s="22"/>
    </row>
    <row r="50" spans="2:18" s="1" customFormat="1" ht="15">
      <c r="B50" s="26"/>
      <c r="C50" s="177"/>
      <c r="D50" s="193" t="s">
        <v>46</v>
      </c>
      <c r="E50" s="181"/>
      <c r="F50" s="181"/>
      <c r="G50" s="181"/>
      <c r="H50" s="194"/>
      <c r="I50" s="177"/>
      <c r="J50" s="193" t="s">
        <v>47</v>
      </c>
      <c r="K50" s="181"/>
      <c r="L50" s="181"/>
      <c r="M50" s="181"/>
      <c r="N50" s="181"/>
      <c r="O50" s="181"/>
      <c r="P50" s="194"/>
      <c r="Q50" s="177"/>
      <c r="R50" s="28"/>
    </row>
    <row r="51" spans="2:18" ht="13.5">
      <c r="B51" s="21"/>
      <c r="C51" s="175"/>
      <c r="D51" s="195"/>
      <c r="E51" s="175"/>
      <c r="F51" s="175"/>
      <c r="G51" s="175"/>
      <c r="H51" s="196"/>
      <c r="I51" s="175"/>
      <c r="J51" s="195"/>
      <c r="K51" s="175"/>
      <c r="L51" s="175"/>
      <c r="M51" s="175"/>
      <c r="N51" s="175"/>
      <c r="O51" s="175"/>
      <c r="P51" s="196"/>
      <c r="Q51" s="175"/>
      <c r="R51" s="22"/>
    </row>
    <row r="52" spans="2:18" ht="13.5">
      <c r="B52" s="21"/>
      <c r="C52" s="175"/>
      <c r="D52" s="195"/>
      <c r="E52" s="175"/>
      <c r="F52" s="175"/>
      <c r="G52" s="175"/>
      <c r="H52" s="196"/>
      <c r="I52" s="175"/>
      <c r="J52" s="195"/>
      <c r="K52" s="175"/>
      <c r="L52" s="175"/>
      <c r="M52" s="175"/>
      <c r="N52" s="175"/>
      <c r="O52" s="175"/>
      <c r="P52" s="196"/>
      <c r="Q52" s="175"/>
      <c r="R52" s="22"/>
    </row>
    <row r="53" spans="2:18" ht="13.5">
      <c r="B53" s="21"/>
      <c r="C53" s="175"/>
      <c r="D53" s="195"/>
      <c r="E53" s="175"/>
      <c r="F53" s="175"/>
      <c r="G53" s="175"/>
      <c r="H53" s="196"/>
      <c r="I53" s="175"/>
      <c r="J53" s="195"/>
      <c r="K53" s="175"/>
      <c r="L53" s="175"/>
      <c r="M53" s="175"/>
      <c r="N53" s="175"/>
      <c r="O53" s="175"/>
      <c r="P53" s="196"/>
      <c r="Q53" s="175"/>
      <c r="R53" s="22"/>
    </row>
    <row r="54" spans="2:18" ht="13.5">
      <c r="B54" s="21"/>
      <c r="C54" s="175"/>
      <c r="D54" s="195"/>
      <c r="E54" s="175"/>
      <c r="F54" s="175"/>
      <c r="G54" s="175"/>
      <c r="H54" s="196"/>
      <c r="I54" s="175"/>
      <c r="J54" s="195"/>
      <c r="K54" s="175"/>
      <c r="L54" s="175"/>
      <c r="M54" s="175"/>
      <c r="N54" s="175"/>
      <c r="O54" s="175"/>
      <c r="P54" s="196"/>
      <c r="Q54" s="175"/>
      <c r="R54" s="22"/>
    </row>
    <row r="55" spans="2:18" ht="13.5">
      <c r="B55" s="21"/>
      <c r="C55" s="175"/>
      <c r="D55" s="195"/>
      <c r="E55" s="175"/>
      <c r="F55" s="175"/>
      <c r="G55" s="175"/>
      <c r="H55" s="196"/>
      <c r="I55" s="175"/>
      <c r="J55" s="195"/>
      <c r="K55" s="175"/>
      <c r="L55" s="175"/>
      <c r="M55" s="175"/>
      <c r="N55" s="175"/>
      <c r="O55" s="175"/>
      <c r="P55" s="196"/>
      <c r="Q55" s="175"/>
      <c r="R55" s="22"/>
    </row>
    <row r="56" spans="2:18" ht="13.5">
      <c r="B56" s="21"/>
      <c r="C56" s="175"/>
      <c r="D56" s="195"/>
      <c r="E56" s="175"/>
      <c r="F56" s="175"/>
      <c r="G56" s="175"/>
      <c r="H56" s="196"/>
      <c r="I56" s="175"/>
      <c r="J56" s="195"/>
      <c r="K56" s="175"/>
      <c r="L56" s="175"/>
      <c r="M56" s="175"/>
      <c r="N56" s="175"/>
      <c r="O56" s="175"/>
      <c r="P56" s="196"/>
      <c r="Q56" s="175"/>
      <c r="R56" s="22"/>
    </row>
    <row r="57" spans="2:18" ht="13.5">
      <c r="B57" s="21"/>
      <c r="C57" s="175"/>
      <c r="D57" s="195"/>
      <c r="E57" s="175"/>
      <c r="F57" s="175"/>
      <c r="G57" s="175"/>
      <c r="H57" s="196"/>
      <c r="I57" s="175"/>
      <c r="J57" s="195"/>
      <c r="K57" s="175"/>
      <c r="L57" s="175"/>
      <c r="M57" s="175"/>
      <c r="N57" s="175"/>
      <c r="O57" s="175"/>
      <c r="P57" s="196"/>
      <c r="Q57" s="175"/>
      <c r="R57" s="22"/>
    </row>
    <row r="58" spans="2:18" ht="13.5">
      <c r="B58" s="21"/>
      <c r="C58" s="175"/>
      <c r="D58" s="195"/>
      <c r="E58" s="175"/>
      <c r="F58" s="175"/>
      <c r="G58" s="175"/>
      <c r="H58" s="196"/>
      <c r="I58" s="175"/>
      <c r="J58" s="195"/>
      <c r="K58" s="175"/>
      <c r="L58" s="175"/>
      <c r="M58" s="175"/>
      <c r="N58" s="175"/>
      <c r="O58" s="175"/>
      <c r="P58" s="196"/>
      <c r="Q58" s="175"/>
      <c r="R58" s="22"/>
    </row>
    <row r="59" spans="2:18" s="1" customFormat="1" ht="15">
      <c r="B59" s="26"/>
      <c r="C59" s="177"/>
      <c r="D59" s="197" t="s">
        <v>48</v>
      </c>
      <c r="E59" s="198"/>
      <c r="F59" s="198"/>
      <c r="G59" s="199" t="s">
        <v>49</v>
      </c>
      <c r="H59" s="200"/>
      <c r="I59" s="177"/>
      <c r="J59" s="197" t="s">
        <v>48</v>
      </c>
      <c r="K59" s="198"/>
      <c r="L59" s="198"/>
      <c r="M59" s="198"/>
      <c r="N59" s="199" t="s">
        <v>49</v>
      </c>
      <c r="O59" s="198"/>
      <c r="P59" s="200"/>
      <c r="Q59" s="177"/>
      <c r="R59" s="28"/>
    </row>
    <row r="60" spans="2:18" ht="13.5">
      <c r="B60" s="21"/>
      <c r="C60" s="175"/>
      <c r="D60" s="175"/>
      <c r="E60" s="175"/>
      <c r="F60" s="175"/>
      <c r="G60" s="175"/>
      <c r="H60" s="175"/>
      <c r="I60" s="175"/>
      <c r="J60" s="175"/>
      <c r="K60" s="175"/>
      <c r="L60" s="175"/>
      <c r="M60" s="175"/>
      <c r="N60" s="175"/>
      <c r="O60" s="175"/>
      <c r="P60" s="175"/>
      <c r="Q60" s="175"/>
      <c r="R60" s="22"/>
    </row>
    <row r="61" spans="2:18" s="1" customFormat="1" ht="15">
      <c r="B61" s="26"/>
      <c r="C61" s="177"/>
      <c r="D61" s="193" t="s">
        <v>50</v>
      </c>
      <c r="E61" s="181"/>
      <c r="F61" s="181"/>
      <c r="G61" s="181"/>
      <c r="H61" s="194"/>
      <c r="I61" s="177"/>
      <c r="J61" s="193" t="s">
        <v>51</v>
      </c>
      <c r="K61" s="181"/>
      <c r="L61" s="181"/>
      <c r="M61" s="181"/>
      <c r="N61" s="181"/>
      <c r="O61" s="181"/>
      <c r="P61" s="194"/>
      <c r="Q61" s="177"/>
      <c r="R61" s="28"/>
    </row>
    <row r="62" spans="2:18" ht="13.5">
      <c r="B62" s="21"/>
      <c r="C62" s="175"/>
      <c r="D62" s="195"/>
      <c r="E62" s="175"/>
      <c r="F62" s="175"/>
      <c r="G62" s="175"/>
      <c r="H62" s="196"/>
      <c r="I62" s="175"/>
      <c r="J62" s="195"/>
      <c r="K62" s="175"/>
      <c r="L62" s="175"/>
      <c r="M62" s="175"/>
      <c r="N62" s="175"/>
      <c r="O62" s="175"/>
      <c r="P62" s="196"/>
      <c r="Q62" s="175"/>
      <c r="R62" s="22"/>
    </row>
    <row r="63" spans="2:18" ht="13.5">
      <c r="B63" s="21"/>
      <c r="C63" s="175"/>
      <c r="D63" s="195"/>
      <c r="E63" s="175"/>
      <c r="F63" s="175"/>
      <c r="G63" s="175"/>
      <c r="H63" s="196"/>
      <c r="I63" s="175"/>
      <c r="J63" s="195"/>
      <c r="K63" s="175"/>
      <c r="L63" s="175"/>
      <c r="M63" s="175"/>
      <c r="N63" s="175"/>
      <c r="O63" s="175"/>
      <c r="P63" s="196"/>
      <c r="Q63" s="175"/>
      <c r="R63" s="22"/>
    </row>
    <row r="64" spans="2:18" ht="13.5">
      <c r="B64" s="21"/>
      <c r="C64" s="175"/>
      <c r="D64" s="195"/>
      <c r="E64" s="175"/>
      <c r="F64" s="175"/>
      <c r="G64" s="175"/>
      <c r="H64" s="196"/>
      <c r="I64" s="175"/>
      <c r="J64" s="195"/>
      <c r="K64" s="175"/>
      <c r="L64" s="175"/>
      <c r="M64" s="175"/>
      <c r="N64" s="175"/>
      <c r="O64" s="175"/>
      <c r="P64" s="196"/>
      <c r="Q64" s="175"/>
      <c r="R64" s="22"/>
    </row>
    <row r="65" spans="2:18" ht="13.5">
      <c r="B65" s="21"/>
      <c r="C65" s="175"/>
      <c r="D65" s="195"/>
      <c r="E65" s="175"/>
      <c r="F65" s="175"/>
      <c r="G65" s="175"/>
      <c r="H65" s="196"/>
      <c r="I65" s="175"/>
      <c r="J65" s="195"/>
      <c r="K65" s="175"/>
      <c r="L65" s="175"/>
      <c r="M65" s="175"/>
      <c r="N65" s="175"/>
      <c r="O65" s="175"/>
      <c r="P65" s="196"/>
      <c r="Q65" s="175"/>
      <c r="R65" s="22"/>
    </row>
    <row r="66" spans="2:18" ht="13.5">
      <c r="B66" s="21"/>
      <c r="C66" s="175"/>
      <c r="D66" s="195"/>
      <c r="E66" s="175"/>
      <c r="F66" s="175"/>
      <c r="G66" s="175"/>
      <c r="H66" s="196"/>
      <c r="I66" s="175"/>
      <c r="J66" s="195"/>
      <c r="K66" s="175"/>
      <c r="L66" s="175"/>
      <c r="M66" s="175"/>
      <c r="N66" s="175"/>
      <c r="O66" s="175"/>
      <c r="P66" s="196"/>
      <c r="Q66" s="175"/>
      <c r="R66" s="22"/>
    </row>
    <row r="67" spans="2:18" ht="13.5">
      <c r="B67" s="21"/>
      <c r="C67" s="175"/>
      <c r="D67" s="195"/>
      <c r="E67" s="175"/>
      <c r="F67" s="175"/>
      <c r="G67" s="175"/>
      <c r="H67" s="196"/>
      <c r="I67" s="175"/>
      <c r="J67" s="195"/>
      <c r="K67" s="175"/>
      <c r="L67" s="175"/>
      <c r="M67" s="175"/>
      <c r="N67" s="175"/>
      <c r="O67" s="175"/>
      <c r="P67" s="196"/>
      <c r="Q67" s="175"/>
      <c r="R67" s="22"/>
    </row>
    <row r="68" spans="2:18" ht="13.5">
      <c r="B68" s="21"/>
      <c r="C68" s="175"/>
      <c r="D68" s="195"/>
      <c r="E68" s="175"/>
      <c r="F68" s="175"/>
      <c r="G68" s="175"/>
      <c r="H68" s="196"/>
      <c r="I68" s="175"/>
      <c r="J68" s="195"/>
      <c r="K68" s="175"/>
      <c r="L68" s="175"/>
      <c r="M68" s="175"/>
      <c r="N68" s="175"/>
      <c r="O68" s="175"/>
      <c r="P68" s="196"/>
      <c r="Q68" s="175"/>
      <c r="R68" s="22"/>
    </row>
    <row r="69" spans="2:18" ht="13.5">
      <c r="B69" s="21"/>
      <c r="C69" s="175"/>
      <c r="D69" s="195"/>
      <c r="E69" s="175"/>
      <c r="F69" s="175"/>
      <c r="G69" s="175"/>
      <c r="H69" s="196"/>
      <c r="I69" s="175"/>
      <c r="J69" s="195"/>
      <c r="K69" s="175"/>
      <c r="L69" s="175"/>
      <c r="M69" s="175"/>
      <c r="N69" s="175"/>
      <c r="O69" s="175"/>
      <c r="P69" s="196"/>
      <c r="Q69" s="175"/>
      <c r="R69" s="22"/>
    </row>
    <row r="70" spans="2:18" s="1" customFormat="1" ht="15">
      <c r="B70" s="26"/>
      <c r="C70" s="177"/>
      <c r="D70" s="197" t="s">
        <v>48</v>
      </c>
      <c r="E70" s="198"/>
      <c r="F70" s="198"/>
      <c r="G70" s="199" t="s">
        <v>49</v>
      </c>
      <c r="H70" s="200"/>
      <c r="I70" s="177"/>
      <c r="J70" s="197" t="s">
        <v>48</v>
      </c>
      <c r="K70" s="198"/>
      <c r="L70" s="198"/>
      <c r="M70" s="198"/>
      <c r="N70" s="199" t="s">
        <v>49</v>
      </c>
      <c r="O70" s="198"/>
      <c r="P70" s="200"/>
      <c r="Q70" s="177"/>
      <c r="R70" s="28"/>
    </row>
    <row r="71" spans="2:18" s="1" customFormat="1" ht="14.45" customHeight="1">
      <c r="B71" s="40"/>
      <c r="C71" s="201"/>
      <c r="D71" s="201"/>
      <c r="E71" s="201"/>
      <c r="F71" s="201"/>
      <c r="G71" s="201"/>
      <c r="H71" s="201"/>
      <c r="I71" s="201"/>
      <c r="J71" s="201"/>
      <c r="K71" s="201"/>
      <c r="L71" s="201"/>
      <c r="M71" s="201"/>
      <c r="N71" s="201"/>
      <c r="O71" s="201"/>
      <c r="P71" s="201"/>
      <c r="Q71" s="201"/>
      <c r="R71" s="42"/>
    </row>
    <row r="72" spans="3:17" ht="13.5">
      <c r="C72" s="202"/>
      <c r="D72" s="202"/>
      <c r="E72" s="202"/>
      <c r="F72" s="202"/>
      <c r="G72" s="202"/>
      <c r="H72" s="202"/>
      <c r="I72" s="202"/>
      <c r="J72" s="202"/>
      <c r="K72" s="202"/>
      <c r="L72" s="202"/>
      <c r="M72" s="202"/>
      <c r="N72" s="202"/>
      <c r="O72" s="202"/>
      <c r="P72" s="202"/>
      <c r="Q72" s="202"/>
    </row>
    <row r="73" spans="3:17" ht="13.5">
      <c r="C73" s="202"/>
      <c r="D73" s="202"/>
      <c r="E73" s="202"/>
      <c r="F73" s="202"/>
      <c r="G73" s="202"/>
      <c r="H73" s="202"/>
      <c r="I73" s="202"/>
      <c r="J73" s="202"/>
      <c r="K73" s="202"/>
      <c r="L73" s="202"/>
      <c r="M73" s="202"/>
      <c r="N73" s="202"/>
      <c r="O73" s="202"/>
      <c r="P73" s="202"/>
      <c r="Q73" s="202"/>
    </row>
    <row r="74" spans="3:17" ht="13.5">
      <c r="C74" s="202"/>
      <c r="D74" s="202"/>
      <c r="E74" s="202"/>
      <c r="F74" s="202"/>
      <c r="G74" s="202"/>
      <c r="H74" s="202"/>
      <c r="I74" s="202"/>
      <c r="J74" s="202"/>
      <c r="K74" s="202"/>
      <c r="L74" s="202"/>
      <c r="M74" s="202"/>
      <c r="N74" s="202"/>
      <c r="O74" s="202"/>
      <c r="P74" s="202"/>
      <c r="Q74" s="202"/>
    </row>
    <row r="75" spans="2:18" s="1" customFormat="1" ht="6.95" customHeight="1">
      <c r="B75" s="43"/>
      <c r="C75" s="203"/>
      <c r="D75" s="203"/>
      <c r="E75" s="203"/>
      <c r="F75" s="203"/>
      <c r="G75" s="203"/>
      <c r="H75" s="203"/>
      <c r="I75" s="203"/>
      <c r="J75" s="203"/>
      <c r="K75" s="203"/>
      <c r="L75" s="203"/>
      <c r="M75" s="203"/>
      <c r="N75" s="203"/>
      <c r="O75" s="203"/>
      <c r="P75" s="203"/>
      <c r="Q75" s="203"/>
      <c r="R75" s="45"/>
    </row>
    <row r="76" spans="2:18" s="1" customFormat="1" ht="36.95" customHeight="1">
      <c r="B76" s="26"/>
      <c r="C76" s="309" t="s">
        <v>126</v>
      </c>
      <c r="D76" s="310"/>
      <c r="E76" s="310"/>
      <c r="F76" s="310"/>
      <c r="G76" s="310"/>
      <c r="H76" s="310"/>
      <c r="I76" s="310"/>
      <c r="J76" s="310"/>
      <c r="K76" s="310"/>
      <c r="L76" s="310"/>
      <c r="M76" s="310"/>
      <c r="N76" s="310"/>
      <c r="O76" s="310"/>
      <c r="P76" s="310"/>
      <c r="Q76" s="310"/>
      <c r="R76" s="28"/>
    </row>
    <row r="77" spans="2:18" s="1" customFormat="1" ht="6.95" customHeight="1">
      <c r="B77" s="26"/>
      <c r="C77" s="177"/>
      <c r="D77" s="177"/>
      <c r="E77" s="177"/>
      <c r="F77" s="177"/>
      <c r="G77" s="177"/>
      <c r="H77" s="177"/>
      <c r="I77" s="177"/>
      <c r="J77" s="177"/>
      <c r="K77" s="177"/>
      <c r="L77" s="177"/>
      <c r="M77" s="177"/>
      <c r="N77" s="177"/>
      <c r="O77" s="177"/>
      <c r="P77" s="177"/>
      <c r="Q77" s="177"/>
      <c r="R77" s="28"/>
    </row>
    <row r="78" spans="2:18" s="1" customFormat="1" ht="30" customHeight="1">
      <c r="B78" s="26"/>
      <c r="C78" s="176" t="s">
        <v>17</v>
      </c>
      <c r="D78" s="177"/>
      <c r="E78" s="177"/>
      <c r="F78" s="417" t="str">
        <f>F6</f>
        <v>Lednice</v>
      </c>
      <c r="G78" s="418"/>
      <c r="H78" s="418"/>
      <c r="I78" s="418"/>
      <c r="J78" s="418"/>
      <c r="K78" s="418"/>
      <c r="L78" s="418"/>
      <c r="M78" s="418"/>
      <c r="N78" s="418"/>
      <c r="O78" s="418"/>
      <c r="P78" s="418"/>
      <c r="Q78" s="177"/>
      <c r="R78" s="28"/>
    </row>
    <row r="79" spans="2:18" s="1" customFormat="1" ht="36.95" customHeight="1">
      <c r="B79" s="26"/>
      <c r="C79" s="204" t="s">
        <v>123</v>
      </c>
      <c r="D79" s="177"/>
      <c r="E79" s="177"/>
      <c r="F79" s="325" t="str">
        <f>F7</f>
        <v>TO-1.11.04 - Závlaha kapkovací hadicí - plocha OV-01</v>
      </c>
      <c r="G79" s="408"/>
      <c r="H79" s="408"/>
      <c r="I79" s="408"/>
      <c r="J79" s="408"/>
      <c r="K79" s="408"/>
      <c r="L79" s="408"/>
      <c r="M79" s="408"/>
      <c r="N79" s="408"/>
      <c r="O79" s="408"/>
      <c r="P79" s="408"/>
      <c r="Q79" s="177"/>
      <c r="R79" s="28"/>
    </row>
    <row r="80" spans="2:18" s="1" customFormat="1" ht="6.95" customHeight="1">
      <c r="B80" s="26"/>
      <c r="C80" s="177"/>
      <c r="D80" s="177"/>
      <c r="E80" s="177"/>
      <c r="F80" s="177"/>
      <c r="G80" s="177"/>
      <c r="H80" s="177"/>
      <c r="I80" s="177"/>
      <c r="J80" s="177"/>
      <c r="K80" s="177"/>
      <c r="L80" s="177"/>
      <c r="M80" s="177"/>
      <c r="N80" s="177"/>
      <c r="O80" s="177"/>
      <c r="P80" s="177"/>
      <c r="Q80" s="177"/>
      <c r="R80" s="28"/>
    </row>
    <row r="81" spans="2:18" s="1" customFormat="1" ht="18" customHeight="1">
      <c r="B81" s="26"/>
      <c r="C81" s="176" t="s">
        <v>21</v>
      </c>
      <c r="D81" s="177"/>
      <c r="E81" s="177"/>
      <c r="F81" s="179" t="str">
        <f>F9</f>
        <v>Lednice</v>
      </c>
      <c r="G81" s="177"/>
      <c r="H81" s="177"/>
      <c r="I81" s="177"/>
      <c r="J81" s="177"/>
      <c r="K81" s="176" t="s">
        <v>23</v>
      </c>
      <c r="L81" s="177"/>
      <c r="M81" s="409" t="str">
        <f>IF(O9="","",O9)</f>
        <v>29. 1. 2018</v>
      </c>
      <c r="N81" s="409"/>
      <c r="O81" s="409"/>
      <c r="P81" s="409"/>
      <c r="Q81" s="177"/>
      <c r="R81" s="28"/>
    </row>
    <row r="82" spans="2:18" s="1" customFormat="1" ht="6.95" customHeight="1">
      <c r="B82" s="26"/>
      <c r="C82" s="177"/>
      <c r="D82" s="177"/>
      <c r="E82" s="177"/>
      <c r="F82" s="177"/>
      <c r="G82" s="177"/>
      <c r="H82" s="177"/>
      <c r="I82" s="177"/>
      <c r="J82" s="177"/>
      <c r="K82" s="177"/>
      <c r="L82" s="177"/>
      <c r="M82" s="177"/>
      <c r="N82" s="177"/>
      <c r="O82" s="177"/>
      <c r="P82" s="177"/>
      <c r="Q82" s="177"/>
      <c r="R82" s="28"/>
    </row>
    <row r="83" spans="2:18" s="1" customFormat="1" ht="15">
      <c r="B83" s="26"/>
      <c r="C83" s="176" t="s">
        <v>25</v>
      </c>
      <c r="D83" s="177"/>
      <c r="E83" s="177"/>
      <c r="F83" s="148" t="str">
        <f>'Rekapitulace stavby'!L82</f>
        <v>Mendelova univerzita v Brně, Zahradnická fakulta</v>
      </c>
      <c r="G83" s="177"/>
      <c r="H83" s="177"/>
      <c r="I83" s="177"/>
      <c r="J83" s="177"/>
      <c r="K83" s="176" t="s">
        <v>29</v>
      </c>
      <c r="L83" s="177"/>
      <c r="M83" s="352" t="str">
        <f>'Rekapitulace stavby'!AM82</f>
        <v>Ing. Jiří Vondál</v>
      </c>
      <c r="N83" s="353"/>
      <c r="O83" s="353"/>
      <c r="P83" s="353"/>
      <c r="Q83" s="353"/>
      <c r="R83" s="28"/>
    </row>
    <row r="84" spans="2:18" s="1" customFormat="1" ht="14.45" customHeight="1">
      <c r="B84" s="26"/>
      <c r="C84" s="176" t="s">
        <v>28</v>
      </c>
      <c r="D84" s="177"/>
      <c r="E84" s="177"/>
      <c r="F84" s="148" t="str">
        <f>'Rekapitulace stavby'!L83</f>
        <v xml:space="preserve"> </v>
      </c>
      <c r="G84" s="177"/>
      <c r="H84" s="177"/>
      <c r="I84" s="177"/>
      <c r="J84" s="177"/>
      <c r="K84" s="176" t="s">
        <v>31</v>
      </c>
      <c r="L84" s="177"/>
      <c r="M84" s="352" t="str">
        <f>'Rekapitulace stavby'!AM83</f>
        <v>Ing. Tomáš Vlček</v>
      </c>
      <c r="N84" s="353"/>
      <c r="O84" s="353"/>
      <c r="P84" s="353"/>
      <c r="Q84" s="353"/>
      <c r="R84" s="28"/>
    </row>
    <row r="85" spans="2:18" s="1" customFormat="1" ht="10.35" customHeight="1">
      <c r="B85" s="26"/>
      <c r="C85" s="177"/>
      <c r="D85" s="177"/>
      <c r="E85" s="177"/>
      <c r="F85" s="177"/>
      <c r="G85" s="177"/>
      <c r="H85" s="177"/>
      <c r="I85" s="177"/>
      <c r="J85" s="177"/>
      <c r="K85" s="177"/>
      <c r="L85" s="177"/>
      <c r="M85" s="177"/>
      <c r="N85" s="177"/>
      <c r="O85" s="177"/>
      <c r="P85" s="177"/>
      <c r="Q85" s="177"/>
      <c r="R85" s="28"/>
    </row>
    <row r="86" spans="2:18" s="1" customFormat="1" ht="29.25" customHeight="1">
      <c r="B86" s="26"/>
      <c r="C86" s="420" t="s">
        <v>127</v>
      </c>
      <c r="D86" s="421"/>
      <c r="E86" s="421"/>
      <c r="F86" s="421"/>
      <c r="G86" s="421"/>
      <c r="H86" s="188"/>
      <c r="I86" s="188"/>
      <c r="J86" s="188"/>
      <c r="K86" s="188"/>
      <c r="L86" s="188"/>
      <c r="M86" s="188"/>
      <c r="N86" s="420" t="s">
        <v>128</v>
      </c>
      <c r="O86" s="421"/>
      <c r="P86" s="421"/>
      <c r="Q86" s="421"/>
      <c r="R86" s="28"/>
    </row>
    <row r="87" spans="2:18" s="1" customFormat="1" ht="10.35" customHeight="1">
      <c r="B87" s="26"/>
      <c r="C87" s="177"/>
      <c r="D87" s="177"/>
      <c r="E87" s="177"/>
      <c r="F87" s="177"/>
      <c r="G87" s="177"/>
      <c r="H87" s="177"/>
      <c r="I87" s="177"/>
      <c r="J87" s="177"/>
      <c r="K87" s="177"/>
      <c r="L87" s="177"/>
      <c r="M87" s="177"/>
      <c r="N87" s="177"/>
      <c r="O87" s="177"/>
      <c r="P87" s="177"/>
      <c r="Q87" s="177"/>
      <c r="R87" s="28"/>
    </row>
    <row r="88" spans="2:18" s="1" customFormat="1" ht="29.25" customHeight="1">
      <c r="B88" s="26"/>
      <c r="C88" s="206" t="s">
        <v>129</v>
      </c>
      <c r="D88" s="177"/>
      <c r="E88" s="177"/>
      <c r="F88" s="177"/>
      <c r="G88" s="177"/>
      <c r="H88" s="177"/>
      <c r="I88" s="177"/>
      <c r="J88" s="177"/>
      <c r="K88" s="177"/>
      <c r="L88" s="177"/>
      <c r="M88" s="177"/>
      <c r="N88" s="337">
        <f>N114</f>
        <v>0</v>
      </c>
      <c r="O88" s="415"/>
      <c r="P88" s="415"/>
      <c r="Q88" s="415"/>
      <c r="R88" s="28"/>
    </row>
    <row r="89" spans="2:18" s="6" customFormat="1" ht="24.95" customHeight="1">
      <c r="B89" s="79"/>
      <c r="C89" s="207"/>
      <c r="D89" s="208" t="s">
        <v>130</v>
      </c>
      <c r="E89" s="207"/>
      <c r="F89" s="207"/>
      <c r="G89" s="207"/>
      <c r="H89" s="207"/>
      <c r="I89" s="207"/>
      <c r="J89" s="207"/>
      <c r="K89" s="207"/>
      <c r="L89" s="207"/>
      <c r="M89" s="207"/>
      <c r="N89" s="405">
        <f>N115</f>
        <v>0</v>
      </c>
      <c r="O89" s="419"/>
      <c r="P89" s="419"/>
      <c r="Q89" s="419"/>
      <c r="R89" s="81"/>
    </row>
    <row r="90" spans="2:18" s="7" customFormat="1" ht="19.9" customHeight="1">
      <c r="B90" s="82"/>
      <c r="C90" s="209"/>
      <c r="D90" s="210" t="str">
        <f>D116</f>
        <v>D1 - Zemní a stavební práce</v>
      </c>
      <c r="E90" s="209"/>
      <c r="F90" s="209"/>
      <c r="G90" s="209"/>
      <c r="H90" s="209"/>
      <c r="I90" s="209"/>
      <c r="J90" s="209"/>
      <c r="K90" s="209"/>
      <c r="L90" s="209"/>
      <c r="M90" s="209"/>
      <c r="N90" s="413">
        <f>N116</f>
        <v>0</v>
      </c>
      <c r="O90" s="414"/>
      <c r="P90" s="414"/>
      <c r="Q90" s="414"/>
      <c r="R90" s="84"/>
    </row>
    <row r="91" spans="2:18" s="7" customFormat="1" ht="19.9" customHeight="1">
      <c r="B91" s="82"/>
      <c r="C91" s="209"/>
      <c r="D91" s="210" t="str">
        <f>D132</f>
        <v>D2 - Potrubí a kabely</v>
      </c>
      <c r="E91" s="209"/>
      <c r="F91" s="209"/>
      <c r="G91" s="209"/>
      <c r="H91" s="209"/>
      <c r="I91" s="209"/>
      <c r="J91" s="209"/>
      <c r="K91" s="209"/>
      <c r="L91" s="209"/>
      <c r="M91" s="209"/>
      <c r="N91" s="413">
        <f>N132</f>
        <v>0</v>
      </c>
      <c r="O91" s="414"/>
      <c r="P91" s="414"/>
      <c r="Q91" s="414"/>
      <c r="R91" s="84"/>
    </row>
    <row r="92" spans="2:30" s="7" customFormat="1" ht="19.9" customHeight="1">
      <c r="B92" s="82"/>
      <c r="C92" s="209"/>
      <c r="D92" s="210" t="str">
        <f>D136</f>
        <v>D3 - Ovládání závlahy</v>
      </c>
      <c r="E92" s="209"/>
      <c r="F92" s="209"/>
      <c r="G92" s="209"/>
      <c r="H92" s="209"/>
      <c r="I92" s="209"/>
      <c r="J92" s="209"/>
      <c r="K92" s="209"/>
      <c r="L92" s="209"/>
      <c r="M92" s="209"/>
      <c r="N92" s="413">
        <f>N136</f>
        <v>0</v>
      </c>
      <c r="O92" s="414"/>
      <c r="P92" s="414"/>
      <c r="Q92" s="414"/>
      <c r="R92" s="84"/>
      <c r="AD92" s="114"/>
    </row>
    <row r="93" spans="2:18" s="7" customFormat="1" ht="19.9" customHeight="1">
      <c r="B93" s="82"/>
      <c r="C93" s="209"/>
      <c r="D93" s="210" t="str">
        <f>D148</f>
        <v>D4 - Kapkovací hadice</v>
      </c>
      <c r="E93" s="209"/>
      <c r="F93" s="209"/>
      <c r="G93" s="209"/>
      <c r="H93" s="209"/>
      <c r="I93" s="209"/>
      <c r="J93" s="209"/>
      <c r="K93" s="209"/>
      <c r="L93" s="209"/>
      <c r="M93" s="209"/>
      <c r="N93" s="413">
        <f>N148</f>
        <v>0</v>
      </c>
      <c r="O93" s="414"/>
      <c r="P93" s="414"/>
      <c r="Q93" s="414"/>
      <c r="R93" s="84"/>
    </row>
    <row r="94" spans="2:18" s="1" customFormat="1" ht="21.75" customHeight="1">
      <c r="B94" s="26"/>
      <c r="C94" s="177"/>
      <c r="D94" s="177"/>
      <c r="E94" s="177"/>
      <c r="F94" s="177"/>
      <c r="G94" s="177"/>
      <c r="H94" s="177"/>
      <c r="I94" s="177"/>
      <c r="J94" s="177"/>
      <c r="K94" s="177"/>
      <c r="L94" s="177"/>
      <c r="M94" s="177"/>
      <c r="N94" s="177"/>
      <c r="O94" s="177"/>
      <c r="P94" s="177"/>
      <c r="Q94" s="177"/>
      <c r="R94" s="28"/>
    </row>
    <row r="95" spans="2:21" s="1" customFormat="1" ht="29.25" customHeight="1">
      <c r="B95" s="26"/>
      <c r="C95" s="206" t="s">
        <v>131</v>
      </c>
      <c r="D95" s="177"/>
      <c r="E95" s="177"/>
      <c r="F95" s="177"/>
      <c r="G95" s="177"/>
      <c r="H95" s="177"/>
      <c r="I95" s="177"/>
      <c r="J95" s="177"/>
      <c r="K95" s="177"/>
      <c r="L95" s="177"/>
      <c r="M95" s="177"/>
      <c r="N95" s="415">
        <v>0</v>
      </c>
      <c r="O95" s="416"/>
      <c r="P95" s="416"/>
      <c r="Q95" s="416"/>
      <c r="R95" s="28"/>
      <c r="T95" s="85"/>
      <c r="U95" s="86" t="s">
        <v>36</v>
      </c>
    </row>
    <row r="96" spans="2:18" s="1" customFormat="1" ht="18" customHeight="1">
      <c r="B96" s="26"/>
      <c r="C96" s="177"/>
      <c r="D96" s="177"/>
      <c r="E96" s="177"/>
      <c r="F96" s="177"/>
      <c r="G96" s="177"/>
      <c r="H96" s="177"/>
      <c r="I96" s="177"/>
      <c r="J96" s="177"/>
      <c r="K96" s="177"/>
      <c r="L96" s="177"/>
      <c r="M96" s="177"/>
      <c r="N96" s="177"/>
      <c r="O96" s="177"/>
      <c r="P96" s="177"/>
      <c r="Q96" s="177"/>
      <c r="R96" s="28"/>
    </row>
    <row r="97" spans="2:18" s="1" customFormat="1" ht="29.25" customHeight="1">
      <c r="B97" s="26"/>
      <c r="C97" s="211" t="s">
        <v>115</v>
      </c>
      <c r="D97" s="188"/>
      <c r="E97" s="188"/>
      <c r="F97" s="188"/>
      <c r="G97" s="188"/>
      <c r="H97" s="188"/>
      <c r="I97" s="188"/>
      <c r="J97" s="188"/>
      <c r="K97" s="188"/>
      <c r="L97" s="338">
        <f>ROUND(SUM(N88+N95),2)</f>
        <v>0</v>
      </c>
      <c r="M97" s="338"/>
      <c r="N97" s="338"/>
      <c r="O97" s="338"/>
      <c r="P97" s="338"/>
      <c r="Q97" s="338"/>
      <c r="R97" s="28"/>
    </row>
    <row r="98" spans="2:18" s="1" customFormat="1" ht="6.95" customHeight="1">
      <c r="B98" s="40"/>
      <c r="C98" s="201"/>
      <c r="D98" s="201"/>
      <c r="E98" s="201"/>
      <c r="F98" s="201"/>
      <c r="G98" s="201"/>
      <c r="H98" s="201"/>
      <c r="I98" s="201"/>
      <c r="J98" s="201"/>
      <c r="K98" s="201"/>
      <c r="L98" s="201"/>
      <c r="M98" s="201"/>
      <c r="N98" s="201"/>
      <c r="O98" s="201"/>
      <c r="P98" s="201"/>
      <c r="Q98" s="201"/>
      <c r="R98" s="42"/>
    </row>
    <row r="99" spans="3:17" ht="13.5">
      <c r="C99" s="202"/>
      <c r="D99" s="202"/>
      <c r="E99" s="202"/>
      <c r="F99" s="202"/>
      <c r="G99" s="202"/>
      <c r="H99" s="202"/>
      <c r="I99" s="202"/>
      <c r="J99" s="202"/>
      <c r="K99" s="202"/>
      <c r="L99" s="202"/>
      <c r="M99" s="202"/>
      <c r="N99" s="202"/>
      <c r="O99" s="202"/>
      <c r="P99" s="202"/>
      <c r="Q99" s="202"/>
    </row>
    <row r="100" spans="3:17" ht="13.5">
      <c r="C100" s="202"/>
      <c r="D100" s="202"/>
      <c r="E100" s="202"/>
      <c r="F100" s="202"/>
      <c r="G100" s="202"/>
      <c r="H100" s="202"/>
      <c r="I100" s="202"/>
      <c r="J100" s="202"/>
      <c r="K100" s="202"/>
      <c r="L100" s="202"/>
      <c r="M100" s="202"/>
      <c r="N100" s="202"/>
      <c r="O100" s="202"/>
      <c r="P100" s="202"/>
      <c r="Q100" s="202"/>
    </row>
    <row r="101" spans="3:17" ht="13.5">
      <c r="C101" s="202"/>
      <c r="D101" s="202"/>
      <c r="E101" s="202"/>
      <c r="F101" s="202"/>
      <c r="G101" s="202"/>
      <c r="H101" s="202"/>
      <c r="I101" s="202"/>
      <c r="J101" s="202"/>
      <c r="K101" s="202"/>
      <c r="L101" s="202"/>
      <c r="M101" s="202"/>
      <c r="N101" s="202"/>
      <c r="O101" s="202"/>
      <c r="P101" s="202"/>
      <c r="Q101" s="202"/>
    </row>
    <row r="102" spans="2:18" s="1" customFormat="1" ht="6.95" customHeight="1">
      <c r="B102" s="43"/>
      <c r="C102" s="203"/>
      <c r="D102" s="203"/>
      <c r="E102" s="203"/>
      <c r="F102" s="203"/>
      <c r="G102" s="203"/>
      <c r="H102" s="203"/>
      <c r="I102" s="203"/>
      <c r="J102" s="203"/>
      <c r="K102" s="203"/>
      <c r="L102" s="203"/>
      <c r="M102" s="203"/>
      <c r="N102" s="203"/>
      <c r="O102" s="203"/>
      <c r="P102" s="203"/>
      <c r="Q102" s="203"/>
      <c r="R102" s="45"/>
    </row>
    <row r="103" spans="2:18" s="1" customFormat="1" ht="36.95" customHeight="1">
      <c r="B103" s="26"/>
      <c r="C103" s="309" t="s">
        <v>132</v>
      </c>
      <c r="D103" s="408"/>
      <c r="E103" s="408"/>
      <c r="F103" s="408"/>
      <c r="G103" s="408"/>
      <c r="H103" s="408"/>
      <c r="I103" s="408"/>
      <c r="J103" s="408"/>
      <c r="K103" s="408"/>
      <c r="L103" s="408"/>
      <c r="M103" s="408"/>
      <c r="N103" s="408"/>
      <c r="O103" s="408"/>
      <c r="P103" s="408"/>
      <c r="Q103" s="408"/>
      <c r="R103" s="28"/>
    </row>
    <row r="104" spans="2:18" s="1" customFormat="1" ht="6.95" customHeight="1">
      <c r="B104" s="26"/>
      <c r="C104" s="177"/>
      <c r="D104" s="177"/>
      <c r="E104" s="177"/>
      <c r="F104" s="177"/>
      <c r="G104" s="177"/>
      <c r="H104" s="177"/>
      <c r="I104" s="177"/>
      <c r="J104" s="177"/>
      <c r="K104" s="177"/>
      <c r="L104" s="177"/>
      <c r="M104" s="177"/>
      <c r="N104" s="177"/>
      <c r="O104" s="177"/>
      <c r="P104" s="177"/>
      <c r="Q104" s="177"/>
      <c r="R104" s="28"/>
    </row>
    <row r="105" spans="2:18" s="1" customFormat="1" ht="30" customHeight="1">
      <c r="B105" s="26"/>
      <c r="C105" s="176" t="s">
        <v>17</v>
      </c>
      <c r="D105" s="177"/>
      <c r="E105" s="177"/>
      <c r="F105" s="417" t="str">
        <f>F6</f>
        <v>Lednice</v>
      </c>
      <c r="G105" s="418"/>
      <c r="H105" s="418"/>
      <c r="I105" s="418"/>
      <c r="J105" s="418"/>
      <c r="K105" s="418"/>
      <c r="L105" s="418"/>
      <c r="M105" s="418"/>
      <c r="N105" s="418"/>
      <c r="O105" s="418"/>
      <c r="P105" s="418"/>
      <c r="Q105" s="177"/>
      <c r="R105" s="28"/>
    </row>
    <row r="106" spans="2:18" s="1" customFormat="1" ht="36.95" customHeight="1">
      <c r="B106" s="26"/>
      <c r="C106" s="204" t="s">
        <v>123</v>
      </c>
      <c r="D106" s="177"/>
      <c r="E106" s="177"/>
      <c r="F106" s="325" t="str">
        <f>F7</f>
        <v>TO-1.11.04 - Závlaha kapkovací hadicí - plocha OV-01</v>
      </c>
      <c r="G106" s="408"/>
      <c r="H106" s="408"/>
      <c r="I106" s="408"/>
      <c r="J106" s="408"/>
      <c r="K106" s="408"/>
      <c r="L106" s="408"/>
      <c r="M106" s="408"/>
      <c r="N106" s="408"/>
      <c r="O106" s="408"/>
      <c r="P106" s="408"/>
      <c r="Q106" s="177"/>
      <c r="R106" s="28"/>
    </row>
    <row r="107" spans="2:18" s="1" customFormat="1" ht="6.95" customHeight="1">
      <c r="B107" s="26"/>
      <c r="C107" s="177"/>
      <c r="D107" s="177"/>
      <c r="E107" s="177"/>
      <c r="F107" s="177"/>
      <c r="G107" s="177"/>
      <c r="H107" s="177"/>
      <c r="I107" s="177"/>
      <c r="J107" s="177"/>
      <c r="K107" s="177"/>
      <c r="L107" s="177"/>
      <c r="M107" s="177"/>
      <c r="N107" s="177"/>
      <c r="O107" s="177"/>
      <c r="P107" s="177"/>
      <c r="Q107" s="177"/>
      <c r="R107" s="28"/>
    </row>
    <row r="108" spans="2:18" s="1" customFormat="1" ht="18" customHeight="1">
      <c r="B108" s="26"/>
      <c r="C108" s="176" t="s">
        <v>21</v>
      </c>
      <c r="D108" s="177"/>
      <c r="E108" s="177"/>
      <c r="F108" s="179" t="str">
        <f>F9</f>
        <v>Lednice</v>
      </c>
      <c r="G108" s="177"/>
      <c r="H108" s="177"/>
      <c r="I108" s="177"/>
      <c r="J108" s="177"/>
      <c r="K108" s="176" t="s">
        <v>23</v>
      </c>
      <c r="L108" s="177"/>
      <c r="M108" s="409" t="str">
        <f>IF(O9="","",O9)</f>
        <v>29. 1. 2018</v>
      </c>
      <c r="N108" s="409"/>
      <c r="O108" s="409"/>
      <c r="P108" s="409"/>
      <c r="Q108" s="177"/>
      <c r="R108" s="28"/>
    </row>
    <row r="109" spans="2:18" s="1" customFormat="1" ht="6.95" customHeight="1">
      <c r="B109" s="26"/>
      <c r="C109" s="177"/>
      <c r="D109" s="177"/>
      <c r="E109" s="177"/>
      <c r="F109" s="177"/>
      <c r="G109" s="177"/>
      <c r="H109" s="177"/>
      <c r="I109" s="177"/>
      <c r="J109" s="177"/>
      <c r="K109" s="177"/>
      <c r="L109" s="177"/>
      <c r="M109" s="177"/>
      <c r="N109" s="177"/>
      <c r="O109" s="177"/>
      <c r="P109" s="177"/>
      <c r="Q109" s="177"/>
      <c r="R109" s="28"/>
    </row>
    <row r="110" spans="2:18" s="1" customFormat="1" ht="15">
      <c r="B110" s="26"/>
      <c r="C110" s="176" t="s">
        <v>25</v>
      </c>
      <c r="D110" s="177"/>
      <c r="E110" s="177"/>
      <c r="F110" s="148" t="str">
        <f>'Rekapitulace stavby'!$L$82</f>
        <v>Mendelova univerzita v Brně, Zahradnická fakulta</v>
      </c>
      <c r="G110" s="177"/>
      <c r="H110" s="177"/>
      <c r="I110" s="177"/>
      <c r="J110" s="177"/>
      <c r="K110" s="176" t="s">
        <v>29</v>
      </c>
      <c r="L110" s="177"/>
      <c r="M110" s="409" t="str">
        <f>'Rekapitulace stavby'!$AM$82</f>
        <v>Ing. Jiří Vondál</v>
      </c>
      <c r="N110" s="311"/>
      <c r="O110" s="311"/>
      <c r="P110" s="311"/>
      <c r="Q110" s="311"/>
      <c r="R110" s="28"/>
    </row>
    <row r="111" spans="2:18" s="1" customFormat="1" ht="14.45" customHeight="1">
      <c r="B111" s="26"/>
      <c r="C111" s="176" t="s">
        <v>28</v>
      </c>
      <c r="D111" s="177"/>
      <c r="E111" s="177"/>
      <c r="F111" s="148" t="str">
        <f>'Rekapitulace stavby'!$L$83</f>
        <v xml:space="preserve"> </v>
      </c>
      <c r="G111" s="177"/>
      <c r="H111" s="177"/>
      <c r="I111" s="177"/>
      <c r="J111" s="177"/>
      <c r="K111" s="176" t="s">
        <v>31</v>
      </c>
      <c r="L111" s="177"/>
      <c r="M111" s="409" t="str">
        <f>'Rekapitulace stavby'!$AM$83</f>
        <v>Ing. Tomáš Vlček</v>
      </c>
      <c r="N111" s="311"/>
      <c r="O111" s="311"/>
      <c r="P111" s="311"/>
      <c r="Q111" s="311"/>
      <c r="R111" s="28"/>
    </row>
    <row r="112" spans="2:18" s="1" customFormat="1" ht="10.35" customHeight="1">
      <c r="B112" s="26"/>
      <c r="C112" s="177"/>
      <c r="D112" s="177"/>
      <c r="E112" s="177"/>
      <c r="F112" s="177"/>
      <c r="G112" s="177"/>
      <c r="H112" s="177"/>
      <c r="I112" s="177"/>
      <c r="J112" s="177"/>
      <c r="K112" s="177"/>
      <c r="L112" s="177"/>
      <c r="M112" s="177"/>
      <c r="N112" s="177"/>
      <c r="O112" s="177"/>
      <c r="P112" s="177"/>
      <c r="Q112" s="177"/>
      <c r="R112" s="28"/>
    </row>
    <row r="113" spans="2:27" s="8" customFormat="1" ht="29.25" customHeight="1">
      <c r="B113" s="87"/>
      <c r="C113" s="212" t="s">
        <v>133</v>
      </c>
      <c r="D113" s="213" t="s">
        <v>134</v>
      </c>
      <c r="E113" s="213" t="s">
        <v>54</v>
      </c>
      <c r="F113" s="410" t="s">
        <v>135</v>
      </c>
      <c r="G113" s="410"/>
      <c r="H113" s="410"/>
      <c r="I113" s="410"/>
      <c r="J113" s="213" t="s">
        <v>136</v>
      </c>
      <c r="K113" s="213" t="s">
        <v>137</v>
      </c>
      <c r="L113" s="411" t="s">
        <v>138</v>
      </c>
      <c r="M113" s="411"/>
      <c r="N113" s="410" t="s">
        <v>128</v>
      </c>
      <c r="O113" s="410"/>
      <c r="P113" s="410"/>
      <c r="Q113" s="412"/>
      <c r="R113" s="89"/>
      <c r="T113" s="51" t="s">
        <v>139</v>
      </c>
      <c r="U113" s="52" t="s">
        <v>36</v>
      </c>
      <c r="V113" s="52" t="s">
        <v>140</v>
      </c>
      <c r="W113" s="52" t="s">
        <v>141</v>
      </c>
      <c r="X113" s="52" t="s">
        <v>142</v>
      </c>
      <c r="Y113" s="52" t="s">
        <v>143</v>
      </c>
      <c r="Z113" s="52" t="s">
        <v>144</v>
      </c>
      <c r="AA113" s="53" t="s">
        <v>145</v>
      </c>
    </row>
    <row r="114" spans="2:27" s="1" customFormat="1" ht="29.25" customHeight="1">
      <c r="B114" s="26"/>
      <c r="C114" s="214" t="s">
        <v>124</v>
      </c>
      <c r="D114" s="177"/>
      <c r="E114" s="177"/>
      <c r="F114" s="177"/>
      <c r="G114" s="177"/>
      <c r="H114" s="177"/>
      <c r="I114" s="177"/>
      <c r="J114" s="177"/>
      <c r="K114" s="177"/>
      <c r="L114" s="177"/>
      <c r="M114" s="177"/>
      <c r="N114" s="402">
        <f>N115</f>
        <v>0</v>
      </c>
      <c r="O114" s="403"/>
      <c r="P114" s="403"/>
      <c r="Q114" s="403"/>
      <c r="R114" s="28"/>
      <c r="T114" s="54"/>
      <c r="U114" s="32"/>
      <c r="V114" s="32"/>
      <c r="W114" s="90" t="e">
        <f>W115</f>
        <v>#REF!</v>
      </c>
      <c r="X114" s="32"/>
      <c r="Y114" s="90" t="e">
        <f>Y115</f>
        <v>#REF!</v>
      </c>
      <c r="Z114" s="32"/>
      <c r="AA114" s="91" t="e">
        <f>AA115</f>
        <v>#REF!</v>
      </c>
    </row>
    <row r="115" spans="2:27" s="9" customFormat="1" ht="37.35" customHeight="1">
      <c r="B115" s="93"/>
      <c r="C115" s="170"/>
      <c r="D115" s="215" t="s">
        <v>130</v>
      </c>
      <c r="E115" s="215"/>
      <c r="F115" s="215"/>
      <c r="G115" s="215"/>
      <c r="H115" s="215"/>
      <c r="I115" s="215"/>
      <c r="J115" s="215"/>
      <c r="K115" s="215"/>
      <c r="L115" s="215"/>
      <c r="M115" s="215"/>
      <c r="N115" s="426">
        <f>SUM(N116,N132,N136,N148)</f>
        <v>0</v>
      </c>
      <c r="O115" s="427"/>
      <c r="P115" s="427"/>
      <c r="Q115" s="427"/>
      <c r="R115" s="96"/>
      <c r="T115" s="97"/>
      <c r="U115" s="94"/>
      <c r="V115" s="94"/>
      <c r="W115" s="98" t="e">
        <f>#REF!+#REF!+W116+W131+#REF!+#REF!+SUM(W152:W156)+SUM(W158:W160)</f>
        <v>#REF!</v>
      </c>
      <c r="X115" s="94"/>
      <c r="Y115" s="98" t="e">
        <f>#REF!+#REF!+Y116+Y131+#REF!+#REF!+SUM(Y152:Y156)+SUM(Y158:Y160)</f>
        <v>#REF!</v>
      </c>
      <c r="Z115" s="94"/>
      <c r="AA115" s="99" t="e">
        <f>#REF!+#REF!+AA116+AA131+#REF!+#REF!+SUM(AA152:AA156)+SUM(AA158:AA160)</f>
        <v>#REF!</v>
      </c>
    </row>
    <row r="116" spans="2:27" s="9" customFormat="1" ht="29.85" customHeight="1">
      <c r="B116" s="93"/>
      <c r="C116" s="170"/>
      <c r="D116" s="172" t="s">
        <v>447</v>
      </c>
      <c r="E116" s="171"/>
      <c r="F116" s="171"/>
      <c r="G116" s="171"/>
      <c r="H116" s="171"/>
      <c r="I116" s="171"/>
      <c r="J116" s="171"/>
      <c r="K116" s="171"/>
      <c r="L116" s="171"/>
      <c r="M116" s="171"/>
      <c r="N116" s="394">
        <f>SUM(N117:Q131)</f>
        <v>0</v>
      </c>
      <c r="O116" s="395"/>
      <c r="P116" s="395"/>
      <c r="Q116" s="395"/>
      <c r="R116" s="96"/>
      <c r="T116" s="97"/>
      <c r="U116" s="94"/>
      <c r="V116" s="94"/>
      <c r="W116" s="98">
        <f>W130</f>
        <v>0</v>
      </c>
      <c r="X116" s="94"/>
      <c r="Y116" s="98">
        <f>Y130</f>
        <v>0</v>
      </c>
      <c r="Z116" s="94"/>
      <c r="AA116" s="99">
        <f>AA130</f>
        <v>0</v>
      </c>
    </row>
    <row r="117" spans="2:27" s="9" customFormat="1" ht="29.85" customHeight="1">
      <c r="B117" s="93"/>
      <c r="C117" s="165" t="s">
        <v>78</v>
      </c>
      <c r="D117" s="165" t="s">
        <v>146</v>
      </c>
      <c r="E117" s="218" t="s">
        <v>246</v>
      </c>
      <c r="F117" s="379" t="s">
        <v>334</v>
      </c>
      <c r="G117" s="379"/>
      <c r="H117" s="379"/>
      <c r="I117" s="379"/>
      <c r="J117" s="167" t="s">
        <v>149</v>
      </c>
      <c r="K117" s="173">
        <v>530.5</v>
      </c>
      <c r="L117" s="372"/>
      <c r="M117" s="372"/>
      <c r="N117" s="373">
        <f>ROUND(L117*K117,2)</f>
        <v>0</v>
      </c>
      <c r="O117" s="373"/>
      <c r="P117" s="373"/>
      <c r="Q117" s="373"/>
      <c r="R117" s="96"/>
      <c r="T117" s="97"/>
      <c r="U117" s="94"/>
      <c r="V117" s="94"/>
      <c r="W117" s="98"/>
      <c r="X117" s="94"/>
      <c r="Y117" s="98"/>
      <c r="Z117" s="94"/>
      <c r="AA117" s="99"/>
    </row>
    <row r="118" spans="2:27" s="9" customFormat="1" ht="29.85" customHeight="1">
      <c r="B118" s="93"/>
      <c r="C118" s="165" t="s">
        <v>121</v>
      </c>
      <c r="D118" s="165" t="s">
        <v>146</v>
      </c>
      <c r="E118" s="218" t="s">
        <v>163</v>
      </c>
      <c r="F118" s="379" t="s">
        <v>335</v>
      </c>
      <c r="G118" s="379"/>
      <c r="H118" s="379"/>
      <c r="I118" s="379"/>
      <c r="J118" s="167" t="s">
        <v>164</v>
      </c>
      <c r="K118" s="173">
        <v>20.7</v>
      </c>
      <c r="L118" s="372"/>
      <c r="M118" s="372"/>
      <c r="N118" s="373">
        <f>ROUND(L118*K118,2)</f>
        <v>0</v>
      </c>
      <c r="O118" s="373"/>
      <c r="P118" s="373"/>
      <c r="Q118" s="373"/>
      <c r="R118" s="96"/>
      <c r="T118" s="97"/>
      <c r="U118" s="94"/>
      <c r="V118" s="94"/>
      <c r="W118" s="98"/>
      <c r="X118" s="94"/>
      <c r="Y118" s="98"/>
      <c r="Z118" s="94"/>
      <c r="AA118" s="99"/>
    </row>
    <row r="119" spans="2:27" s="1" customFormat="1" ht="15.75" customHeight="1">
      <c r="B119" s="102"/>
      <c r="C119" s="165"/>
      <c r="D119" s="165"/>
      <c r="E119" s="166"/>
      <c r="F119" s="374" t="s">
        <v>547</v>
      </c>
      <c r="G119" s="374"/>
      <c r="H119" s="374"/>
      <c r="I119" s="374"/>
      <c r="J119" s="167"/>
      <c r="K119" s="168"/>
      <c r="L119" s="375"/>
      <c r="M119" s="375"/>
      <c r="N119" s="373"/>
      <c r="O119" s="373"/>
      <c r="P119" s="373"/>
      <c r="Q119" s="373"/>
      <c r="R119" s="103"/>
      <c r="T119" s="149"/>
      <c r="U119" s="29"/>
      <c r="V119" s="105"/>
      <c r="W119" s="105"/>
      <c r="X119" s="105"/>
      <c r="Y119" s="105"/>
      <c r="Z119" s="105"/>
      <c r="AA119" s="106"/>
    </row>
    <row r="120" spans="2:27" s="1" customFormat="1" ht="22.5" customHeight="1">
      <c r="B120" s="102"/>
      <c r="C120" s="165" t="s">
        <v>168</v>
      </c>
      <c r="D120" s="165" t="s">
        <v>146</v>
      </c>
      <c r="E120" s="218" t="s">
        <v>166</v>
      </c>
      <c r="F120" s="379" t="s">
        <v>167</v>
      </c>
      <c r="G120" s="379"/>
      <c r="H120" s="379"/>
      <c r="I120" s="379"/>
      <c r="J120" s="167" t="s">
        <v>164</v>
      </c>
      <c r="K120" s="168">
        <v>19.9</v>
      </c>
      <c r="L120" s="372"/>
      <c r="M120" s="372"/>
      <c r="N120" s="373">
        <f>ROUND(L120*K120,2)</f>
        <v>0</v>
      </c>
      <c r="O120" s="373"/>
      <c r="P120" s="373"/>
      <c r="Q120" s="373"/>
      <c r="R120" s="103"/>
      <c r="T120" s="104"/>
      <c r="U120" s="29"/>
      <c r="V120" s="105"/>
      <c r="W120" s="105"/>
      <c r="X120" s="105"/>
      <c r="Y120" s="105"/>
      <c r="Z120" s="105"/>
      <c r="AA120" s="106"/>
    </row>
    <row r="121" spans="2:27" s="1" customFormat="1" ht="15.75" customHeight="1">
      <c r="B121" s="102"/>
      <c r="C121" s="165"/>
      <c r="D121" s="165"/>
      <c r="E121" s="166"/>
      <c r="F121" s="374" t="s">
        <v>548</v>
      </c>
      <c r="G121" s="374"/>
      <c r="H121" s="374"/>
      <c r="I121" s="374"/>
      <c r="J121" s="167"/>
      <c r="K121" s="168"/>
      <c r="L121" s="375"/>
      <c r="M121" s="375"/>
      <c r="N121" s="373"/>
      <c r="O121" s="373"/>
      <c r="P121" s="373"/>
      <c r="Q121" s="373"/>
      <c r="R121" s="103"/>
      <c r="T121" s="149"/>
      <c r="U121" s="29"/>
      <c r="V121" s="105"/>
      <c r="W121" s="105"/>
      <c r="X121" s="105"/>
      <c r="Y121" s="105"/>
      <c r="Z121" s="105"/>
      <c r="AA121" s="106"/>
    </row>
    <row r="122" spans="2:27" s="1" customFormat="1" ht="22.5" customHeight="1">
      <c r="B122" s="102"/>
      <c r="C122" s="165" t="s">
        <v>150</v>
      </c>
      <c r="D122" s="165" t="s">
        <v>146</v>
      </c>
      <c r="E122" s="218" t="s">
        <v>171</v>
      </c>
      <c r="F122" s="379" t="s">
        <v>172</v>
      </c>
      <c r="G122" s="379"/>
      <c r="H122" s="379"/>
      <c r="I122" s="379"/>
      <c r="J122" s="167" t="s">
        <v>164</v>
      </c>
      <c r="K122" s="168">
        <v>7.16</v>
      </c>
      <c r="L122" s="372"/>
      <c r="M122" s="372"/>
      <c r="N122" s="373">
        <f>ROUND(L122*K122,2)</f>
        <v>0</v>
      </c>
      <c r="O122" s="373"/>
      <c r="P122" s="373"/>
      <c r="Q122" s="373"/>
      <c r="R122" s="103"/>
      <c r="T122" s="104"/>
      <c r="U122" s="29"/>
      <c r="V122" s="105"/>
      <c r="W122" s="105"/>
      <c r="X122" s="105"/>
      <c r="Y122" s="105"/>
      <c r="Z122" s="105"/>
      <c r="AA122" s="106"/>
    </row>
    <row r="123" spans="2:27" s="1" customFormat="1" ht="15.75" customHeight="1">
      <c r="B123" s="102"/>
      <c r="C123" s="165"/>
      <c r="D123" s="165"/>
      <c r="E123" s="166"/>
      <c r="F123" s="374" t="s">
        <v>549</v>
      </c>
      <c r="G123" s="374"/>
      <c r="H123" s="374"/>
      <c r="I123" s="374"/>
      <c r="J123" s="167"/>
      <c r="K123" s="168"/>
      <c r="L123" s="375"/>
      <c r="M123" s="375"/>
      <c r="N123" s="373"/>
      <c r="O123" s="373"/>
      <c r="P123" s="373"/>
      <c r="Q123" s="373"/>
      <c r="R123" s="103"/>
      <c r="T123" s="149"/>
      <c r="U123" s="29"/>
      <c r="V123" s="105"/>
      <c r="W123" s="105"/>
      <c r="X123" s="105"/>
      <c r="Y123" s="105"/>
      <c r="Z123" s="105"/>
      <c r="AA123" s="106"/>
    </row>
    <row r="124" spans="2:27" s="1" customFormat="1" ht="22.5" customHeight="1">
      <c r="B124" s="102"/>
      <c r="C124" s="165" t="s">
        <v>156</v>
      </c>
      <c r="D124" s="165" t="s">
        <v>146</v>
      </c>
      <c r="E124" s="218" t="s">
        <v>202</v>
      </c>
      <c r="F124" s="379" t="s">
        <v>203</v>
      </c>
      <c r="G124" s="379"/>
      <c r="H124" s="379"/>
      <c r="I124" s="379"/>
      <c r="J124" s="167" t="s">
        <v>164</v>
      </c>
      <c r="K124" s="168">
        <v>3.7</v>
      </c>
      <c r="L124" s="372"/>
      <c r="M124" s="372"/>
      <c r="N124" s="373">
        <f>ROUND(L124*K124,2)</f>
        <v>0</v>
      </c>
      <c r="O124" s="373"/>
      <c r="P124" s="373"/>
      <c r="Q124" s="373"/>
      <c r="R124" s="103"/>
      <c r="T124" s="104"/>
      <c r="U124" s="29"/>
      <c r="V124" s="105"/>
      <c r="W124" s="105"/>
      <c r="X124" s="105"/>
      <c r="Y124" s="105"/>
      <c r="Z124" s="105"/>
      <c r="AA124" s="106"/>
    </row>
    <row r="125" spans="2:27" s="1" customFormat="1" ht="15.75" customHeight="1">
      <c r="B125" s="102"/>
      <c r="C125" s="165"/>
      <c r="D125" s="165"/>
      <c r="E125" s="166"/>
      <c r="F125" s="374" t="s">
        <v>550</v>
      </c>
      <c r="G125" s="374"/>
      <c r="H125" s="374"/>
      <c r="I125" s="374"/>
      <c r="J125" s="167"/>
      <c r="K125" s="168"/>
      <c r="L125" s="375"/>
      <c r="M125" s="375"/>
      <c r="N125" s="373"/>
      <c r="O125" s="373"/>
      <c r="P125" s="373"/>
      <c r="Q125" s="373"/>
      <c r="R125" s="103"/>
      <c r="T125" s="149"/>
      <c r="U125" s="29"/>
      <c r="V125" s="105"/>
      <c r="W125" s="105"/>
      <c r="X125" s="105"/>
      <c r="Y125" s="105"/>
      <c r="Z125" s="105"/>
      <c r="AA125" s="106"/>
    </row>
    <row r="126" spans="2:27" s="1" customFormat="1" ht="15.75" customHeight="1">
      <c r="B126" s="102"/>
      <c r="C126" s="165"/>
      <c r="D126" s="165"/>
      <c r="E126" s="166"/>
      <c r="F126" s="374" t="s">
        <v>650</v>
      </c>
      <c r="G126" s="374"/>
      <c r="H126" s="374"/>
      <c r="I126" s="374"/>
      <c r="J126" s="167"/>
      <c r="K126" s="168"/>
      <c r="L126" s="375"/>
      <c r="M126" s="375"/>
      <c r="N126" s="373"/>
      <c r="O126" s="373"/>
      <c r="P126" s="373"/>
      <c r="Q126" s="373"/>
      <c r="R126" s="103"/>
      <c r="T126" s="149"/>
      <c r="U126" s="29"/>
      <c r="V126" s="105"/>
      <c r="W126" s="105"/>
      <c r="X126" s="105"/>
      <c r="Y126" s="105"/>
      <c r="Z126" s="105"/>
      <c r="AA126" s="106"/>
    </row>
    <row r="127" spans="2:27" s="1" customFormat="1" ht="15.75" customHeight="1">
      <c r="B127" s="102"/>
      <c r="C127" s="165"/>
      <c r="D127" s="165"/>
      <c r="E127" s="166"/>
      <c r="F127" s="374" t="s">
        <v>653</v>
      </c>
      <c r="G127" s="374"/>
      <c r="H127" s="374"/>
      <c r="I127" s="374"/>
      <c r="J127" s="167"/>
      <c r="K127" s="168"/>
      <c r="L127" s="375"/>
      <c r="M127" s="375"/>
      <c r="N127" s="373"/>
      <c r="O127" s="373"/>
      <c r="P127" s="373"/>
      <c r="Q127" s="373"/>
      <c r="R127" s="103"/>
      <c r="T127" s="149"/>
      <c r="U127" s="29"/>
      <c r="V127" s="105"/>
      <c r="W127" s="105"/>
      <c r="X127" s="105"/>
      <c r="Y127" s="105"/>
      <c r="Z127" s="105"/>
      <c r="AA127" s="106"/>
    </row>
    <row r="128" spans="2:27" s="1" customFormat="1" ht="15.75" customHeight="1">
      <c r="B128" s="102"/>
      <c r="C128" s="165"/>
      <c r="D128" s="165"/>
      <c r="E128" s="166"/>
      <c r="F128" s="374" t="s">
        <v>651</v>
      </c>
      <c r="G128" s="374"/>
      <c r="H128" s="374"/>
      <c r="I128" s="374"/>
      <c r="J128" s="167"/>
      <c r="K128" s="168"/>
      <c r="L128" s="375"/>
      <c r="M128" s="375"/>
      <c r="N128" s="373"/>
      <c r="O128" s="373"/>
      <c r="P128" s="373"/>
      <c r="Q128" s="373"/>
      <c r="R128" s="103"/>
      <c r="T128" s="149"/>
      <c r="U128" s="29"/>
      <c r="V128" s="105"/>
      <c r="W128" s="105"/>
      <c r="X128" s="105"/>
      <c r="Y128" s="105"/>
      <c r="Z128" s="105"/>
      <c r="AA128" s="106"/>
    </row>
    <row r="129" spans="2:27" s="1" customFormat="1" ht="15.75" customHeight="1">
      <c r="B129" s="102"/>
      <c r="C129" s="165"/>
      <c r="D129" s="165"/>
      <c r="E129" s="166"/>
      <c r="F129" s="374" t="s">
        <v>652</v>
      </c>
      <c r="G129" s="374"/>
      <c r="H129" s="374"/>
      <c r="I129" s="374"/>
      <c r="J129" s="167"/>
      <c r="K129" s="168"/>
      <c r="L129" s="375"/>
      <c r="M129" s="375"/>
      <c r="N129" s="373"/>
      <c r="O129" s="373"/>
      <c r="P129" s="373"/>
      <c r="Q129" s="373"/>
      <c r="R129" s="103"/>
      <c r="T129" s="149"/>
      <c r="U129" s="29"/>
      <c r="V129" s="105"/>
      <c r="W129" s="105"/>
      <c r="X129" s="105"/>
      <c r="Y129" s="105"/>
      <c r="Z129" s="105"/>
      <c r="AA129" s="106"/>
    </row>
    <row r="130" spans="2:27" s="1" customFormat="1" ht="22.5" customHeight="1">
      <c r="B130" s="102"/>
      <c r="C130" s="165" t="s">
        <v>155</v>
      </c>
      <c r="D130" s="165" t="s">
        <v>146</v>
      </c>
      <c r="E130" s="218" t="s">
        <v>178</v>
      </c>
      <c r="F130" s="379" t="s">
        <v>179</v>
      </c>
      <c r="G130" s="379"/>
      <c r="H130" s="379"/>
      <c r="I130" s="379"/>
      <c r="J130" s="167" t="s">
        <v>149</v>
      </c>
      <c r="K130" s="168">
        <v>530.5</v>
      </c>
      <c r="L130" s="372"/>
      <c r="M130" s="372"/>
      <c r="N130" s="373">
        <f aca="true" t="shared" si="0" ref="N130:N131">ROUND(L130*K130,2)</f>
        <v>0</v>
      </c>
      <c r="O130" s="373"/>
      <c r="P130" s="373"/>
      <c r="Q130" s="373"/>
      <c r="R130" s="103"/>
      <c r="T130" s="104"/>
      <c r="U130" s="29"/>
      <c r="V130" s="105"/>
      <c r="W130" s="105"/>
      <c r="X130" s="105"/>
      <c r="Y130" s="105"/>
      <c r="Z130" s="105"/>
      <c r="AA130" s="106"/>
    </row>
    <row r="131" spans="2:27" s="9" customFormat="1" ht="29.85" customHeight="1">
      <c r="B131" s="93"/>
      <c r="C131" s="165" t="s">
        <v>162</v>
      </c>
      <c r="D131" s="165" t="s">
        <v>146</v>
      </c>
      <c r="E131" s="218" t="s">
        <v>355</v>
      </c>
      <c r="F131" s="379" t="s">
        <v>705</v>
      </c>
      <c r="G131" s="379"/>
      <c r="H131" s="379"/>
      <c r="I131" s="379"/>
      <c r="J131" s="167" t="s">
        <v>153</v>
      </c>
      <c r="K131" s="173">
        <v>4</v>
      </c>
      <c r="L131" s="372"/>
      <c r="M131" s="372"/>
      <c r="N131" s="373">
        <f t="shared" si="0"/>
        <v>0</v>
      </c>
      <c r="O131" s="373"/>
      <c r="P131" s="373"/>
      <c r="Q131" s="373"/>
      <c r="R131" s="96"/>
      <c r="T131" s="97"/>
      <c r="U131" s="94"/>
      <c r="V131" s="94"/>
      <c r="W131" s="98"/>
      <c r="X131" s="94"/>
      <c r="Y131" s="98"/>
      <c r="Z131" s="94"/>
      <c r="AA131" s="99"/>
    </row>
    <row r="132" spans="2:27" s="9" customFormat="1" ht="29.85" customHeight="1">
      <c r="B132" s="93"/>
      <c r="C132" s="170"/>
      <c r="D132" s="172" t="s">
        <v>451</v>
      </c>
      <c r="E132" s="219"/>
      <c r="F132" s="171"/>
      <c r="G132" s="171"/>
      <c r="H132" s="171"/>
      <c r="I132" s="171"/>
      <c r="J132" s="171"/>
      <c r="K132" s="171"/>
      <c r="L132" s="174"/>
      <c r="M132" s="174"/>
      <c r="N132" s="394">
        <f>SUM(N133:Q135)</f>
        <v>0</v>
      </c>
      <c r="O132" s="395"/>
      <c r="P132" s="395"/>
      <c r="Q132" s="395"/>
      <c r="R132" s="96"/>
      <c r="T132" s="97"/>
      <c r="U132" s="94"/>
      <c r="V132" s="94"/>
      <c r="W132" s="98">
        <f>SUM(W134:W153)</f>
        <v>0</v>
      </c>
      <c r="X132" s="94"/>
      <c r="Y132" s="98">
        <f>SUM(Y134:Y153)</f>
        <v>0</v>
      </c>
      <c r="Z132" s="94"/>
      <c r="AA132" s="99">
        <f>SUM(AA134:AA153)</f>
        <v>0</v>
      </c>
    </row>
    <row r="133" spans="2:27" s="1" customFormat="1" ht="31.5" customHeight="1">
      <c r="B133" s="102"/>
      <c r="C133" s="165" t="s">
        <v>159</v>
      </c>
      <c r="D133" s="165" t="s">
        <v>146</v>
      </c>
      <c r="E133" s="218" t="s">
        <v>291</v>
      </c>
      <c r="F133" s="379" t="s">
        <v>662</v>
      </c>
      <c r="G133" s="379"/>
      <c r="H133" s="379"/>
      <c r="I133" s="379"/>
      <c r="J133" s="167" t="s">
        <v>149</v>
      </c>
      <c r="K133" s="168">
        <v>700</v>
      </c>
      <c r="L133" s="372"/>
      <c r="M133" s="372"/>
      <c r="N133" s="373">
        <f aca="true" t="shared" si="1" ref="N133:N151">ROUND(L133*K133,2)</f>
        <v>0</v>
      </c>
      <c r="O133" s="373"/>
      <c r="P133" s="373"/>
      <c r="Q133" s="373"/>
      <c r="R133" s="103"/>
      <c r="T133" s="104" t="s">
        <v>5</v>
      </c>
      <c r="U133" s="29" t="s">
        <v>37</v>
      </c>
      <c r="V133" s="105">
        <v>0</v>
      </c>
      <c r="W133" s="105">
        <f aca="true" t="shared" si="2" ref="W133:W151">V133*K133</f>
        <v>0</v>
      </c>
      <c r="X133" s="105">
        <v>0</v>
      </c>
      <c r="Y133" s="105">
        <f aca="true" t="shared" si="3" ref="Y133:Y151">X133*K133</f>
        <v>0</v>
      </c>
      <c r="Z133" s="105">
        <v>0</v>
      </c>
      <c r="AA133" s="106">
        <f aca="true" t="shared" si="4" ref="AA133:AA151">Z133*K133</f>
        <v>0</v>
      </c>
    </row>
    <row r="134" spans="2:27" s="1" customFormat="1" ht="22.5" customHeight="1">
      <c r="B134" s="102"/>
      <c r="C134" s="165" t="s">
        <v>170</v>
      </c>
      <c r="D134" s="165" t="s">
        <v>146</v>
      </c>
      <c r="E134" s="218" t="s">
        <v>357</v>
      </c>
      <c r="F134" s="379" t="s">
        <v>520</v>
      </c>
      <c r="G134" s="379"/>
      <c r="H134" s="379"/>
      <c r="I134" s="379"/>
      <c r="J134" s="167" t="s">
        <v>153</v>
      </c>
      <c r="K134" s="168">
        <v>4</v>
      </c>
      <c r="L134" s="372"/>
      <c r="M134" s="372"/>
      <c r="N134" s="373">
        <f t="shared" si="1"/>
        <v>0</v>
      </c>
      <c r="O134" s="373"/>
      <c r="P134" s="373"/>
      <c r="Q134" s="373"/>
      <c r="R134" s="103"/>
      <c r="T134" s="104" t="s">
        <v>5</v>
      </c>
      <c r="U134" s="29" t="s">
        <v>37</v>
      </c>
      <c r="V134" s="105">
        <v>0</v>
      </c>
      <c r="W134" s="105">
        <f t="shared" si="2"/>
        <v>0</v>
      </c>
      <c r="X134" s="105">
        <v>0</v>
      </c>
      <c r="Y134" s="105">
        <f t="shared" si="3"/>
        <v>0</v>
      </c>
      <c r="Z134" s="105">
        <v>0</v>
      </c>
      <c r="AA134" s="106">
        <f t="shared" si="4"/>
        <v>0</v>
      </c>
    </row>
    <row r="135" spans="2:27" s="1" customFormat="1" ht="31.5" customHeight="1">
      <c r="B135" s="102"/>
      <c r="C135" s="165" t="s">
        <v>161</v>
      </c>
      <c r="D135" s="165" t="s">
        <v>146</v>
      </c>
      <c r="E135" s="218" t="s">
        <v>224</v>
      </c>
      <c r="F135" s="379" t="s">
        <v>680</v>
      </c>
      <c r="G135" s="379"/>
      <c r="H135" s="379"/>
      <c r="I135" s="379"/>
      <c r="J135" s="167" t="s">
        <v>149</v>
      </c>
      <c r="K135" s="168">
        <v>550</v>
      </c>
      <c r="L135" s="372"/>
      <c r="M135" s="372"/>
      <c r="N135" s="373">
        <f t="shared" si="1"/>
        <v>0</v>
      </c>
      <c r="O135" s="373"/>
      <c r="P135" s="373"/>
      <c r="Q135" s="373"/>
      <c r="R135" s="103"/>
      <c r="T135" s="104" t="s">
        <v>5</v>
      </c>
      <c r="U135" s="29" t="s">
        <v>37</v>
      </c>
      <c r="V135" s="105">
        <v>0</v>
      </c>
      <c r="W135" s="105">
        <f t="shared" si="2"/>
        <v>0</v>
      </c>
      <c r="X135" s="105">
        <v>0</v>
      </c>
      <c r="Y135" s="105">
        <f t="shared" si="3"/>
        <v>0</v>
      </c>
      <c r="Z135" s="105">
        <v>0</v>
      </c>
      <c r="AA135" s="106">
        <f t="shared" si="4"/>
        <v>0</v>
      </c>
    </row>
    <row r="136" spans="2:27" s="9" customFormat="1" ht="29.85" customHeight="1">
      <c r="B136" s="93"/>
      <c r="C136" s="170"/>
      <c r="D136" s="172" t="s">
        <v>521</v>
      </c>
      <c r="E136" s="219"/>
      <c r="F136" s="171"/>
      <c r="G136" s="171"/>
      <c r="H136" s="171"/>
      <c r="I136" s="171"/>
      <c r="J136" s="171"/>
      <c r="K136" s="171"/>
      <c r="L136" s="174"/>
      <c r="M136" s="174"/>
      <c r="N136" s="394">
        <f>SUM(N137:Q147)</f>
        <v>0</v>
      </c>
      <c r="O136" s="395"/>
      <c r="P136" s="395"/>
      <c r="Q136" s="395"/>
      <c r="R136" s="96"/>
      <c r="T136" s="97" t="s">
        <v>5</v>
      </c>
      <c r="U136" s="94" t="s">
        <v>37</v>
      </c>
      <c r="V136" s="94">
        <v>0</v>
      </c>
      <c r="W136" s="98">
        <f t="shared" si="2"/>
        <v>0</v>
      </c>
      <c r="X136" s="94">
        <v>0</v>
      </c>
      <c r="Y136" s="98">
        <f t="shared" si="3"/>
        <v>0</v>
      </c>
      <c r="Z136" s="94">
        <v>0</v>
      </c>
      <c r="AA136" s="99">
        <f t="shared" si="4"/>
        <v>0</v>
      </c>
    </row>
    <row r="137" spans="2:27" s="1" customFormat="1" ht="44.25" customHeight="1">
      <c r="B137" s="102"/>
      <c r="C137" s="165">
        <v>11</v>
      </c>
      <c r="D137" s="165" t="s">
        <v>146</v>
      </c>
      <c r="E137" s="218" t="s">
        <v>359</v>
      </c>
      <c r="F137" s="379" t="s">
        <v>522</v>
      </c>
      <c r="G137" s="379"/>
      <c r="H137" s="379"/>
      <c r="I137" s="379"/>
      <c r="J137" s="167" t="s">
        <v>153</v>
      </c>
      <c r="K137" s="168">
        <v>4</v>
      </c>
      <c r="L137" s="372"/>
      <c r="M137" s="372"/>
      <c r="N137" s="373">
        <f t="shared" si="1"/>
        <v>0</v>
      </c>
      <c r="O137" s="373"/>
      <c r="P137" s="373"/>
      <c r="Q137" s="373"/>
      <c r="R137" s="103"/>
      <c r="T137" s="104" t="s">
        <v>5</v>
      </c>
      <c r="U137" s="29" t="s">
        <v>37</v>
      </c>
      <c r="V137" s="105">
        <v>0</v>
      </c>
      <c r="W137" s="105">
        <f t="shared" si="2"/>
        <v>0</v>
      </c>
      <c r="X137" s="105">
        <v>0</v>
      </c>
      <c r="Y137" s="105">
        <f t="shared" si="3"/>
        <v>0</v>
      </c>
      <c r="Z137" s="105">
        <v>0</v>
      </c>
      <c r="AA137" s="106">
        <f t="shared" si="4"/>
        <v>0</v>
      </c>
    </row>
    <row r="138" spans="2:27" s="1" customFormat="1" ht="31.5" customHeight="1">
      <c r="B138" s="102"/>
      <c r="C138" s="165">
        <v>12</v>
      </c>
      <c r="D138" s="165" t="s">
        <v>146</v>
      </c>
      <c r="E138" s="218" t="s">
        <v>361</v>
      </c>
      <c r="F138" s="379" t="s">
        <v>523</v>
      </c>
      <c r="G138" s="379"/>
      <c r="H138" s="379"/>
      <c r="I138" s="379"/>
      <c r="J138" s="167" t="s">
        <v>153</v>
      </c>
      <c r="K138" s="168">
        <v>4</v>
      </c>
      <c r="L138" s="372"/>
      <c r="M138" s="372"/>
      <c r="N138" s="373">
        <f t="shared" si="1"/>
        <v>0</v>
      </c>
      <c r="O138" s="373"/>
      <c r="P138" s="373"/>
      <c r="Q138" s="373"/>
      <c r="R138" s="103"/>
      <c r="T138" s="104" t="s">
        <v>5</v>
      </c>
      <c r="U138" s="29" t="s">
        <v>37</v>
      </c>
      <c r="V138" s="105">
        <v>0</v>
      </c>
      <c r="W138" s="105">
        <f t="shared" si="2"/>
        <v>0</v>
      </c>
      <c r="X138" s="105">
        <v>0</v>
      </c>
      <c r="Y138" s="105">
        <f t="shared" si="3"/>
        <v>0</v>
      </c>
      <c r="Z138" s="105">
        <v>0</v>
      </c>
      <c r="AA138" s="106">
        <f t="shared" si="4"/>
        <v>0</v>
      </c>
    </row>
    <row r="139" spans="2:27" s="1" customFormat="1" ht="22.5" customHeight="1">
      <c r="B139" s="102"/>
      <c r="C139" s="165">
        <v>13</v>
      </c>
      <c r="D139" s="165" t="s">
        <v>146</v>
      </c>
      <c r="E139" s="218" t="s">
        <v>362</v>
      </c>
      <c r="F139" s="379" t="s">
        <v>516</v>
      </c>
      <c r="G139" s="379"/>
      <c r="H139" s="379"/>
      <c r="I139" s="379"/>
      <c r="J139" s="167" t="s">
        <v>153</v>
      </c>
      <c r="K139" s="168">
        <v>8</v>
      </c>
      <c r="L139" s="372"/>
      <c r="M139" s="372"/>
      <c r="N139" s="373">
        <f t="shared" si="1"/>
        <v>0</v>
      </c>
      <c r="O139" s="373"/>
      <c r="P139" s="373"/>
      <c r="Q139" s="373"/>
      <c r="R139" s="103"/>
      <c r="T139" s="104" t="s">
        <v>5</v>
      </c>
      <c r="U139" s="29" t="s">
        <v>37</v>
      </c>
      <c r="V139" s="105">
        <v>0</v>
      </c>
      <c r="W139" s="105">
        <f t="shared" si="2"/>
        <v>0</v>
      </c>
      <c r="X139" s="105">
        <v>0</v>
      </c>
      <c r="Y139" s="105">
        <f t="shared" si="3"/>
        <v>0</v>
      </c>
      <c r="Z139" s="105">
        <v>0</v>
      </c>
      <c r="AA139" s="106">
        <f t="shared" si="4"/>
        <v>0</v>
      </c>
    </row>
    <row r="140" spans="2:27" s="1" customFormat="1" ht="31.5" customHeight="1">
      <c r="B140" s="102"/>
      <c r="C140" s="165">
        <v>14</v>
      </c>
      <c r="D140" s="165" t="s">
        <v>146</v>
      </c>
      <c r="E140" s="218" t="s">
        <v>364</v>
      </c>
      <c r="F140" s="379" t="s">
        <v>703</v>
      </c>
      <c r="G140" s="379"/>
      <c r="H140" s="379"/>
      <c r="I140" s="379"/>
      <c r="J140" s="167" t="s">
        <v>153</v>
      </c>
      <c r="K140" s="168">
        <v>2</v>
      </c>
      <c r="L140" s="372"/>
      <c r="M140" s="372"/>
      <c r="N140" s="373">
        <f t="shared" si="1"/>
        <v>0</v>
      </c>
      <c r="O140" s="373"/>
      <c r="P140" s="373"/>
      <c r="Q140" s="373"/>
      <c r="R140" s="103"/>
      <c r="T140" s="104" t="s">
        <v>5</v>
      </c>
      <c r="U140" s="29" t="s">
        <v>37</v>
      </c>
      <c r="V140" s="105">
        <v>0</v>
      </c>
      <c r="W140" s="105">
        <f t="shared" si="2"/>
        <v>0</v>
      </c>
      <c r="X140" s="105">
        <v>0</v>
      </c>
      <c r="Y140" s="105">
        <f t="shared" si="3"/>
        <v>0</v>
      </c>
      <c r="Z140" s="105">
        <v>0</v>
      </c>
      <c r="AA140" s="106">
        <f t="shared" si="4"/>
        <v>0</v>
      </c>
    </row>
    <row r="141" spans="2:27" s="1" customFormat="1" ht="31.5" customHeight="1">
      <c r="B141" s="102"/>
      <c r="C141" s="165">
        <v>15</v>
      </c>
      <c r="D141" s="165" t="s">
        <v>146</v>
      </c>
      <c r="E141" s="218" t="s">
        <v>366</v>
      </c>
      <c r="F141" s="379" t="s">
        <v>704</v>
      </c>
      <c r="G141" s="379"/>
      <c r="H141" s="379"/>
      <c r="I141" s="379"/>
      <c r="J141" s="167" t="s">
        <v>153</v>
      </c>
      <c r="K141" s="168">
        <v>1</v>
      </c>
      <c r="L141" s="372"/>
      <c r="M141" s="372"/>
      <c r="N141" s="373">
        <f t="shared" si="1"/>
        <v>0</v>
      </c>
      <c r="O141" s="373"/>
      <c r="P141" s="373"/>
      <c r="Q141" s="373"/>
      <c r="R141" s="103"/>
      <c r="T141" s="104" t="s">
        <v>5</v>
      </c>
      <c r="U141" s="29" t="s">
        <v>37</v>
      </c>
      <c r="V141" s="105">
        <v>0</v>
      </c>
      <c r="W141" s="105">
        <f t="shared" si="2"/>
        <v>0</v>
      </c>
      <c r="X141" s="105">
        <v>0</v>
      </c>
      <c r="Y141" s="105">
        <f t="shared" si="3"/>
        <v>0</v>
      </c>
      <c r="Z141" s="105">
        <v>0</v>
      </c>
      <c r="AA141" s="106">
        <f t="shared" si="4"/>
        <v>0</v>
      </c>
    </row>
    <row r="142" spans="2:27" s="1" customFormat="1" ht="22.5" customHeight="1">
      <c r="B142" s="102"/>
      <c r="C142" s="165">
        <v>16</v>
      </c>
      <c r="D142" s="165" t="s">
        <v>146</v>
      </c>
      <c r="E142" s="218" t="s">
        <v>367</v>
      </c>
      <c r="F142" s="379" t="s">
        <v>444</v>
      </c>
      <c r="G142" s="379"/>
      <c r="H142" s="379"/>
      <c r="I142" s="379"/>
      <c r="J142" s="167" t="s">
        <v>153</v>
      </c>
      <c r="K142" s="168">
        <v>4</v>
      </c>
      <c r="L142" s="372"/>
      <c r="M142" s="372"/>
      <c r="N142" s="373">
        <f t="shared" si="1"/>
        <v>0</v>
      </c>
      <c r="O142" s="373"/>
      <c r="P142" s="373"/>
      <c r="Q142" s="373"/>
      <c r="R142" s="103"/>
      <c r="T142" s="104" t="s">
        <v>5</v>
      </c>
      <c r="U142" s="29" t="s">
        <v>37</v>
      </c>
      <c r="V142" s="105">
        <v>0</v>
      </c>
      <c r="W142" s="105">
        <f t="shared" si="2"/>
        <v>0</v>
      </c>
      <c r="X142" s="105">
        <v>0</v>
      </c>
      <c r="Y142" s="105">
        <f t="shared" si="3"/>
        <v>0</v>
      </c>
      <c r="Z142" s="105">
        <v>0</v>
      </c>
      <c r="AA142" s="106">
        <f t="shared" si="4"/>
        <v>0</v>
      </c>
    </row>
    <row r="143" spans="2:27" s="1" customFormat="1" ht="22.5" customHeight="1">
      <c r="B143" s="102"/>
      <c r="C143" s="165">
        <v>17</v>
      </c>
      <c r="D143" s="165" t="s">
        <v>146</v>
      </c>
      <c r="E143" s="218" t="s">
        <v>368</v>
      </c>
      <c r="F143" s="379" t="s">
        <v>525</v>
      </c>
      <c r="G143" s="379"/>
      <c r="H143" s="379"/>
      <c r="I143" s="379"/>
      <c r="J143" s="167" t="s">
        <v>153</v>
      </c>
      <c r="K143" s="168">
        <v>4</v>
      </c>
      <c r="L143" s="372"/>
      <c r="M143" s="372"/>
      <c r="N143" s="373">
        <f t="shared" si="1"/>
        <v>0</v>
      </c>
      <c r="O143" s="373"/>
      <c r="P143" s="373"/>
      <c r="Q143" s="373"/>
      <c r="R143" s="103"/>
      <c r="T143" s="104" t="s">
        <v>5</v>
      </c>
      <c r="U143" s="29" t="s">
        <v>37</v>
      </c>
      <c r="V143" s="105">
        <v>0</v>
      </c>
      <c r="W143" s="105">
        <f t="shared" si="2"/>
        <v>0</v>
      </c>
      <c r="X143" s="105">
        <v>0</v>
      </c>
      <c r="Y143" s="105">
        <f t="shared" si="3"/>
        <v>0</v>
      </c>
      <c r="Z143" s="105">
        <v>0</v>
      </c>
      <c r="AA143" s="106">
        <f t="shared" si="4"/>
        <v>0</v>
      </c>
    </row>
    <row r="144" spans="2:27" s="1" customFormat="1" ht="22.5" customHeight="1">
      <c r="B144" s="102"/>
      <c r="C144" s="165">
        <v>18</v>
      </c>
      <c r="D144" s="165" t="s">
        <v>146</v>
      </c>
      <c r="E144" s="218" t="s">
        <v>370</v>
      </c>
      <c r="F144" s="379" t="s">
        <v>526</v>
      </c>
      <c r="G144" s="379"/>
      <c r="H144" s="379"/>
      <c r="I144" s="379"/>
      <c r="J144" s="167" t="s">
        <v>153</v>
      </c>
      <c r="K144" s="168">
        <v>4</v>
      </c>
      <c r="L144" s="372"/>
      <c r="M144" s="372"/>
      <c r="N144" s="373">
        <f t="shared" si="1"/>
        <v>0</v>
      </c>
      <c r="O144" s="373"/>
      <c r="P144" s="373"/>
      <c r="Q144" s="373"/>
      <c r="R144" s="103"/>
      <c r="T144" s="104" t="s">
        <v>5</v>
      </c>
      <c r="U144" s="29" t="s">
        <v>37</v>
      </c>
      <c r="V144" s="105">
        <v>0</v>
      </c>
      <c r="W144" s="105">
        <f t="shared" si="2"/>
        <v>0</v>
      </c>
      <c r="X144" s="105">
        <v>0</v>
      </c>
      <c r="Y144" s="105">
        <f t="shared" si="3"/>
        <v>0</v>
      </c>
      <c r="Z144" s="105">
        <v>0</v>
      </c>
      <c r="AA144" s="106">
        <f t="shared" si="4"/>
        <v>0</v>
      </c>
    </row>
    <row r="145" spans="2:27" s="1" customFormat="1" ht="22.5" customHeight="1">
      <c r="B145" s="102"/>
      <c r="C145" s="165">
        <v>19</v>
      </c>
      <c r="D145" s="165" t="s">
        <v>146</v>
      </c>
      <c r="E145" s="218" t="s">
        <v>371</v>
      </c>
      <c r="F145" s="379" t="s">
        <v>527</v>
      </c>
      <c r="G145" s="379"/>
      <c r="H145" s="379"/>
      <c r="I145" s="379"/>
      <c r="J145" s="167" t="s">
        <v>153</v>
      </c>
      <c r="K145" s="168">
        <v>4</v>
      </c>
      <c r="L145" s="372"/>
      <c r="M145" s="372"/>
      <c r="N145" s="373">
        <f t="shared" si="1"/>
        <v>0</v>
      </c>
      <c r="O145" s="373"/>
      <c r="P145" s="373"/>
      <c r="Q145" s="373"/>
      <c r="R145" s="103"/>
      <c r="T145" s="104" t="s">
        <v>5</v>
      </c>
      <c r="U145" s="29" t="s">
        <v>37</v>
      </c>
      <c r="V145" s="105">
        <v>0</v>
      </c>
      <c r="W145" s="105">
        <f t="shared" si="2"/>
        <v>0</v>
      </c>
      <c r="X145" s="105">
        <v>0</v>
      </c>
      <c r="Y145" s="105">
        <f t="shared" si="3"/>
        <v>0</v>
      </c>
      <c r="Z145" s="105">
        <v>0</v>
      </c>
      <c r="AA145" s="106">
        <f t="shared" si="4"/>
        <v>0</v>
      </c>
    </row>
    <row r="146" spans="2:27" s="1" customFormat="1" ht="22.5" customHeight="1">
      <c r="B146" s="102"/>
      <c r="C146" s="165">
        <v>20</v>
      </c>
      <c r="D146" s="165" t="s">
        <v>146</v>
      </c>
      <c r="E146" s="218" t="s">
        <v>372</v>
      </c>
      <c r="F146" s="379" t="s">
        <v>528</v>
      </c>
      <c r="G146" s="379"/>
      <c r="H146" s="379"/>
      <c r="I146" s="379"/>
      <c r="J146" s="167" t="s">
        <v>153</v>
      </c>
      <c r="K146" s="168">
        <v>8</v>
      </c>
      <c r="L146" s="372"/>
      <c r="M146" s="372"/>
      <c r="N146" s="373">
        <f t="shared" si="1"/>
        <v>0</v>
      </c>
      <c r="O146" s="373"/>
      <c r="P146" s="373"/>
      <c r="Q146" s="373"/>
      <c r="R146" s="103"/>
      <c r="T146" s="104" t="s">
        <v>5</v>
      </c>
      <c r="U146" s="29" t="s">
        <v>37</v>
      </c>
      <c r="V146" s="105">
        <v>0</v>
      </c>
      <c r="W146" s="105">
        <f t="shared" si="2"/>
        <v>0</v>
      </c>
      <c r="X146" s="105">
        <v>0</v>
      </c>
      <c r="Y146" s="105">
        <f t="shared" si="3"/>
        <v>0</v>
      </c>
      <c r="Z146" s="105">
        <v>0</v>
      </c>
      <c r="AA146" s="106">
        <f t="shared" si="4"/>
        <v>0</v>
      </c>
    </row>
    <row r="147" spans="2:27" s="1" customFormat="1" ht="31.5" customHeight="1">
      <c r="B147" s="102"/>
      <c r="C147" s="165">
        <v>21</v>
      </c>
      <c r="D147" s="165" t="s">
        <v>146</v>
      </c>
      <c r="E147" s="218" t="s">
        <v>373</v>
      </c>
      <c r="F147" s="379" t="s">
        <v>529</v>
      </c>
      <c r="G147" s="379"/>
      <c r="H147" s="379"/>
      <c r="I147" s="379"/>
      <c r="J147" s="167" t="s">
        <v>153</v>
      </c>
      <c r="K147" s="168">
        <v>4</v>
      </c>
      <c r="L147" s="372"/>
      <c r="M147" s="372"/>
      <c r="N147" s="373">
        <f t="shared" si="1"/>
        <v>0</v>
      </c>
      <c r="O147" s="373"/>
      <c r="P147" s="373"/>
      <c r="Q147" s="373"/>
      <c r="R147" s="103"/>
      <c r="T147" s="104" t="s">
        <v>5</v>
      </c>
      <c r="U147" s="29" t="s">
        <v>37</v>
      </c>
      <c r="V147" s="105">
        <v>0</v>
      </c>
      <c r="W147" s="105">
        <f t="shared" si="2"/>
        <v>0</v>
      </c>
      <c r="X147" s="105">
        <v>0</v>
      </c>
      <c r="Y147" s="105">
        <f t="shared" si="3"/>
        <v>0</v>
      </c>
      <c r="Z147" s="105">
        <v>0</v>
      </c>
      <c r="AA147" s="106">
        <f t="shared" si="4"/>
        <v>0</v>
      </c>
    </row>
    <row r="148" spans="2:27" s="9" customFormat="1" ht="29.85" customHeight="1">
      <c r="B148" s="93"/>
      <c r="C148" s="170"/>
      <c r="D148" s="172" t="s">
        <v>530</v>
      </c>
      <c r="E148" s="219"/>
      <c r="F148" s="171"/>
      <c r="G148" s="171"/>
      <c r="H148" s="171"/>
      <c r="I148" s="171"/>
      <c r="J148" s="171"/>
      <c r="K148" s="171"/>
      <c r="L148" s="174"/>
      <c r="M148" s="174"/>
      <c r="N148" s="394">
        <f>SUM(N149:Q160)</f>
        <v>0</v>
      </c>
      <c r="O148" s="395"/>
      <c r="P148" s="395"/>
      <c r="Q148" s="395"/>
      <c r="R148" s="96"/>
      <c r="T148" s="97" t="s">
        <v>5</v>
      </c>
      <c r="U148" s="94" t="s">
        <v>37</v>
      </c>
      <c r="V148" s="94">
        <v>0</v>
      </c>
      <c r="W148" s="98">
        <f t="shared" si="2"/>
        <v>0</v>
      </c>
      <c r="X148" s="94">
        <v>0</v>
      </c>
      <c r="Y148" s="98">
        <f t="shared" si="3"/>
        <v>0</v>
      </c>
      <c r="Z148" s="94">
        <v>0</v>
      </c>
      <c r="AA148" s="99">
        <f t="shared" si="4"/>
        <v>0</v>
      </c>
    </row>
    <row r="149" spans="2:27" s="1" customFormat="1" ht="57" customHeight="1">
      <c r="B149" s="102"/>
      <c r="C149" s="165">
        <v>22</v>
      </c>
      <c r="D149" s="165" t="s">
        <v>146</v>
      </c>
      <c r="E149" s="218" t="s">
        <v>375</v>
      </c>
      <c r="F149" s="379" t="s">
        <v>539</v>
      </c>
      <c r="G149" s="379"/>
      <c r="H149" s="379"/>
      <c r="I149" s="379"/>
      <c r="J149" s="167" t="s">
        <v>149</v>
      </c>
      <c r="K149" s="168">
        <v>12000</v>
      </c>
      <c r="L149" s="372"/>
      <c r="M149" s="372"/>
      <c r="N149" s="373">
        <f t="shared" si="1"/>
        <v>0</v>
      </c>
      <c r="O149" s="373"/>
      <c r="P149" s="373"/>
      <c r="Q149" s="373"/>
      <c r="R149" s="103"/>
      <c r="T149" s="104" t="s">
        <v>5</v>
      </c>
      <c r="U149" s="29" t="s">
        <v>37</v>
      </c>
      <c r="V149" s="105">
        <v>0</v>
      </c>
      <c r="W149" s="105">
        <f t="shared" si="2"/>
        <v>0</v>
      </c>
      <c r="X149" s="105">
        <v>0</v>
      </c>
      <c r="Y149" s="105">
        <f t="shared" si="3"/>
        <v>0</v>
      </c>
      <c r="Z149" s="105">
        <v>0</v>
      </c>
      <c r="AA149" s="106">
        <f t="shared" si="4"/>
        <v>0</v>
      </c>
    </row>
    <row r="150" spans="2:27" s="1" customFormat="1" ht="22.5" customHeight="1">
      <c r="B150" s="102"/>
      <c r="C150" s="165">
        <v>23</v>
      </c>
      <c r="D150" s="165" t="s">
        <v>146</v>
      </c>
      <c r="E150" s="166" t="s">
        <v>829</v>
      </c>
      <c r="F150" s="379" t="s">
        <v>830</v>
      </c>
      <c r="G150" s="379"/>
      <c r="H150" s="379"/>
      <c r="I150" s="379"/>
      <c r="J150" s="167" t="s">
        <v>149</v>
      </c>
      <c r="K150" s="168">
        <v>12000</v>
      </c>
      <c r="L150" s="372"/>
      <c r="M150" s="372"/>
      <c r="N150" s="373">
        <f aca="true" t="shared" si="5" ref="N150">ROUND(L150*K150,2)</f>
        <v>0</v>
      </c>
      <c r="O150" s="373"/>
      <c r="P150" s="373"/>
      <c r="Q150" s="373"/>
      <c r="R150" s="103"/>
      <c r="T150" s="104" t="s">
        <v>5</v>
      </c>
      <c r="U150" s="29" t="s">
        <v>37</v>
      </c>
      <c r="V150" s="105">
        <v>0</v>
      </c>
      <c r="W150" s="105">
        <f aca="true" t="shared" si="6" ref="W150">V150*K150</f>
        <v>0</v>
      </c>
      <c r="X150" s="105">
        <v>0</v>
      </c>
      <c r="Y150" s="105">
        <f aca="true" t="shared" si="7" ref="Y150">X150*K150</f>
        <v>0</v>
      </c>
      <c r="Z150" s="105">
        <v>0</v>
      </c>
      <c r="AA150" s="106">
        <f aca="true" t="shared" si="8" ref="AA150">Z150*K150</f>
        <v>0</v>
      </c>
    </row>
    <row r="151" spans="2:27" s="1" customFormat="1" ht="31.5" customHeight="1">
      <c r="B151" s="102"/>
      <c r="C151" s="165">
        <v>24</v>
      </c>
      <c r="D151" s="165" t="s">
        <v>146</v>
      </c>
      <c r="E151" s="218" t="s">
        <v>377</v>
      </c>
      <c r="F151" s="379" t="s">
        <v>540</v>
      </c>
      <c r="G151" s="379"/>
      <c r="H151" s="379"/>
      <c r="I151" s="379"/>
      <c r="J151" s="167" t="s">
        <v>153</v>
      </c>
      <c r="K151" s="168">
        <v>100</v>
      </c>
      <c r="L151" s="372"/>
      <c r="M151" s="372"/>
      <c r="N151" s="373">
        <f t="shared" si="1"/>
        <v>0</v>
      </c>
      <c r="O151" s="373"/>
      <c r="P151" s="373"/>
      <c r="Q151" s="373"/>
      <c r="R151" s="103"/>
      <c r="T151" s="104" t="s">
        <v>5</v>
      </c>
      <c r="U151" s="29" t="s">
        <v>37</v>
      </c>
      <c r="V151" s="105">
        <v>0</v>
      </c>
      <c r="W151" s="105">
        <f t="shared" si="2"/>
        <v>0</v>
      </c>
      <c r="X151" s="105">
        <v>0</v>
      </c>
      <c r="Y151" s="105">
        <f t="shared" si="3"/>
        <v>0</v>
      </c>
      <c r="Z151" s="105">
        <v>0</v>
      </c>
      <c r="AA151" s="106">
        <f t="shared" si="4"/>
        <v>0</v>
      </c>
    </row>
    <row r="152" spans="2:27" s="9" customFormat="1" ht="18" customHeight="1">
      <c r="B152" s="93"/>
      <c r="C152" s="165"/>
      <c r="D152" s="165"/>
      <c r="E152" s="166"/>
      <c r="F152" s="374" t="s">
        <v>531</v>
      </c>
      <c r="G152" s="374"/>
      <c r="H152" s="374"/>
      <c r="I152" s="374"/>
      <c r="J152" s="167"/>
      <c r="K152" s="168"/>
      <c r="L152" s="375"/>
      <c r="M152" s="375"/>
      <c r="N152" s="373"/>
      <c r="O152" s="373"/>
      <c r="P152" s="373"/>
      <c r="Q152" s="373"/>
      <c r="R152" s="96"/>
      <c r="T152" s="97"/>
      <c r="U152" s="94"/>
      <c r="V152" s="94"/>
      <c r="W152" s="98">
        <v>0</v>
      </c>
      <c r="X152" s="94"/>
      <c r="Y152" s="98">
        <v>0</v>
      </c>
      <c r="Z152" s="94"/>
      <c r="AA152" s="99">
        <v>0</v>
      </c>
    </row>
    <row r="153" spans="2:27" s="9" customFormat="1" ht="18" customHeight="1">
      <c r="B153" s="93"/>
      <c r="C153" s="165"/>
      <c r="D153" s="165"/>
      <c r="E153" s="166"/>
      <c r="F153" s="374" t="s">
        <v>532</v>
      </c>
      <c r="G153" s="374"/>
      <c r="H153" s="374"/>
      <c r="I153" s="374"/>
      <c r="J153" s="167"/>
      <c r="K153" s="168"/>
      <c r="L153" s="375"/>
      <c r="M153" s="375"/>
      <c r="N153" s="373"/>
      <c r="O153" s="373"/>
      <c r="P153" s="373"/>
      <c r="Q153" s="373"/>
      <c r="R153" s="96"/>
      <c r="T153" s="97"/>
      <c r="U153" s="94"/>
      <c r="V153" s="94"/>
      <c r="W153" s="98">
        <v>0</v>
      </c>
      <c r="X153" s="94"/>
      <c r="Y153" s="98">
        <v>0</v>
      </c>
      <c r="Z153" s="94"/>
      <c r="AA153" s="99">
        <v>0</v>
      </c>
    </row>
    <row r="154" spans="2:27" s="9" customFormat="1" ht="18" customHeight="1">
      <c r="B154" s="93"/>
      <c r="C154" s="165"/>
      <c r="D154" s="165"/>
      <c r="E154" s="166"/>
      <c r="F154" s="374" t="s">
        <v>533</v>
      </c>
      <c r="G154" s="374"/>
      <c r="H154" s="374"/>
      <c r="I154" s="374"/>
      <c r="J154" s="167"/>
      <c r="K154" s="168"/>
      <c r="L154" s="375"/>
      <c r="M154" s="375"/>
      <c r="N154" s="373"/>
      <c r="O154" s="373"/>
      <c r="P154" s="373"/>
      <c r="Q154" s="373"/>
      <c r="R154" s="96"/>
      <c r="T154" s="97"/>
      <c r="U154" s="94"/>
      <c r="V154" s="94"/>
      <c r="W154" s="98">
        <v>0</v>
      </c>
      <c r="X154" s="94"/>
      <c r="Y154" s="98">
        <v>0</v>
      </c>
      <c r="Z154" s="94"/>
      <c r="AA154" s="99">
        <v>0</v>
      </c>
    </row>
    <row r="155" spans="2:27" s="9" customFormat="1" ht="18" customHeight="1">
      <c r="B155" s="93"/>
      <c r="C155" s="165"/>
      <c r="D155" s="165"/>
      <c r="E155" s="166"/>
      <c r="F155" s="374" t="s">
        <v>534</v>
      </c>
      <c r="G155" s="374"/>
      <c r="H155" s="374"/>
      <c r="I155" s="374"/>
      <c r="J155" s="167"/>
      <c r="K155" s="168"/>
      <c r="L155" s="375"/>
      <c r="M155" s="375"/>
      <c r="N155" s="373"/>
      <c r="O155" s="373"/>
      <c r="P155" s="373"/>
      <c r="Q155" s="373"/>
      <c r="R155" s="96"/>
      <c r="T155" s="97"/>
      <c r="U155" s="94"/>
      <c r="V155" s="94"/>
      <c r="W155" s="98">
        <v>0</v>
      </c>
      <c r="X155" s="94"/>
      <c r="Y155" s="98">
        <v>0</v>
      </c>
      <c r="Z155" s="94"/>
      <c r="AA155" s="99">
        <v>0</v>
      </c>
    </row>
    <row r="156" spans="2:27" s="9" customFormat="1" ht="18" customHeight="1">
      <c r="B156" s="93"/>
      <c r="C156" s="165"/>
      <c r="D156" s="165"/>
      <c r="E156" s="166"/>
      <c r="F156" s="374" t="s">
        <v>535</v>
      </c>
      <c r="G156" s="374"/>
      <c r="H156" s="374"/>
      <c r="I156" s="374"/>
      <c r="J156" s="167"/>
      <c r="K156" s="168"/>
      <c r="L156" s="375"/>
      <c r="M156" s="375"/>
      <c r="N156" s="373"/>
      <c r="O156" s="373"/>
      <c r="P156" s="373"/>
      <c r="Q156" s="373"/>
      <c r="R156" s="96"/>
      <c r="T156" s="97"/>
      <c r="U156" s="94"/>
      <c r="V156" s="94"/>
      <c r="W156" s="98">
        <f>W157</f>
        <v>0</v>
      </c>
      <c r="X156" s="94"/>
      <c r="Y156" s="98">
        <f>Y157</f>
        <v>0</v>
      </c>
      <c r="Z156" s="94"/>
      <c r="AA156" s="99">
        <f>AA157</f>
        <v>0</v>
      </c>
    </row>
    <row r="157" spans="2:27" s="1" customFormat="1" ht="22.5" customHeight="1">
      <c r="B157" s="102"/>
      <c r="C157" s="165">
        <v>25</v>
      </c>
      <c r="D157" s="165" t="s">
        <v>146</v>
      </c>
      <c r="E157" s="166"/>
      <c r="F157" s="379" t="s">
        <v>398</v>
      </c>
      <c r="G157" s="379"/>
      <c r="H157" s="379"/>
      <c r="I157" s="379"/>
      <c r="J157" s="167" t="s">
        <v>220</v>
      </c>
      <c r="K157" s="168">
        <v>1</v>
      </c>
      <c r="L157" s="372"/>
      <c r="M157" s="372"/>
      <c r="N157" s="373">
        <f>ROUND(L157*K157,2)</f>
        <v>0</v>
      </c>
      <c r="O157" s="373"/>
      <c r="P157" s="373"/>
      <c r="Q157" s="373"/>
      <c r="R157" s="103"/>
      <c r="T157" s="104" t="s">
        <v>5</v>
      </c>
      <c r="U157" s="29" t="s">
        <v>37</v>
      </c>
      <c r="V157" s="105">
        <v>0</v>
      </c>
      <c r="W157" s="105">
        <f>V157*K157</f>
        <v>0</v>
      </c>
      <c r="X157" s="105">
        <v>0</v>
      </c>
      <c r="Y157" s="105">
        <f>X157*K157</f>
        <v>0</v>
      </c>
      <c r="Z157" s="105">
        <v>0</v>
      </c>
      <c r="AA157" s="106">
        <f>Z157*K157</f>
        <v>0</v>
      </c>
    </row>
    <row r="158" spans="2:27" s="9" customFormat="1" ht="18" customHeight="1">
      <c r="B158" s="93"/>
      <c r="C158" s="165"/>
      <c r="D158" s="165"/>
      <c r="E158" s="166"/>
      <c r="F158" s="374" t="s">
        <v>536</v>
      </c>
      <c r="G158" s="374"/>
      <c r="H158" s="374"/>
      <c r="I158" s="374"/>
      <c r="J158" s="167"/>
      <c r="K158" s="168"/>
      <c r="L158" s="375"/>
      <c r="M158" s="375"/>
      <c r="N158" s="373"/>
      <c r="O158" s="373"/>
      <c r="P158" s="373"/>
      <c r="Q158" s="373"/>
      <c r="R158" s="96"/>
      <c r="T158" s="97"/>
      <c r="U158" s="94"/>
      <c r="V158" s="94"/>
      <c r="W158" s="98">
        <v>0</v>
      </c>
      <c r="X158" s="94"/>
      <c r="Y158" s="98">
        <v>0</v>
      </c>
      <c r="Z158" s="94"/>
      <c r="AA158" s="99">
        <v>0</v>
      </c>
    </row>
    <row r="159" spans="2:27" s="9" customFormat="1" ht="18" customHeight="1">
      <c r="B159" s="93"/>
      <c r="C159" s="165"/>
      <c r="D159" s="165"/>
      <c r="E159" s="166"/>
      <c r="F159" s="374" t="s">
        <v>537</v>
      </c>
      <c r="G159" s="374"/>
      <c r="H159" s="374"/>
      <c r="I159" s="374"/>
      <c r="J159" s="167"/>
      <c r="K159" s="168"/>
      <c r="L159" s="375"/>
      <c r="M159" s="375"/>
      <c r="N159" s="373"/>
      <c r="O159" s="373"/>
      <c r="P159" s="373"/>
      <c r="Q159" s="373"/>
      <c r="R159" s="96"/>
      <c r="T159" s="97"/>
      <c r="U159" s="94"/>
      <c r="V159" s="94"/>
      <c r="W159" s="98">
        <v>0</v>
      </c>
      <c r="X159" s="94"/>
      <c r="Y159" s="98">
        <v>0</v>
      </c>
      <c r="Z159" s="94"/>
      <c r="AA159" s="99">
        <v>0</v>
      </c>
    </row>
    <row r="160" spans="2:27" s="9" customFormat="1" ht="18" customHeight="1">
      <c r="B160" s="93"/>
      <c r="C160" s="165"/>
      <c r="D160" s="165"/>
      <c r="E160" s="166"/>
      <c r="F160" s="374" t="s">
        <v>538</v>
      </c>
      <c r="G160" s="374"/>
      <c r="H160" s="374"/>
      <c r="I160" s="374"/>
      <c r="J160" s="167"/>
      <c r="K160" s="168"/>
      <c r="L160" s="375"/>
      <c r="M160" s="375"/>
      <c r="N160" s="373"/>
      <c r="O160" s="373"/>
      <c r="P160" s="373"/>
      <c r="Q160" s="373"/>
      <c r="R160" s="96"/>
      <c r="T160" s="97"/>
      <c r="U160" s="94"/>
      <c r="V160" s="94"/>
      <c r="W160" s="98">
        <v>0</v>
      </c>
      <c r="X160" s="94"/>
      <c r="Y160" s="98">
        <v>0</v>
      </c>
      <c r="Z160" s="94"/>
      <c r="AA160" s="99">
        <v>0</v>
      </c>
    </row>
    <row r="161" spans="2:18" s="1" customFormat="1" ht="6.95" customHeight="1">
      <c r="B161" s="40"/>
      <c r="C161" s="41"/>
      <c r="D161" s="41"/>
      <c r="E161" s="41"/>
      <c r="F161" s="41"/>
      <c r="G161" s="41"/>
      <c r="H161" s="41"/>
      <c r="I161" s="41"/>
      <c r="J161" s="41"/>
      <c r="K161" s="41"/>
      <c r="L161" s="41"/>
      <c r="M161" s="41"/>
      <c r="N161" s="41"/>
      <c r="O161" s="41"/>
      <c r="P161" s="41"/>
      <c r="Q161" s="41"/>
      <c r="R161" s="42"/>
    </row>
  </sheetData>
  <sheetProtection algorithmName="SHA-512" hashValue="te/cZhu1HAo7cGYiIu45v65rRlboje2CMcJ5Esm7pEzpOMKiAb2LLM4hYRxIPQK2SLRkOngDFeHVP+7ha4r6HA==" saltValue="9CrjwytcnnnYbBaRCStqfA==" spinCount="100000" sheet="1" objects="1" scenarios="1"/>
  <mergeCells count="191">
    <mergeCell ref="O9:P9"/>
    <mergeCell ref="O11:P11"/>
    <mergeCell ref="O12:P12"/>
    <mergeCell ref="O14:P14"/>
    <mergeCell ref="O15:P15"/>
    <mergeCell ref="O17:P17"/>
    <mergeCell ref="H1:K1"/>
    <mergeCell ref="C2:Q2"/>
    <mergeCell ref="S2:AC2"/>
    <mergeCell ref="C4:Q4"/>
    <mergeCell ref="F6:P6"/>
    <mergeCell ref="F7:P7"/>
    <mergeCell ref="F9:G9"/>
    <mergeCell ref="F10:G10"/>
    <mergeCell ref="F13:G13"/>
    <mergeCell ref="F14:G14"/>
    <mergeCell ref="F15:G15"/>
    <mergeCell ref="F16:G16"/>
    <mergeCell ref="M30:P30"/>
    <mergeCell ref="H32:J32"/>
    <mergeCell ref="M32:P32"/>
    <mergeCell ref="H33:J33"/>
    <mergeCell ref="M33:P33"/>
    <mergeCell ref="H34:J34"/>
    <mergeCell ref="M34:P34"/>
    <mergeCell ref="O18:P18"/>
    <mergeCell ref="O20:P20"/>
    <mergeCell ref="O21:P21"/>
    <mergeCell ref="E24:L24"/>
    <mergeCell ref="M27:P27"/>
    <mergeCell ref="M28:P28"/>
    <mergeCell ref="F19:G19"/>
    <mergeCell ref="F78:P78"/>
    <mergeCell ref="F79:P79"/>
    <mergeCell ref="M81:P81"/>
    <mergeCell ref="M83:Q83"/>
    <mergeCell ref="M84:Q84"/>
    <mergeCell ref="C86:G86"/>
    <mergeCell ref="N86:Q86"/>
    <mergeCell ref="H35:J35"/>
    <mergeCell ref="M35:P35"/>
    <mergeCell ref="H36:J36"/>
    <mergeCell ref="M36:P36"/>
    <mergeCell ref="L38:P38"/>
    <mergeCell ref="C76:Q76"/>
    <mergeCell ref="N95:Q95"/>
    <mergeCell ref="L97:Q97"/>
    <mergeCell ref="C103:Q103"/>
    <mergeCell ref="F105:P105"/>
    <mergeCell ref="F106:P106"/>
    <mergeCell ref="M108:P108"/>
    <mergeCell ref="N88:Q88"/>
    <mergeCell ref="N89:Q89"/>
    <mergeCell ref="N90:Q90"/>
    <mergeCell ref="N91:Q91"/>
    <mergeCell ref="N92:Q92"/>
    <mergeCell ref="N93:Q93"/>
    <mergeCell ref="N115:Q115"/>
    <mergeCell ref="N116:Q116"/>
    <mergeCell ref="F117:I117"/>
    <mergeCell ref="L117:M117"/>
    <mergeCell ref="N117:Q117"/>
    <mergeCell ref="F118:I118"/>
    <mergeCell ref="L118:M118"/>
    <mergeCell ref="N118:Q118"/>
    <mergeCell ref="M110:Q110"/>
    <mergeCell ref="M111:Q111"/>
    <mergeCell ref="F113:I113"/>
    <mergeCell ref="L113:M113"/>
    <mergeCell ref="N113:Q113"/>
    <mergeCell ref="N114:Q114"/>
    <mergeCell ref="F121:I121"/>
    <mergeCell ref="L121:M121"/>
    <mergeCell ref="N121:Q121"/>
    <mergeCell ref="F122:I122"/>
    <mergeCell ref="L122:M122"/>
    <mergeCell ref="N122:Q122"/>
    <mergeCell ref="F119:I119"/>
    <mergeCell ref="L119:M119"/>
    <mergeCell ref="N119:Q119"/>
    <mergeCell ref="F120:I120"/>
    <mergeCell ref="L120:M120"/>
    <mergeCell ref="N120:Q120"/>
    <mergeCell ref="F125:I125"/>
    <mergeCell ref="L125:M125"/>
    <mergeCell ref="N125:Q125"/>
    <mergeCell ref="F130:I130"/>
    <mergeCell ref="L130:M130"/>
    <mergeCell ref="N130:Q130"/>
    <mergeCell ref="F123:I123"/>
    <mergeCell ref="L123:M123"/>
    <mergeCell ref="N123:Q123"/>
    <mergeCell ref="F124:I124"/>
    <mergeCell ref="L124:M124"/>
    <mergeCell ref="N124:Q124"/>
    <mergeCell ref="F126:I126"/>
    <mergeCell ref="L126:M126"/>
    <mergeCell ref="N126:Q126"/>
    <mergeCell ref="F127:I127"/>
    <mergeCell ref="L127:M127"/>
    <mergeCell ref="N127:Q127"/>
    <mergeCell ref="F128:I128"/>
    <mergeCell ref="L128:M128"/>
    <mergeCell ref="N128:Q128"/>
    <mergeCell ref="F129:I129"/>
    <mergeCell ref="L129:M129"/>
    <mergeCell ref="N129:Q129"/>
    <mergeCell ref="F134:I134"/>
    <mergeCell ref="L134:M134"/>
    <mergeCell ref="N134:Q134"/>
    <mergeCell ref="F131:I131"/>
    <mergeCell ref="L131:M131"/>
    <mergeCell ref="N131:Q131"/>
    <mergeCell ref="N132:Q132"/>
    <mergeCell ref="F133:I133"/>
    <mergeCell ref="L133:M133"/>
    <mergeCell ref="N133:Q133"/>
    <mergeCell ref="F138:I138"/>
    <mergeCell ref="L138:M138"/>
    <mergeCell ref="N138:Q138"/>
    <mergeCell ref="F139:I139"/>
    <mergeCell ref="L139:M139"/>
    <mergeCell ref="N139:Q139"/>
    <mergeCell ref="F135:I135"/>
    <mergeCell ref="L135:M135"/>
    <mergeCell ref="N135:Q135"/>
    <mergeCell ref="N136:Q136"/>
    <mergeCell ref="F137:I137"/>
    <mergeCell ref="L137:M137"/>
    <mergeCell ref="N137:Q137"/>
    <mergeCell ref="F142:I142"/>
    <mergeCell ref="L142:M142"/>
    <mergeCell ref="N142:Q142"/>
    <mergeCell ref="F143:I143"/>
    <mergeCell ref="L143:M143"/>
    <mergeCell ref="N143:Q143"/>
    <mergeCell ref="F140:I140"/>
    <mergeCell ref="L140:M140"/>
    <mergeCell ref="N140:Q140"/>
    <mergeCell ref="F141:I141"/>
    <mergeCell ref="L141:M141"/>
    <mergeCell ref="N141:Q141"/>
    <mergeCell ref="F146:I146"/>
    <mergeCell ref="L146:M146"/>
    <mergeCell ref="N146:Q146"/>
    <mergeCell ref="F147:I147"/>
    <mergeCell ref="L147:M147"/>
    <mergeCell ref="N147:Q147"/>
    <mergeCell ref="F144:I144"/>
    <mergeCell ref="L144:M144"/>
    <mergeCell ref="N144:Q144"/>
    <mergeCell ref="F145:I145"/>
    <mergeCell ref="L145:M145"/>
    <mergeCell ref="N145:Q145"/>
    <mergeCell ref="F152:I152"/>
    <mergeCell ref="L152:M152"/>
    <mergeCell ref="N152:Q152"/>
    <mergeCell ref="F153:I153"/>
    <mergeCell ref="L153:M153"/>
    <mergeCell ref="N153:Q153"/>
    <mergeCell ref="N148:Q148"/>
    <mergeCell ref="F149:I149"/>
    <mergeCell ref="L149:M149"/>
    <mergeCell ref="N149:Q149"/>
    <mergeCell ref="F151:I151"/>
    <mergeCell ref="L151:M151"/>
    <mergeCell ref="N151:Q151"/>
    <mergeCell ref="F150:I150"/>
    <mergeCell ref="L150:M150"/>
    <mergeCell ref="N150:Q150"/>
    <mergeCell ref="F156:I156"/>
    <mergeCell ref="L156:M156"/>
    <mergeCell ref="N156:Q156"/>
    <mergeCell ref="F157:I157"/>
    <mergeCell ref="L157:M157"/>
    <mergeCell ref="N157:Q157"/>
    <mergeCell ref="F154:I154"/>
    <mergeCell ref="L154:M154"/>
    <mergeCell ref="N154:Q154"/>
    <mergeCell ref="F155:I155"/>
    <mergeCell ref="L155:M155"/>
    <mergeCell ref="N155:Q155"/>
    <mergeCell ref="F160:I160"/>
    <mergeCell ref="L160:M160"/>
    <mergeCell ref="N160:Q160"/>
    <mergeCell ref="F158:I158"/>
    <mergeCell ref="L158:M158"/>
    <mergeCell ref="N158:Q158"/>
    <mergeCell ref="F159:I159"/>
    <mergeCell ref="L159:M159"/>
    <mergeCell ref="N159:Q159"/>
  </mergeCells>
  <hyperlinks>
    <hyperlink ref="F1:G1" location="C2" display="1) Krycí list rozpočtu"/>
    <hyperlink ref="H1:K1" location="C86" display="2) Rekapitulace rozpočtu"/>
    <hyperlink ref="L1" location="C121" display="3) Rozpočet"/>
    <hyperlink ref="S1:T1" location="'Rekapitulace stavby'!C2" display="Rekapitulace stavby"/>
  </hyperlinks>
  <printOptions/>
  <pageMargins left="0.5833333" right="0.5833333" top="0.5" bottom="0.4666667" header="0" footer="0"/>
  <pageSetup blackAndWhite="1" fitToHeight="100" fitToWidth="1" horizontalDpi="600" verticalDpi="600" orientation="portrait" paperSize="9" scale="95" r:id="rId2"/>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162"/>
  <sheetViews>
    <sheetView showGridLines="0" workbookViewId="0" topLeftCell="A1">
      <pane ySplit="1" topLeftCell="A2" activePane="bottomLeft" state="frozen"/>
      <selection pane="bottomLeft" activeCell="L117" sqref="L117:M161"/>
    </sheetView>
  </sheetViews>
  <sheetFormatPr defaultColWidth="9.33203125" defaultRowHeight="13.5"/>
  <cols>
    <col min="1" max="1" width="8.33203125" style="112" customWidth="1"/>
    <col min="2" max="2" width="1.66796875" style="112" customWidth="1"/>
    <col min="3" max="3" width="4.16015625" style="112" customWidth="1"/>
    <col min="4" max="4" width="4.33203125" style="112" customWidth="1"/>
    <col min="5" max="5" width="17.16015625" style="112" customWidth="1"/>
    <col min="6" max="7" width="11.16015625" style="112" customWidth="1"/>
    <col min="8" max="8" width="12.5" style="112" customWidth="1"/>
    <col min="9" max="9" width="7" style="112" customWidth="1"/>
    <col min="10" max="10" width="5.16015625" style="112" customWidth="1"/>
    <col min="11" max="11" width="11.5" style="112" customWidth="1"/>
    <col min="12" max="12" width="12" style="112" customWidth="1"/>
    <col min="13" max="14" width="6" style="112" customWidth="1"/>
    <col min="15" max="15" width="2" style="112" customWidth="1"/>
    <col min="16" max="16" width="12.5" style="112" customWidth="1"/>
    <col min="17" max="17" width="4.16015625" style="112" customWidth="1"/>
    <col min="18" max="18" width="1.66796875" style="112" customWidth="1"/>
    <col min="19" max="19" width="8.16015625" style="112" customWidth="1"/>
    <col min="20" max="20" width="29.66015625" style="112" hidden="1" customWidth="1"/>
    <col min="21" max="21" width="16.33203125" style="112" hidden="1" customWidth="1"/>
    <col min="22" max="22" width="12.33203125" style="112" hidden="1" customWidth="1"/>
    <col min="23" max="23" width="16.33203125" style="112" hidden="1" customWidth="1"/>
    <col min="24" max="24" width="12.16015625" style="112" hidden="1" customWidth="1"/>
    <col min="25" max="25" width="15" style="112" hidden="1" customWidth="1"/>
    <col min="26" max="26" width="11" style="112" hidden="1" customWidth="1"/>
    <col min="27" max="27" width="15" style="112" hidden="1" customWidth="1"/>
    <col min="28" max="28" width="16.33203125" style="112" hidden="1" customWidth="1"/>
    <col min="29" max="29" width="11" style="112" customWidth="1"/>
    <col min="30" max="30" width="15" style="112" customWidth="1"/>
    <col min="31" max="31" width="16.33203125" style="112" customWidth="1"/>
    <col min="32" max="16384" width="9.33203125" style="112" customWidth="1"/>
  </cols>
  <sheetData>
    <row r="1" spans="1:41" ht="21.75" customHeight="1">
      <c r="A1" s="71"/>
      <c r="B1" s="115"/>
      <c r="C1" s="115"/>
      <c r="D1" s="116" t="s">
        <v>1</v>
      </c>
      <c r="E1" s="115"/>
      <c r="F1" s="117" t="s">
        <v>116</v>
      </c>
      <c r="G1" s="117"/>
      <c r="H1" s="461" t="s">
        <v>117</v>
      </c>
      <c r="I1" s="461"/>
      <c r="J1" s="461"/>
      <c r="K1" s="461"/>
      <c r="L1" s="117" t="s">
        <v>118</v>
      </c>
      <c r="M1" s="115"/>
      <c r="N1" s="115"/>
      <c r="O1" s="116" t="s">
        <v>119</v>
      </c>
      <c r="P1" s="115"/>
      <c r="Q1" s="115"/>
      <c r="R1" s="115"/>
      <c r="S1" s="117" t="s">
        <v>120</v>
      </c>
      <c r="T1" s="117"/>
      <c r="U1" s="71"/>
      <c r="V1" s="71"/>
      <c r="W1" s="14"/>
      <c r="X1" s="14"/>
      <c r="Y1" s="14"/>
      <c r="Z1" s="14"/>
      <c r="AA1" s="14"/>
      <c r="AB1" s="14"/>
      <c r="AC1" s="14"/>
      <c r="AD1" s="14"/>
      <c r="AE1" s="14"/>
      <c r="AF1" s="14"/>
      <c r="AG1" s="14"/>
      <c r="AH1" s="14"/>
      <c r="AI1" s="14"/>
      <c r="AJ1" s="14"/>
      <c r="AK1" s="14"/>
      <c r="AL1" s="14"/>
      <c r="AM1" s="14"/>
      <c r="AN1" s="14"/>
      <c r="AO1" s="14"/>
    </row>
    <row r="2" spans="3:29" ht="36.95" customHeight="1">
      <c r="C2" s="462" t="s">
        <v>7</v>
      </c>
      <c r="D2" s="463"/>
      <c r="E2" s="463"/>
      <c r="F2" s="463"/>
      <c r="G2" s="463"/>
      <c r="H2" s="463"/>
      <c r="I2" s="463"/>
      <c r="J2" s="463"/>
      <c r="K2" s="463"/>
      <c r="L2" s="463"/>
      <c r="M2" s="463"/>
      <c r="N2" s="463"/>
      <c r="O2" s="463"/>
      <c r="P2" s="463"/>
      <c r="Q2" s="463"/>
      <c r="S2" s="464" t="s">
        <v>8</v>
      </c>
      <c r="T2" s="340"/>
      <c r="U2" s="340"/>
      <c r="V2" s="340"/>
      <c r="W2" s="340"/>
      <c r="X2" s="340"/>
      <c r="Y2" s="340"/>
      <c r="Z2" s="340"/>
      <c r="AA2" s="340"/>
      <c r="AB2" s="340"/>
      <c r="AC2" s="340"/>
    </row>
    <row r="3" spans="2:18" ht="6.95" customHeight="1">
      <c r="B3" s="18"/>
      <c r="C3" s="19"/>
      <c r="D3" s="19"/>
      <c r="E3" s="19"/>
      <c r="F3" s="19"/>
      <c r="G3" s="19"/>
      <c r="H3" s="19"/>
      <c r="I3" s="19"/>
      <c r="J3" s="19"/>
      <c r="K3" s="19"/>
      <c r="L3" s="19"/>
      <c r="M3" s="19"/>
      <c r="N3" s="19"/>
      <c r="O3" s="19"/>
      <c r="P3" s="19"/>
      <c r="Q3" s="19"/>
      <c r="R3" s="20"/>
    </row>
    <row r="4" spans="2:20" ht="36.95" customHeight="1">
      <c r="B4" s="21"/>
      <c r="C4" s="445" t="s">
        <v>122</v>
      </c>
      <c r="D4" s="459"/>
      <c r="E4" s="459"/>
      <c r="F4" s="459"/>
      <c r="G4" s="459"/>
      <c r="H4" s="459"/>
      <c r="I4" s="459"/>
      <c r="J4" s="459"/>
      <c r="K4" s="459"/>
      <c r="L4" s="459"/>
      <c r="M4" s="459"/>
      <c r="N4" s="459"/>
      <c r="O4" s="459"/>
      <c r="P4" s="459"/>
      <c r="Q4" s="459"/>
      <c r="R4" s="22"/>
      <c r="T4" s="118" t="s">
        <v>13</v>
      </c>
    </row>
    <row r="5" spans="2:18" ht="6.95" customHeight="1">
      <c r="B5" s="21"/>
      <c r="C5" s="175"/>
      <c r="D5" s="175"/>
      <c r="E5" s="175"/>
      <c r="F5" s="175"/>
      <c r="G5" s="175"/>
      <c r="H5" s="175"/>
      <c r="I5" s="175"/>
      <c r="J5" s="175"/>
      <c r="K5" s="175"/>
      <c r="L5" s="175"/>
      <c r="M5" s="175"/>
      <c r="N5" s="175"/>
      <c r="O5" s="175"/>
      <c r="P5" s="175"/>
      <c r="Q5" s="175"/>
      <c r="R5" s="22"/>
    </row>
    <row r="6" spans="2:18" ht="25.35" customHeight="1">
      <c r="B6" s="21"/>
      <c r="C6" s="175"/>
      <c r="D6" s="220" t="s">
        <v>17</v>
      </c>
      <c r="E6" s="175"/>
      <c r="F6" s="446" t="str">
        <f>'[10]Rekapitulace stavby'!K6</f>
        <v>Lednice</v>
      </c>
      <c r="G6" s="447"/>
      <c r="H6" s="447"/>
      <c r="I6" s="447"/>
      <c r="J6" s="447"/>
      <c r="K6" s="447"/>
      <c r="L6" s="447"/>
      <c r="M6" s="447"/>
      <c r="N6" s="447"/>
      <c r="O6" s="447"/>
      <c r="P6" s="447"/>
      <c r="Q6" s="175"/>
      <c r="R6" s="22"/>
    </row>
    <row r="7" spans="2:18" s="1" customFormat="1" ht="32.85" customHeight="1">
      <c r="B7" s="26"/>
      <c r="C7" s="177"/>
      <c r="D7" s="221" t="s">
        <v>123</v>
      </c>
      <c r="E7" s="177"/>
      <c r="F7" s="313" t="s">
        <v>632</v>
      </c>
      <c r="G7" s="408"/>
      <c r="H7" s="408"/>
      <c r="I7" s="408"/>
      <c r="J7" s="408"/>
      <c r="K7" s="408"/>
      <c r="L7" s="408"/>
      <c r="M7" s="408"/>
      <c r="N7" s="408"/>
      <c r="O7" s="408"/>
      <c r="P7" s="408"/>
      <c r="Q7" s="177"/>
      <c r="R7" s="28"/>
    </row>
    <row r="8" spans="2:18" s="1" customFormat="1" ht="14.45" customHeight="1">
      <c r="B8" s="26"/>
      <c r="C8" s="177"/>
      <c r="D8" s="220" t="s">
        <v>19</v>
      </c>
      <c r="E8" s="177"/>
      <c r="F8" s="222" t="s">
        <v>5</v>
      </c>
      <c r="G8" s="177"/>
      <c r="H8" s="177"/>
      <c r="I8" s="177"/>
      <c r="J8" s="177"/>
      <c r="K8" s="177"/>
      <c r="L8" s="177"/>
      <c r="M8" s="220" t="s">
        <v>20</v>
      </c>
      <c r="N8" s="177"/>
      <c r="O8" s="222" t="s">
        <v>5</v>
      </c>
      <c r="P8" s="177"/>
      <c r="Q8" s="177"/>
      <c r="R8" s="28"/>
    </row>
    <row r="9" spans="2:18" s="1" customFormat="1" ht="14.45" customHeight="1">
      <c r="B9" s="26"/>
      <c r="C9" s="177"/>
      <c r="D9" s="220" t="s">
        <v>21</v>
      </c>
      <c r="E9" s="177"/>
      <c r="F9" s="409" t="str">
        <f>'Rekapitulace stavby'!K8</f>
        <v>Lednice</v>
      </c>
      <c r="G9" s="409"/>
      <c r="H9" s="177"/>
      <c r="I9" s="177"/>
      <c r="J9" s="177"/>
      <c r="K9" s="177"/>
      <c r="L9" s="177"/>
      <c r="M9" s="176" t="s">
        <v>23</v>
      </c>
      <c r="N9" s="177"/>
      <c r="O9" s="409" t="str">
        <f>'Rekapitulace stavby'!AN8</f>
        <v>29. 1. 2018</v>
      </c>
      <c r="P9" s="409"/>
      <c r="Q9" s="177"/>
      <c r="R9" s="28"/>
    </row>
    <row r="10" spans="2:18" s="1" customFormat="1" ht="10.9" customHeight="1">
      <c r="B10" s="26"/>
      <c r="C10" s="177"/>
      <c r="D10" s="177"/>
      <c r="E10" s="177"/>
      <c r="F10" s="409"/>
      <c r="G10" s="409"/>
      <c r="H10" s="177"/>
      <c r="I10" s="177"/>
      <c r="J10" s="177"/>
      <c r="K10" s="177"/>
      <c r="L10" s="177"/>
      <c r="M10" s="177"/>
      <c r="N10" s="177"/>
      <c r="O10" s="177"/>
      <c r="P10" s="177"/>
      <c r="Q10" s="177"/>
      <c r="R10" s="28"/>
    </row>
    <row r="11" spans="2:18" s="1" customFormat="1" ht="14.45" customHeight="1">
      <c r="B11" s="26"/>
      <c r="C11" s="177"/>
      <c r="D11" s="220" t="s">
        <v>25</v>
      </c>
      <c r="E11" s="177"/>
      <c r="F11" s="180" t="str">
        <f>'Rekapitulace stavby'!K10</f>
        <v>Mendelova univerzita v Brně, Zahradnická fakulta</v>
      </c>
      <c r="G11" s="180"/>
      <c r="H11" s="177"/>
      <c r="I11" s="177"/>
      <c r="J11" s="177"/>
      <c r="K11" s="177"/>
      <c r="L11" s="177"/>
      <c r="M11" s="176" t="s">
        <v>26</v>
      </c>
      <c r="N11" s="177"/>
      <c r="O11" s="311">
        <f>IF('Rekapitulace stavby'!AN10="","",'Rekapitulace stavby'!AN10)</f>
        <v>62156489</v>
      </c>
      <c r="P11" s="311"/>
      <c r="Q11" s="177"/>
      <c r="R11" s="28"/>
    </row>
    <row r="12" spans="2:18" s="1" customFormat="1" ht="18" customHeight="1">
      <c r="B12" s="26"/>
      <c r="C12" s="177"/>
      <c r="D12" s="177"/>
      <c r="E12" s="222" t="str">
        <f>IF('[10]Rekapitulace stavby'!E11="","",'[10]Rekapitulace stavby'!E11)</f>
        <v xml:space="preserve"> </v>
      </c>
      <c r="F12" s="180" t="str">
        <f>'Rekapitulace stavby'!K11</f>
        <v>Zemědělská 1, 613 00 Brno</v>
      </c>
      <c r="G12" s="180"/>
      <c r="H12" s="177"/>
      <c r="I12" s="177"/>
      <c r="J12" s="177"/>
      <c r="K12" s="177"/>
      <c r="L12" s="177"/>
      <c r="M12" s="176" t="s">
        <v>27</v>
      </c>
      <c r="N12" s="177"/>
      <c r="O12" s="311" t="str">
        <f>IF('Rekapitulace stavby'!AN11="","",'Rekapitulace stavby'!AN11)</f>
        <v>CZ62156489</v>
      </c>
      <c r="P12" s="311"/>
      <c r="Q12" s="177"/>
      <c r="R12" s="28"/>
    </row>
    <row r="13" spans="2:18" s="1" customFormat="1" ht="6.95" customHeight="1">
      <c r="B13" s="26"/>
      <c r="C13" s="177"/>
      <c r="D13" s="177"/>
      <c r="E13" s="177"/>
      <c r="F13" s="409"/>
      <c r="G13" s="409"/>
      <c r="H13" s="177"/>
      <c r="I13" s="177"/>
      <c r="J13" s="177"/>
      <c r="K13" s="177"/>
      <c r="L13" s="177"/>
      <c r="M13" s="177"/>
      <c r="N13" s="177"/>
      <c r="O13" s="177"/>
      <c r="P13" s="177"/>
      <c r="Q13" s="177"/>
      <c r="R13" s="28"/>
    </row>
    <row r="14" spans="2:18" s="1" customFormat="1" ht="14.45" customHeight="1">
      <c r="B14" s="26"/>
      <c r="C14" s="177"/>
      <c r="D14" s="220" t="s">
        <v>28</v>
      </c>
      <c r="E14" s="177"/>
      <c r="F14" s="352" t="str">
        <f>'Rekapitulace stavby'!K13</f>
        <v xml:space="preserve"> </v>
      </c>
      <c r="G14" s="352"/>
      <c r="H14" s="177"/>
      <c r="I14" s="177"/>
      <c r="J14" s="177"/>
      <c r="K14" s="177"/>
      <c r="L14" s="177"/>
      <c r="M14" s="176" t="s">
        <v>26</v>
      </c>
      <c r="N14" s="177"/>
      <c r="O14" s="354" t="str">
        <f>'Rekapitulace stavby'!AN13</f>
        <v xml:space="preserve"> </v>
      </c>
      <c r="P14" s="354"/>
      <c r="Q14" s="177"/>
      <c r="R14" s="28"/>
    </row>
    <row r="15" spans="2:18" s="1" customFormat="1" ht="18" customHeight="1">
      <c r="B15" s="26"/>
      <c r="C15" s="177"/>
      <c r="D15" s="177"/>
      <c r="E15" s="222" t="str">
        <f>IF('[10]Rekapitulace stavby'!E14="","",'[10]Rekapitulace stavby'!E14)</f>
        <v xml:space="preserve"> </v>
      </c>
      <c r="F15" s="354" t="str">
        <f>'Rekapitulace stavby'!K14</f>
        <v xml:space="preserve"> </v>
      </c>
      <c r="G15" s="354"/>
      <c r="H15" s="177"/>
      <c r="I15" s="177"/>
      <c r="J15" s="177"/>
      <c r="K15" s="177"/>
      <c r="L15" s="177"/>
      <c r="M15" s="176" t="s">
        <v>27</v>
      </c>
      <c r="N15" s="177"/>
      <c r="O15" s="354" t="str">
        <f>'Rekapitulace stavby'!AN14</f>
        <v xml:space="preserve"> </v>
      </c>
      <c r="P15" s="354"/>
      <c r="Q15" s="177"/>
      <c r="R15" s="28"/>
    </row>
    <row r="16" spans="2:18" s="1" customFormat="1" ht="6.95" customHeight="1">
      <c r="B16" s="26"/>
      <c r="C16" s="177"/>
      <c r="D16" s="177"/>
      <c r="E16" s="177"/>
      <c r="F16" s="409"/>
      <c r="G16" s="409"/>
      <c r="H16" s="177"/>
      <c r="I16" s="177"/>
      <c r="J16" s="177"/>
      <c r="K16" s="177"/>
      <c r="L16" s="177"/>
      <c r="M16" s="177"/>
      <c r="N16" s="177"/>
      <c r="O16" s="177"/>
      <c r="P16" s="177"/>
      <c r="Q16" s="177"/>
      <c r="R16" s="28"/>
    </row>
    <row r="17" spans="2:18" s="1" customFormat="1" ht="14.45" customHeight="1">
      <c r="B17" s="26"/>
      <c r="C17" s="177"/>
      <c r="D17" s="220" t="s">
        <v>29</v>
      </c>
      <c r="E17" s="177"/>
      <c r="F17" s="180" t="str">
        <f>'Rekapitulace stavby'!K16</f>
        <v>Ing. Jiří Vondál, PROVO</v>
      </c>
      <c r="G17" s="180"/>
      <c r="H17" s="177"/>
      <c r="I17" s="177"/>
      <c r="J17" s="177"/>
      <c r="K17" s="177"/>
      <c r="L17" s="177"/>
      <c r="M17" s="176" t="s">
        <v>26</v>
      </c>
      <c r="N17" s="177"/>
      <c r="O17" s="311">
        <f>IF('Rekapitulace stavby'!AN16="","",'Rekapitulace stavby'!AN16)</f>
        <v>12703320</v>
      </c>
      <c r="P17" s="311"/>
      <c r="Q17" s="177"/>
      <c r="R17" s="28"/>
    </row>
    <row r="18" spans="2:18" s="1" customFormat="1" ht="18" customHeight="1">
      <c r="B18" s="26"/>
      <c r="C18" s="177"/>
      <c r="D18" s="177"/>
      <c r="E18" s="222" t="str">
        <f>IF('[10]Rekapitulace stavby'!E17="","",'[10]Rekapitulace stavby'!E17)</f>
        <v xml:space="preserve"> </v>
      </c>
      <c r="F18" s="180" t="str">
        <f>'Rekapitulace stavby'!K17</f>
        <v>Kubelíkova 22d, 628 00 Brno - Líšeň</v>
      </c>
      <c r="G18" s="180"/>
      <c r="H18" s="177"/>
      <c r="I18" s="177"/>
      <c r="J18" s="177"/>
      <c r="K18" s="177"/>
      <c r="L18" s="177"/>
      <c r="M18" s="176" t="s">
        <v>27</v>
      </c>
      <c r="N18" s="177"/>
      <c r="O18" s="311" t="str">
        <f>IF('Rekapitulace stavby'!AN17="","",'Rekapitulace stavby'!AN17)</f>
        <v/>
      </c>
      <c r="P18" s="311"/>
      <c r="Q18" s="177"/>
      <c r="R18" s="28"/>
    </row>
    <row r="19" spans="2:18" s="1" customFormat="1" ht="6.95" customHeight="1">
      <c r="B19" s="26"/>
      <c r="C19" s="177"/>
      <c r="D19" s="177"/>
      <c r="E19" s="177"/>
      <c r="F19" s="409"/>
      <c r="G19" s="409"/>
      <c r="H19" s="177"/>
      <c r="I19" s="177"/>
      <c r="J19" s="177"/>
      <c r="K19" s="177"/>
      <c r="L19" s="177"/>
      <c r="M19" s="177"/>
      <c r="N19" s="177"/>
      <c r="O19" s="177"/>
      <c r="P19" s="177"/>
      <c r="Q19" s="177"/>
      <c r="R19" s="28"/>
    </row>
    <row r="20" spans="2:18" s="1" customFormat="1" ht="14.45" customHeight="1">
      <c r="B20" s="26"/>
      <c r="C20" s="177"/>
      <c r="D20" s="220" t="s">
        <v>31</v>
      </c>
      <c r="E20" s="177"/>
      <c r="F20" s="180" t="str">
        <f>'Rekapitulace stavby'!K19</f>
        <v>Profigrass s.r.o. - Ing. Tomáš Vlček</v>
      </c>
      <c r="G20" s="180"/>
      <c r="H20" s="177"/>
      <c r="I20" s="177"/>
      <c r="J20" s="177"/>
      <c r="K20" s="177"/>
      <c r="L20" s="177"/>
      <c r="M20" s="176" t="s">
        <v>26</v>
      </c>
      <c r="N20" s="177"/>
      <c r="O20" s="311">
        <f>IF('Rekapitulace stavby'!AN19="","",'Rekapitulace stavby'!AN19)</f>
        <v>25319876</v>
      </c>
      <c r="P20" s="311"/>
      <c r="Q20" s="177"/>
      <c r="R20" s="28"/>
    </row>
    <row r="21" spans="2:18" s="1" customFormat="1" ht="18" customHeight="1">
      <c r="B21" s="26"/>
      <c r="C21" s="177"/>
      <c r="D21" s="177"/>
      <c r="E21" s="222" t="str">
        <f>IF('[10]Rekapitulace stavby'!E20="","",'[10]Rekapitulace stavby'!E20)</f>
        <v xml:space="preserve"> </v>
      </c>
      <c r="F21" s="180" t="str">
        <f>'Rekapitulace stavby'!K20</f>
        <v>Holzova 9, 628 00 Brno - Líšeň</v>
      </c>
      <c r="G21" s="180"/>
      <c r="H21" s="177"/>
      <c r="I21" s="177"/>
      <c r="J21" s="177"/>
      <c r="K21" s="177"/>
      <c r="L21" s="177"/>
      <c r="M21" s="176" t="s">
        <v>27</v>
      </c>
      <c r="N21" s="177"/>
      <c r="O21" s="311" t="str">
        <f>IF('Rekapitulace stavby'!AN20="","",'Rekapitulace stavby'!AN20)</f>
        <v>CZ25319876</v>
      </c>
      <c r="P21" s="311"/>
      <c r="Q21" s="177"/>
      <c r="R21" s="28"/>
    </row>
    <row r="22" spans="2:18" s="1" customFormat="1" ht="6.95" customHeight="1">
      <c r="B22" s="26"/>
      <c r="C22" s="177"/>
      <c r="D22" s="177"/>
      <c r="E22" s="177"/>
      <c r="F22" s="177"/>
      <c r="G22" s="177"/>
      <c r="H22" s="177"/>
      <c r="I22" s="177"/>
      <c r="J22" s="177"/>
      <c r="K22" s="177"/>
      <c r="L22" s="177"/>
      <c r="M22" s="177"/>
      <c r="N22" s="177"/>
      <c r="O22" s="177"/>
      <c r="P22" s="177"/>
      <c r="Q22" s="177"/>
      <c r="R22" s="28"/>
    </row>
    <row r="23" spans="2:18" s="1" customFormat="1" ht="14.45" customHeight="1">
      <c r="B23" s="26"/>
      <c r="C23" s="177"/>
      <c r="D23" s="220" t="s">
        <v>32</v>
      </c>
      <c r="E23" s="177"/>
      <c r="F23" s="291" t="str">
        <f>'Rekapitulace stavby'!K22</f>
        <v xml:space="preserve"> </v>
      </c>
      <c r="G23" s="177"/>
      <c r="H23" s="177"/>
      <c r="I23" s="177"/>
      <c r="J23" s="177"/>
      <c r="K23" s="177"/>
      <c r="L23" s="177"/>
      <c r="M23" s="177"/>
      <c r="N23" s="177"/>
      <c r="O23" s="177"/>
      <c r="P23" s="177"/>
      <c r="Q23" s="177"/>
      <c r="R23" s="28"/>
    </row>
    <row r="24" spans="2:18" s="1" customFormat="1" ht="22.5" customHeight="1">
      <c r="B24" s="26"/>
      <c r="C24" s="177"/>
      <c r="D24" s="177"/>
      <c r="E24" s="465" t="s">
        <v>5</v>
      </c>
      <c r="F24" s="465"/>
      <c r="G24" s="465"/>
      <c r="H24" s="465"/>
      <c r="I24" s="465"/>
      <c r="J24" s="465"/>
      <c r="K24" s="465"/>
      <c r="L24" s="465"/>
      <c r="M24" s="177"/>
      <c r="N24" s="177"/>
      <c r="O24" s="177"/>
      <c r="P24" s="177"/>
      <c r="Q24" s="177"/>
      <c r="R24" s="28"/>
    </row>
    <row r="25" spans="2:18" s="1" customFormat="1" ht="6.95" customHeight="1">
      <c r="B25" s="26"/>
      <c r="C25" s="177"/>
      <c r="D25" s="177"/>
      <c r="E25" s="177"/>
      <c r="F25" s="177"/>
      <c r="G25" s="177"/>
      <c r="H25" s="177"/>
      <c r="I25" s="177"/>
      <c r="J25" s="177"/>
      <c r="K25" s="177"/>
      <c r="L25" s="177"/>
      <c r="M25" s="177"/>
      <c r="N25" s="177"/>
      <c r="O25" s="177"/>
      <c r="P25" s="177"/>
      <c r="Q25" s="177"/>
      <c r="R25" s="28"/>
    </row>
    <row r="26" spans="2:18" s="1" customFormat="1" ht="6.95" customHeight="1">
      <c r="B26" s="26"/>
      <c r="C26" s="177"/>
      <c r="D26" s="181"/>
      <c r="E26" s="181"/>
      <c r="F26" s="181"/>
      <c r="G26" s="181"/>
      <c r="H26" s="181"/>
      <c r="I26" s="181"/>
      <c r="J26" s="181"/>
      <c r="K26" s="181"/>
      <c r="L26" s="181"/>
      <c r="M26" s="181"/>
      <c r="N26" s="181"/>
      <c r="O26" s="181"/>
      <c r="P26" s="181"/>
      <c r="Q26" s="177"/>
      <c r="R26" s="28"/>
    </row>
    <row r="27" spans="2:18" s="1" customFormat="1" ht="14.45" customHeight="1">
      <c r="B27" s="26"/>
      <c r="C27" s="177"/>
      <c r="D27" s="223" t="s">
        <v>124</v>
      </c>
      <c r="E27" s="177"/>
      <c r="F27" s="177"/>
      <c r="G27" s="177"/>
      <c r="H27" s="177"/>
      <c r="I27" s="177"/>
      <c r="J27" s="177"/>
      <c r="K27" s="177"/>
      <c r="L27" s="177"/>
      <c r="M27" s="466">
        <f>N88</f>
        <v>0</v>
      </c>
      <c r="N27" s="466"/>
      <c r="O27" s="466"/>
      <c r="P27" s="466"/>
      <c r="Q27" s="177"/>
      <c r="R27" s="28"/>
    </row>
    <row r="28" spans="2:18" s="1" customFormat="1" ht="14.45" customHeight="1">
      <c r="B28" s="26"/>
      <c r="C28" s="177"/>
      <c r="D28" s="224" t="s">
        <v>125</v>
      </c>
      <c r="E28" s="177"/>
      <c r="F28" s="177"/>
      <c r="G28" s="177"/>
      <c r="H28" s="177"/>
      <c r="I28" s="177"/>
      <c r="J28" s="177"/>
      <c r="K28" s="177"/>
      <c r="L28" s="177"/>
      <c r="M28" s="466">
        <f>N95</f>
        <v>0</v>
      </c>
      <c r="N28" s="466"/>
      <c r="O28" s="466"/>
      <c r="P28" s="466"/>
      <c r="Q28" s="177"/>
      <c r="R28" s="28"/>
    </row>
    <row r="29" spans="2:18" s="1" customFormat="1" ht="6.95" customHeight="1">
      <c r="B29" s="26"/>
      <c r="C29" s="177"/>
      <c r="D29" s="177"/>
      <c r="E29" s="177"/>
      <c r="F29" s="177"/>
      <c r="G29" s="177"/>
      <c r="H29" s="177"/>
      <c r="I29" s="177"/>
      <c r="J29" s="177"/>
      <c r="K29" s="177"/>
      <c r="L29" s="177"/>
      <c r="M29" s="177"/>
      <c r="N29" s="177"/>
      <c r="O29" s="177"/>
      <c r="P29" s="177"/>
      <c r="Q29" s="177"/>
      <c r="R29" s="28"/>
    </row>
    <row r="30" spans="2:18" s="1" customFormat="1" ht="25.35" customHeight="1">
      <c r="B30" s="26"/>
      <c r="C30" s="177"/>
      <c r="D30" s="225" t="s">
        <v>35</v>
      </c>
      <c r="E30" s="177"/>
      <c r="F30" s="177"/>
      <c r="G30" s="177"/>
      <c r="H30" s="177"/>
      <c r="I30" s="177"/>
      <c r="J30" s="177"/>
      <c r="K30" s="177"/>
      <c r="L30" s="177"/>
      <c r="M30" s="460">
        <f>ROUND(M27+M28,2)</f>
        <v>0</v>
      </c>
      <c r="N30" s="408"/>
      <c r="O30" s="408"/>
      <c r="P30" s="408"/>
      <c r="Q30" s="177"/>
      <c r="R30" s="28"/>
    </row>
    <row r="31" spans="2:18" s="1" customFormat="1" ht="6.95" customHeight="1">
      <c r="B31" s="26"/>
      <c r="C31" s="177"/>
      <c r="D31" s="181"/>
      <c r="E31" s="181"/>
      <c r="F31" s="181"/>
      <c r="G31" s="181"/>
      <c r="H31" s="181"/>
      <c r="I31" s="181"/>
      <c r="J31" s="181"/>
      <c r="K31" s="181"/>
      <c r="L31" s="181"/>
      <c r="M31" s="181"/>
      <c r="N31" s="181"/>
      <c r="O31" s="181"/>
      <c r="P31" s="181"/>
      <c r="Q31" s="177"/>
      <c r="R31" s="28"/>
    </row>
    <row r="32" spans="2:18" s="1" customFormat="1" ht="14.45" customHeight="1">
      <c r="B32" s="26"/>
      <c r="C32" s="177"/>
      <c r="D32" s="226" t="s">
        <v>36</v>
      </c>
      <c r="E32" s="226" t="s">
        <v>37</v>
      </c>
      <c r="F32" s="227">
        <v>0.21</v>
      </c>
      <c r="G32" s="228" t="s">
        <v>38</v>
      </c>
      <c r="H32" s="456">
        <f>M30</f>
        <v>0</v>
      </c>
      <c r="I32" s="408"/>
      <c r="J32" s="408"/>
      <c r="K32" s="177"/>
      <c r="L32" s="177"/>
      <c r="M32" s="456">
        <f>H32*0.21</f>
        <v>0</v>
      </c>
      <c r="N32" s="408"/>
      <c r="O32" s="408"/>
      <c r="P32" s="408"/>
      <c r="Q32" s="177"/>
      <c r="R32" s="28"/>
    </row>
    <row r="33" spans="2:18" s="1" customFormat="1" ht="14.45" customHeight="1">
      <c r="B33" s="26"/>
      <c r="C33" s="177"/>
      <c r="D33" s="177"/>
      <c r="E33" s="226" t="s">
        <v>39</v>
      </c>
      <c r="F33" s="227">
        <v>0.15</v>
      </c>
      <c r="G33" s="228" t="s">
        <v>38</v>
      </c>
      <c r="H33" s="456"/>
      <c r="I33" s="408"/>
      <c r="J33" s="408"/>
      <c r="K33" s="177"/>
      <c r="L33" s="177"/>
      <c r="M33" s="456">
        <v>0</v>
      </c>
      <c r="N33" s="408"/>
      <c r="O33" s="408"/>
      <c r="P33" s="408"/>
      <c r="Q33" s="177"/>
      <c r="R33" s="28"/>
    </row>
    <row r="34" spans="2:18" s="1" customFormat="1" ht="14.45" customHeight="1" hidden="1">
      <c r="B34" s="26"/>
      <c r="C34" s="177"/>
      <c r="D34" s="177"/>
      <c r="E34" s="226" t="s">
        <v>40</v>
      </c>
      <c r="F34" s="227">
        <v>0.21</v>
      </c>
      <c r="G34" s="228" t="s">
        <v>38</v>
      </c>
      <c r="H34" s="456" t="e">
        <f>ROUND((SUM(#REF!)+SUM(#REF!)),2)</f>
        <v>#REF!</v>
      </c>
      <c r="I34" s="408"/>
      <c r="J34" s="408"/>
      <c r="K34" s="177"/>
      <c r="L34" s="177"/>
      <c r="M34" s="456">
        <v>0</v>
      </c>
      <c r="N34" s="408"/>
      <c r="O34" s="408"/>
      <c r="P34" s="408"/>
      <c r="Q34" s="177"/>
      <c r="R34" s="28"/>
    </row>
    <row r="35" spans="2:18" s="1" customFormat="1" ht="14.45" customHeight="1" hidden="1">
      <c r="B35" s="26"/>
      <c r="C35" s="177"/>
      <c r="D35" s="177"/>
      <c r="E35" s="226" t="s">
        <v>41</v>
      </c>
      <c r="F35" s="227">
        <v>0.15</v>
      </c>
      <c r="G35" s="228" t="s">
        <v>38</v>
      </c>
      <c r="H35" s="456" t="e">
        <f>ROUND((SUM(#REF!)+SUM(#REF!)),2)</f>
        <v>#REF!</v>
      </c>
      <c r="I35" s="408"/>
      <c r="J35" s="408"/>
      <c r="K35" s="177"/>
      <c r="L35" s="177"/>
      <c r="M35" s="456">
        <v>0</v>
      </c>
      <c r="N35" s="408"/>
      <c r="O35" s="408"/>
      <c r="P35" s="408"/>
      <c r="Q35" s="177"/>
      <c r="R35" s="28"/>
    </row>
    <row r="36" spans="2:18" s="1" customFormat="1" ht="14.45" customHeight="1" hidden="1">
      <c r="B36" s="26"/>
      <c r="C36" s="177"/>
      <c r="D36" s="177"/>
      <c r="E36" s="226" t="s">
        <v>42</v>
      </c>
      <c r="F36" s="227">
        <v>0</v>
      </c>
      <c r="G36" s="228" t="s">
        <v>38</v>
      </c>
      <c r="H36" s="456" t="e">
        <f>ROUND((SUM(#REF!)+SUM(#REF!)),2)</f>
        <v>#REF!</v>
      </c>
      <c r="I36" s="408"/>
      <c r="J36" s="408"/>
      <c r="K36" s="177"/>
      <c r="L36" s="177"/>
      <c r="M36" s="456">
        <v>0</v>
      </c>
      <c r="N36" s="408"/>
      <c r="O36" s="408"/>
      <c r="P36" s="408"/>
      <c r="Q36" s="177"/>
      <c r="R36" s="28"/>
    </row>
    <row r="37" spans="2:18" s="1" customFormat="1" ht="6.95" customHeight="1">
      <c r="B37" s="26"/>
      <c r="C37" s="177"/>
      <c r="D37" s="177"/>
      <c r="E37" s="177"/>
      <c r="F37" s="177"/>
      <c r="G37" s="177"/>
      <c r="H37" s="177"/>
      <c r="I37" s="177"/>
      <c r="J37" s="177"/>
      <c r="K37" s="177"/>
      <c r="L37" s="177"/>
      <c r="M37" s="177"/>
      <c r="N37" s="177"/>
      <c r="O37" s="177"/>
      <c r="P37" s="177"/>
      <c r="Q37" s="177"/>
      <c r="R37" s="28"/>
    </row>
    <row r="38" spans="2:18" s="1" customFormat="1" ht="25.35" customHeight="1">
      <c r="B38" s="26"/>
      <c r="C38" s="188"/>
      <c r="D38" s="229" t="s">
        <v>43</v>
      </c>
      <c r="E38" s="190"/>
      <c r="F38" s="190"/>
      <c r="G38" s="230" t="s">
        <v>44</v>
      </c>
      <c r="H38" s="231" t="s">
        <v>45</v>
      </c>
      <c r="I38" s="190"/>
      <c r="J38" s="190"/>
      <c r="K38" s="190"/>
      <c r="L38" s="457">
        <f>SUM(M30:M36)</f>
        <v>0</v>
      </c>
      <c r="M38" s="457"/>
      <c r="N38" s="457"/>
      <c r="O38" s="457"/>
      <c r="P38" s="458"/>
      <c r="Q38" s="188"/>
      <c r="R38" s="28"/>
    </row>
    <row r="39" spans="2:18" s="1" customFormat="1" ht="14.45" customHeight="1">
      <c r="B39" s="26"/>
      <c r="C39" s="177"/>
      <c r="D39" s="177"/>
      <c r="E39" s="177"/>
      <c r="F39" s="177"/>
      <c r="G39" s="177"/>
      <c r="H39" s="177"/>
      <c r="I39" s="177"/>
      <c r="J39" s="177"/>
      <c r="K39" s="177"/>
      <c r="L39" s="177"/>
      <c r="M39" s="177"/>
      <c r="N39" s="177"/>
      <c r="O39" s="177"/>
      <c r="P39" s="177"/>
      <c r="Q39" s="177"/>
      <c r="R39" s="28"/>
    </row>
    <row r="40" spans="2:18" s="1" customFormat="1" ht="14.45" customHeight="1">
      <c r="B40" s="26"/>
      <c r="C40" s="177"/>
      <c r="D40" s="177"/>
      <c r="E40" s="177"/>
      <c r="F40" s="177"/>
      <c r="G40" s="177"/>
      <c r="H40" s="177"/>
      <c r="I40" s="177"/>
      <c r="J40" s="177"/>
      <c r="K40" s="177"/>
      <c r="L40" s="177"/>
      <c r="M40" s="177"/>
      <c r="N40" s="177"/>
      <c r="O40" s="177"/>
      <c r="P40" s="177"/>
      <c r="Q40" s="177"/>
      <c r="R40" s="28"/>
    </row>
    <row r="41" spans="2:18" ht="13.5">
      <c r="B41" s="21"/>
      <c r="C41" s="175"/>
      <c r="D41" s="175"/>
      <c r="E41" s="175"/>
      <c r="F41" s="175"/>
      <c r="G41" s="175"/>
      <c r="H41" s="175"/>
      <c r="I41" s="175"/>
      <c r="J41" s="175"/>
      <c r="K41" s="175"/>
      <c r="L41" s="175"/>
      <c r="M41" s="175"/>
      <c r="N41" s="175"/>
      <c r="O41" s="175"/>
      <c r="P41" s="175"/>
      <c r="Q41" s="175"/>
      <c r="R41" s="22"/>
    </row>
    <row r="42" spans="2:18" ht="13.5">
      <c r="B42" s="21"/>
      <c r="C42" s="175"/>
      <c r="D42" s="175"/>
      <c r="E42" s="175"/>
      <c r="F42" s="175"/>
      <c r="G42" s="175"/>
      <c r="H42" s="175"/>
      <c r="I42" s="175"/>
      <c r="J42" s="175"/>
      <c r="K42" s="175"/>
      <c r="L42" s="175"/>
      <c r="M42" s="175"/>
      <c r="N42" s="175"/>
      <c r="O42" s="175"/>
      <c r="P42" s="175"/>
      <c r="Q42" s="175"/>
      <c r="R42" s="22"/>
    </row>
    <row r="43" spans="2:18" ht="13.5">
      <c r="B43" s="21"/>
      <c r="C43" s="175"/>
      <c r="D43" s="175"/>
      <c r="E43" s="175"/>
      <c r="F43" s="175"/>
      <c r="G43" s="175"/>
      <c r="H43" s="175"/>
      <c r="I43" s="175"/>
      <c r="J43" s="175"/>
      <c r="K43" s="175"/>
      <c r="L43" s="175"/>
      <c r="M43" s="175"/>
      <c r="N43" s="175"/>
      <c r="O43" s="175"/>
      <c r="P43" s="175"/>
      <c r="Q43" s="175"/>
      <c r="R43" s="22"/>
    </row>
    <row r="44" spans="2:18" ht="13.5">
      <c r="B44" s="21"/>
      <c r="C44" s="175"/>
      <c r="D44" s="175"/>
      <c r="E44" s="175"/>
      <c r="F44" s="175"/>
      <c r="G44" s="175"/>
      <c r="H44" s="175"/>
      <c r="I44" s="175"/>
      <c r="J44" s="175"/>
      <c r="K44" s="175"/>
      <c r="L44" s="175"/>
      <c r="M44" s="175"/>
      <c r="N44" s="175"/>
      <c r="O44" s="175"/>
      <c r="P44" s="175"/>
      <c r="Q44" s="175"/>
      <c r="R44" s="22"/>
    </row>
    <row r="45" spans="2:18" ht="13.5">
      <c r="B45" s="21"/>
      <c r="C45" s="175"/>
      <c r="D45" s="175"/>
      <c r="E45" s="175"/>
      <c r="F45" s="175"/>
      <c r="G45" s="175"/>
      <c r="H45" s="175"/>
      <c r="I45" s="175"/>
      <c r="J45" s="175"/>
      <c r="K45" s="175"/>
      <c r="L45" s="175"/>
      <c r="M45" s="175"/>
      <c r="N45" s="175"/>
      <c r="O45" s="175"/>
      <c r="P45" s="175"/>
      <c r="Q45" s="175"/>
      <c r="R45" s="22"/>
    </row>
    <row r="46" spans="2:18" ht="13.5">
      <c r="B46" s="21"/>
      <c r="C46" s="175"/>
      <c r="D46" s="175"/>
      <c r="E46" s="175"/>
      <c r="F46" s="175"/>
      <c r="G46" s="175"/>
      <c r="H46" s="175"/>
      <c r="I46" s="175"/>
      <c r="J46" s="175"/>
      <c r="K46" s="175"/>
      <c r="L46" s="175"/>
      <c r="M46" s="175"/>
      <c r="N46" s="175"/>
      <c r="O46" s="175"/>
      <c r="P46" s="175"/>
      <c r="Q46" s="175"/>
      <c r="R46" s="22"/>
    </row>
    <row r="47" spans="2:18" ht="13.5">
      <c r="B47" s="21"/>
      <c r="C47" s="175"/>
      <c r="D47" s="175"/>
      <c r="E47" s="175"/>
      <c r="F47" s="175"/>
      <c r="G47" s="175"/>
      <c r="H47" s="175"/>
      <c r="I47" s="175"/>
      <c r="J47" s="175"/>
      <c r="K47" s="175"/>
      <c r="L47" s="175"/>
      <c r="M47" s="175"/>
      <c r="N47" s="175"/>
      <c r="O47" s="175"/>
      <c r="P47" s="175"/>
      <c r="Q47" s="175"/>
      <c r="R47" s="22"/>
    </row>
    <row r="48" spans="2:18" ht="13.5">
      <c r="B48" s="21"/>
      <c r="C48" s="175"/>
      <c r="D48" s="175"/>
      <c r="E48" s="175"/>
      <c r="F48" s="175"/>
      <c r="G48" s="175"/>
      <c r="H48" s="175"/>
      <c r="I48" s="175"/>
      <c r="J48" s="175"/>
      <c r="K48" s="175"/>
      <c r="L48" s="175"/>
      <c r="M48" s="175"/>
      <c r="N48" s="175"/>
      <c r="O48" s="175"/>
      <c r="P48" s="175"/>
      <c r="Q48" s="175"/>
      <c r="R48" s="22"/>
    </row>
    <row r="49" spans="2:18" ht="13.5">
      <c r="B49" s="21"/>
      <c r="C49" s="175"/>
      <c r="D49" s="175"/>
      <c r="E49" s="175"/>
      <c r="F49" s="175"/>
      <c r="G49" s="175"/>
      <c r="H49" s="175"/>
      <c r="I49" s="175"/>
      <c r="J49" s="175"/>
      <c r="K49" s="175"/>
      <c r="L49" s="175"/>
      <c r="M49" s="175"/>
      <c r="N49" s="175"/>
      <c r="O49" s="175"/>
      <c r="P49" s="175"/>
      <c r="Q49" s="175"/>
      <c r="R49" s="22"/>
    </row>
    <row r="50" spans="2:18" s="1" customFormat="1" ht="15">
      <c r="B50" s="26"/>
      <c r="C50" s="177"/>
      <c r="D50" s="232" t="s">
        <v>46</v>
      </c>
      <c r="E50" s="181"/>
      <c r="F50" s="181"/>
      <c r="G50" s="181"/>
      <c r="H50" s="194"/>
      <c r="I50" s="177"/>
      <c r="J50" s="232" t="s">
        <v>47</v>
      </c>
      <c r="K50" s="181"/>
      <c r="L50" s="181"/>
      <c r="M50" s="181"/>
      <c r="N50" s="181"/>
      <c r="O50" s="181"/>
      <c r="P50" s="194"/>
      <c r="Q50" s="177"/>
      <c r="R50" s="28"/>
    </row>
    <row r="51" spans="2:18" ht="13.5">
      <c r="B51" s="21"/>
      <c r="C51" s="175"/>
      <c r="D51" s="195"/>
      <c r="E51" s="175"/>
      <c r="F51" s="175"/>
      <c r="G51" s="175"/>
      <c r="H51" s="196"/>
      <c r="I51" s="175"/>
      <c r="J51" s="195"/>
      <c r="K51" s="175"/>
      <c r="L51" s="175"/>
      <c r="M51" s="175"/>
      <c r="N51" s="175"/>
      <c r="O51" s="175"/>
      <c r="P51" s="196"/>
      <c r="Q51" s="175"/>
      <c r="R51" s="22"/>
    </row>
    <row r="52" spans="2:18" ht="13.5">
      <c r="B52" s="21"/>
      <c r="C52" s="175"/>
      <c r="D52" s="195"/>
      <c r="E52" s="175"/>
      <c r="F52" s="175"/>
      <c r="G52" s="175"/>
      <c r="H52" s="196"/>
      <c r="I52" s="175"/>
      <c r="J52" s="195"/>
      <c r="K52" s="175"/>
      <c r="L52" s="175"/>
      <c r="M52" s="175"/>
      <c r="N52" s="175"/>
      <c r="O52" s="175"/>
      <c r="P52" s="196"/>
      <c r="Q52" s="175"/>
      <c r="R52" s="22"/>
    </row>
    <row r="53" spans="2:18" ht="13.5">
      <c r="B53" s="21"/>
      <c r="C53" s="175"/>
      <c r="D53" s="195"/>
      <c r="E53" s="175"/>
      <c r="F53" s="175"/>
      <c r="G53" s="175"/>
      <c r="H53" s="196"/>
      <c r="I53" s="175"/>
      <c r="J53" s="195"/>
      <c r="K53" s="175"/>
      <c r="L53" s="175"/>
      <c r="M53" s="175"/>
      <c r="N53" s="175"/>
      <c r="O53" s="175"/>
      <c r="P53" s="196"/>
      <c r="Q53" s="175"/>
      <c r="R53" s="22"/>
    </row>
    <row r="54" spans="2:18" ht="13.5">
      <c r="B54" s="21"/>
      <c r="C54" s="175"/>
      <c r="D54" s="195"/>
      <c r="E54" s="175"/>
      <c r="F54" s="175"/>
      <c r="G54" s="175"/>
      <c r="H54" s="196"/>
      <c r="I54" s="175"/>
      <c r="J54" s="195"/>
      <c r="K54" s="175"/>
      <c r="L54" s="175"/>
      <c r="M54" s="175"/>
      <c r="N54" s="175"/>
      <c r="O54" s="175"/>
      <c r="P54" s="196"/>
      <c r="Q54" s="175"/>
      <c r="R54" s="22"/>
    </row>
    <row r="55" spans="2:18" ht="13.5">
      <c r="B55" s="21"/>
      <c r="C55" s="175"/>
      <c r="D55" s="195"/>
      <c r="E55" s="175"/>
      <c r="F55" s="175"/>
      <c r="G55" s="175"/>
      <c r="H55" s="196"/>
      <c r="I55" s="175"/>
      <c r="J55" s="195"/>
      <c r="K55" s="175"/>
      <c r="L55" s="175"/>
      <c r="M55" s="175"/>
      <c r="N55" s="175"/>
      <c r="O55" s="175"/>
      <c r="P55" s="196"/>
      <c r="Q55" s="175"/>
      <c r="R55" s="22"/>
    </row>
    <row r="56" spans="2:18" ht="13.5">
      <c r="B56" s="21"/>
      <c r="C56" s="175"/>
      <c r="D56" s="195"/>
      <c r="E56" s="175"/>
      <c r="F56" s="175"/>
      <c r="G56" s="175"/>
      <c r="H56" s="196"/>
      <c r="I56" s="175"/>
      <c r="J56" s="195"/>
      <c r="K56" s="175"/>
      <c r="L56" s="175"/>
      <c r="M56" s="175"/>
      <c r="N56" s="175"/>
      <c r="O56" s="175"/>
      <c r="P56" s="196"/>
      <c r="Q56" s="175"/>
      <c r="R56" s="22"/>
    </row>
    <row r="57" spans="2:18" ht="13.5">
      <c r="B57" s="21"/>
      <c r="C57" s="175"/>
      <c r="D57" s="195"/>
      <c r="E57" s="175"/>
      <c r="F57" s="175"/>
      <c r="G57" s="175"/>
      <c r="H57" s="196"/>
      <c r="I57" s="175"/>
      <c r="J57" s="195"/>
      <c r="K57" s="175"/>
      <c r="L57" s="175"/>
      <c r="M57" s="175"/>
      <c r="N57" s="175"/>
      <c r="O57" s="175"/>
      <c r="P57" s="196"/>
      <c r="Q57" s="175"/>
      <c r="R57" s="22"/>
    </row>
    <row r="58" spans="2:18" ht="13.5">
      <c r="B58" s="21"/>
      <c r="C58" s="175"/>
      <c r="D58" s="195"/>
      <c r="E58" s="175"/>
      <c r="F58" s="175"/>
      <c r="G58" s="175"/>
      <c r="H58" s="196"/>
      <c r="I58" s="175"/>
      <c r="J58" s="195"/>
      <c r="K58" s="175"/>
      <c r="L58" s="175"/>
      <c r="M58" s="175"/>
      <c r="N58" s="175"/>
      <c r="O58" s="175"/>
      <c r="P58" s="196"/>
      <c r="Q58" s="175"/>
      <c r="R58" s="22"/>
    </row>
    <row r="59" spans="2:18" s="1" customFormat="1" ht="15">
      <c r="B59" s="26"/>
      <c r="C59" s="177"/>
      <c r="D59" s="233" t="s">
        <v>48</v>
      </c>
      <c r="E59" s="198"/>
      <c r="F59" s="198"/>
      <c r="G59" s="234" t="s">
        <v>49</v>
      </c>
      <c r="H59" s="200"/>
      <c r="I59" s="177"/>
      <c r="J59" s="233" t="s">
        <v>48</v>
      </c>
      <c r="K59" s="198"/>
      <c r="L59" s="198"/>
      <c r="M59" s="198"/>
      <c r="N59" s="234" t="s">
        <v>49</v>
      </c>
      <c r="O59" s="198"/>
      <c r="P59" s="200"/>
      <c r="Q59" s="177"/>
      <c r="R59" s="28"/>
    </row>
    <row r="60" spans="2:18" ht="13.5">
      <c r="B60" s="21"/>
      <c r="C60" s="175"/>
      <c r="D60" s="175"/>
      <c r="E60" s="175"/>
      <c r="F60" s="175"/>
      <c r="G60" s="175"/>
      <c r="H60" s="175"/>
      <c r="I60" s="175"/>
      <c r="J60" s="175"/>
      <c r="K60" s="175"/>
      <c r="L60" s="175"/>
      <c r="M60" s="175"/>
      <c r="N60" s="175"/>
      <c r="O60" s="175"/>
      <c r="P60" s="175"/>
      <c r="Q60" s="175"/>
      <c r="R60" s="22"/>
    </row>
    <row r="61" spans="2:18" s="1" customFormat="1" ht="15">
      <c r="B61" s="26"/>
      <c r="C61" s="177"/>
      <c r="D61" s="232" t="s">
        <v>50</v>
      </c>
      <c r="E61" s="181"/>
      <c r="F61" s="181"/>
      <c r="G61" s="181"/>
      <c r="H61" s="194"/>
      <c r="I61" s="177"/>
      <c r="J61" s="232" t="s">
        <v>51</v>
      </c>
      <c r="K61" s="181"/>
      <c r="L61" s="181"/>
      <c r="M61" s="181"/>
      <c r="N61" s="181"/>
      <c r="O61" s="181"/>
      <c r="P61" s="194"/>
      <c r="Q61" s="177"/>
      <c r="R61" s="28"/>
    </row>
    <row r="62" spans="2:18" ht="13.5">
      <c r="B62" s="21"/>
      <c r="C62" s="175"/>
      <c r="D62" s="195"/>
      <c r="E62" s="175"/>
      <c r="F62" s="175"/>
      <c r="G62" s="175"/>
      <c r="H62" s="196"/>
      <c r="I62" s="175"/>
      <c r="J62" s="195"/>
      <c r="K62" s="175"/>
      <c r="L62" s="175"/>
      <c r="M62" s="175"/>
      <c r="N62" s="175"/>
      <c r="O62" s="175"/>
      <c r="P62" s="196"/>
      <c r="Q62" s="175"/>
      <c r="R62" s="22"/>
    </row>
    <row r="63" spans="2:18" ht="13.5">
      <c r="B63" s="21"/>
      <c r="C63" s="175"/>
      <c r="D63" s="195"/>
      <c r="E63" s="175"/>
      <c r="F63" s="175"/>
      <c r="G63" s="175"/>
      <c r="H63" s="196"/>
      <c r="I63" s="175"/>
      <c r="J63" s="195"/>
      <c r="K63" s="175"/>
      <c r="L63" s="175"/>
      <c r="M63" s="175"/>
      <c r="N63" s="175"/>
      <c r="O63" s="175"/>
      <c r="P63" s="196"/>
      <c r="Q63" s="175"/>
      <c r="R63" s="22"/>
    </row>
    <row r="64" spans="2:18" ht="13.5">
      <c r="B64" s="21"/>
      <c r="C64" s="175"/>
      <c r="D64" s="195"/>
      <c r="E64" s="175"/>
      <c r="F64" s="175"/>
      <c r="G64" s="175"/>
      <c r="H64" s="196"/>
      <c r="I64" s="175"/>
      <c r="J64" s="195"/>
      <c r="K64" s="175"/>
      <c r="L64" s="175"/>
      <c r="M64" s="175"/>
      <c r="N64" s="175"/>
      <c r="O64" s="175"/>
      <c r="P64" s="196"/>
      <c r="Q64" s="175"/>
      <c r="R64" s="22"/>
    </row>
    <row r="65" spans="2:18" ht="13.5">
      <c r="B65" s="21"/>
      <c r="C65" s="175"/>
      <c r="D65" s="195"/>
      <c r="E65" s="175"/>
      <c r="F65" s="175"/>
      <c r="G65" s="175"/>
      <c r="H65" s="196"/>
      <c r="I65" s="175"/>
      <c r="J65" s="195"/>
      <c r="K65" s="175"/>
      <c r="L65" s="175"/>
      <c r="M65" s="175"/>
      <c r="N65" s="175"/>
      <c r="O65" s="175"/>
      <c r="P65" s="196"/>
      <c r="Q65" s="175"/>
      <c r="R65" s="22"/>
    </row>
    <row r="66" spans="2:18" ht="13.5">
      <c r="B66" s="21"/>
      <c r="C66" s="175"/>
      <c r="D66" s="195"/>
      <c r="E66" s="175"/>
      <c r="F66" s="175"/>
      <c r="G66" s="175"/>
      <c r="H66" s="196"/>
      <c r="I66" s="175"/>
      <c r="J66" s="195"/>
      <c r="K66" s="175"/>
      <c r="L66" s="175"/>
      <c r="M66" s="175"/>
      <c r="N66" s="175"/>
      <c r="O66" s="175"/>
      <c r="P66" s="196"/>
      <c r="Q66" s="175"/>
      <c r="R66" s="22"/>
    </row>
    <row r="67" spans="2:18" ht="13.5">
      <c r="B67" s="21"/>
      <c r="C67" s="175"/>
      <c r="D67" s="195"/>
      <c r="E67" s="175"/>
      <c r="F67" s="175"/>
      <c r="G67" s="175"/>
      <c r="H67" s="196"/>
      <c r="I67" s="175"/>
      <c r="J67" s="195"/>
      <c r="K67" s="175"/>
      <c r="L67" s="175"/>
      <c r="M67" s="175"/>
      <c r="N67" s="175"/>
      <c r="O67" s="175"/>
      <c r="P67" s="196"/>
      <c r="Q67" s="175"/>
      <c r="R67" s="22"/>
    </row>
    <row r="68" spans="2:18" ht="13.5">
      <c r="B68" s="21"/>
      <c r="C68" s="175"/>
      <c r="D68" s="195"/>
      <c r="E68" s="175"/>
      <c r="F68" s="175"/>
      <c r="G68" s="175"/>
      <c r="H68" s="196"/>
      <c r="I68" s="175"/>
      <c r="J68" s="195"/>
      <c r="K68" s="175"/>
      <c r="L68" s="175"/>
      <c r="M68" s="175"/>
      <c r="N68" s="175"/>
      <c r="O68" s="175"/>
      <c r="P68" s="196"/>
      <c r="Q68" s="175"/>
      <c r="R68" s="22"/>
    </row>
    <row r="69" spans="2:18" ht="13.5">
      <c r="B69" s="21"/>
      <c r="C69" s="175"/>
      <c r="D69" s="195"/>
      <c r="E69" s="175"/>
      <c r="F69" s="175"/>
      <c r="G69" s="175"/>
      <c r="H69" s="196"/>
      <c r="I69" s="175"/>
      <c r="J69" s="195"/>
      <c r="K69" s="175"/>
      <c r="L69" s="175"/>
      <c r="M69" s="175"/>
      <c r="N69" s="175"/>
      <c r="O69" s="175"/>
      <c r="P69" s="196"/>
      <c r="Q69" s="175"/>
      <c r="R69" s="22"/>
    </row>
    <row r="70" spans="2:18" s="1" customFormat="1" ht="15">
      <c r="B70" s="26"/>
      <c r="C70" s="177"/>
      <c r="D70" s="233" t="s">
        <v>48</v>
      </c>
      <c r="E70" s="198"/>
      <c r="F70" s="198"/>
      <c r="G70" s="234" t="s">
        <v>49</v>
      </c>
      <c r="H70" s="200"/>
      <c r="I70" s="177"/>
      <c r="J70" s="233" t="s">
        <v>48</v>
      </c>
      <c r="K70" s="198"/>
      <c r="L70" s="198"/>
      <c r="M70" s="198"/>
      <c r="N70" s="234" t="s">
        <v>49</v>
      </c>
      <c r="O70" s="198"/>
      <c r="P70" s="200"/>
      <c r="Q70" s="177"/>
      <c r="R70" s="28"/>
    </row>
    <row r="71" spans="2:18" s="1" customFormat="1" ht="14.45" customHeight="1">
      <c r="B71" s="40"/>
      <c r="C71" s="201"/>
      <c r="D71" s="201"/>
      <c r="E71" s="201"/>
      <c r="F71" s="201"/>
      <c r="G71" s="201"/>
      <c r="H71" s="201"/>
      <c r="I71" s="201"/>
      <c r="J71" s="201"/>
      <c r="K71" s="201"/>
      <c r="L71" s="201"/>
      <c r="M71" s="201"/>
      <c r="N71" s="201"/>
      <c r="O71" s="201"/>
      <c r="P71" s="201"/>
      <c r="Q71" s="201"/>
      <c r="R71" s="42"/>
    </row>
    <row r="72" spans="3:17" ht="13.5">
      <c r="C72" s="202"/>
      <c r="D72" s="202"/>
      <c r="E72" s="202"/>
      <c r="F72" s="202"/>
      <c r="G72" s="202"/>
      <c r="H72" s="202"/>
      <c r="I72" s="202"/>
      <c r="J72" s="202"/>
      <c r="K72" s="202"/>
      <c r="L72" s="202"/>
      <c r="M72" s="202"/>
      <c r="N72" s="202"/>
      <c r="O72" s="202"/>
      <c r="P72" s="202"/>
      <c r="Q72" s="202"/>
    </row>
    <row r="73" spans="3:17" ht="13.5">
      <c r="C73" s="202"/>
      <c r="D73" s="202"/>
      <c r="E73" s="202"/>
      <c r="F73" s="202"/>
      <c r="G73" s="202"/>
      <c r="H73" s="202"/>
      <c r="I73" s="202"/>
      <c r="J73" s="202"/>
      <c r="K73" s="202"/>
      <c r="L73" s="202"/>
      <c r="M73" s="202"/>
      <c r="N73" s="202"/>
      <c r="O73" s="202"/>
      <c r="P73" s="202"/>
      <c r="Q73" s="202"/>
    </row>
    <row r="74" spans="3:17" ht="13.5">
      <c r="C74" s="202"/>
      <c r="D74" s="202"/>
      <c r="E74" s="202"/>
      <c r="F74" s="202"/>
      <c r="G74" s="202"/>
      <c r="H74" s="202"/>
      <c r="I74" s="202"/>
      <c r="J74" s="202"/>
      <c r="K74" s="202"/>
      <c r="L74" s="202"/>
      <c r="M74" s="202"/>
      <c r="N74" s="202"/>
      <c r="O74" s="202"/>
      <c r="P74" s="202"/>
      <c r="Q74" s="202"/>
    </row>
    <row r="75" spans="2:18" s="1" customFormat="1" ht="6.95" customHeight="1">
      <c r="B75" s="43"/>
      <c r="C75" s="203"/>
      <c r="D75" s="203"/>
      <c r="E75" s="203"/>
      <c r="F75" s="203"/>
      <c r="G75" s="203"/>
      <c r="H75" s="203"/>
      <c r="I75" s="203"/>
      <c r="J75" s="203"/>
      <c r="K75" s="203"/>
      <c r="L75" s="203"/>
      <c r="M75" s="203"/>
      <c r="N75" s="203"/>
      <c r="O75" s="203"/>
      <c r="P75" s="203"/>
      <c r="Q75" s="203"/>
      <c r="R75" s="45"/>
    </row>
    <row r="76" spans="2:18" s="1" customFormat="1" ht="36.95" customHeight="1">
      <c r="B76" s="26"/>
      <c r="C76" s="445" t="s">
        <v>126</v>
      </c>
      <c r="D76" s="459"/>
      <c r="E76" s="459"/>
      <c r="F76" s="459"/>
      <c r="G76" s="459"/>
      <c r="H76" s="459"/>
      <c r="I76" s="459"/>
      <c r="J76" s="459"/>
      <c r="K76" s="459"/>
      <c r="L76" s="459"/>
      <c r="M76" s="459"/>
      <c r="N76" s="459"/>
      <c r="O76" s="459"/>
      <c r="P76" s="459"/>
      <c r="Q76" s="459"/>
      <c r="R76" s="28"/>
    </row>
    <row r="77" spans="2:18" s="1" customFormat="1" ht="6.95" customHeight="1">
      <c r="B77" s="26"/>
      <c r="C77" s="177"/>
      <c r="D77" s="177"/>
      <c r="E77" s="177"/>
      <c r="F77" s="177"/>
      <c r="G77" s="177"/>
      <c r="H77" s="177"/>
      <c r="I77" s="177"/>
      <c r="J77" s="177"/>
      <c r="K77" s="177"/>
      <c r="L77" s="177"/>
      <c r="M77" s="177"/>
      <c r="N77" s="177"/>
      <c r="O77" s="177"/>
      <c r="P77" s="177"/>
      <c r="Q77" s="177"/>
      <c r="R77" s="28"/>
    </row>
    <row r="78" spans="2:18" s="1" customFormat="1" ht="30" customHeight="1">
      <c r="B78" s="26"/>
      <c r="C78" s="220" t="s">
        <v>17</v>
      </c>
      <c r="D78" s="177"/>
      <c r="E78" s="177"/>
      <c r="F78" s="446" t="str">
        <f>F6</f>
        <v>Lednice</v>
      </c>
      <c r="G78" s="447"/>
      <c r="H78" s="447"/>
      <c r="I78" s="447"/>
      <c r="J78" s="447"/>
      <c r="K78" s="447"/>
      <c r="L78" s="447"/>
      <c r="M78" s="447"/>
      <c r="N78" s="447"/>
      <c r="O78" s="447"/>
      <c r="P78" s="447"/>
      <c r="Q78" s="177"/>
      <c r="R78" s="28"/>
    </row>
    <row r="79" spans="2:18" s="1" customFormat="1" ht="36.95" customHeight="1">
      <c r="B79" s="26"/>
      <c r="C79" s="235" t="s">
        <v>123</v>
      </c>
      <c r="D79" s="177"/>
      <c r="E79" s="177"/>
      <c r="F79" s="448" t="str">
        <f>F7</f>
        <v>TO-1.11.05 - Závlaha kapkovací hadicí - plocha OV-02</v>
      </c>
      <c r="G79" s="408"/>
      <c r="H79" s="408"/>
      <c r="I79" s="408"/>
      <c r="J79" s="408"/>
      <c r="K79" s="408"/>
      <c r="L79" s="408"/>
      <c r="M79" s="408"/>
      <c r="N79" s="408"/>
      <c r="O79" s="408"/>
      <c r="P79" s="408"/>
      <c r="Q79" s="177"/>
      <c r="R79" s="28"/>
    </row>
    <row r="80" spans="2:18" s="1" customFormat="1" ht="6.95" customHeight="1">
      <c r="B80" s="26"/>
      <c r="C80" s="177"/>
      <c r="D80" s="177"/>
      <c r="E80" s="177"/>
      <c r="F80" s="177"/>
      <c r="G80" s="177"/>
      <c r="H80" s="177"/>
      <c r="I80" s="177"/>
      <c r="J80" s="177"/>
      <c r="K80" s="177"/>
      <c r="L80" s="177"/>
      <c r="M80" s="177"/>
      <c r="N80" s="177"/>
      <c r="O80" s="177"/>
      <c r="P80" s="177"/>
      <c r="Q80" s="177"/>
      <c r="R80" s="28"/>
    </row>
    <row r="81" spans="2:18" s="1" customFormat="1" ht="18" customHeight="1">
      <c r="B81" s="26"/>
      <c r="C81" s="220" t="s">
        <v>21</v>
      </c>
      <c r="D81" s="177"/>
      <c r="E81" s="177"/>
      <c r="F81" s="222" t="str">
        <f>F9</f>
        <v>Lednice</v>
      </c>
      <c r="G81" s="177"/>
      <c r="H81" s="177"/>
      <c r="I81" s="177"/>
      <c r="J81" s="177"/>
      <c r="K81" s="220" t="s">
        <v>23</v>
      </c>
      <c r="L81" s="177"/>
      <c r="M81" s="449" t="str">
        <f>IF(O9="","",O9)</f>
        <v>29. 1. 2018</v>
      </c>
      <c r="N81" s="449"/>
      <c r="O81" s="449"/>
      <c r="P81" s="449"/>
      <c r="Q81" s="177"/>
      <c r="R81" s="28"/>
    </row>
    <row r="82" spans="2:18" s="1" customFormat="1" ht="6.95" customHeight="1">
      <c r="B82" s="26"/>
      <c r="C82" s="177"/>
      <c r="D82" s="177"/>
      <c r="E82" s="177"/>
      <c r="F82" s="177"/>
      <c r="G82" s="177"/>
      <c r="H82" s="177"/>
      <c r="I82" s="177"/>
      <c r="J82" s="177"/>
      <c r="K82" s="177"/>
      <c r="L82" s="177"/>
      <c r="M82" s="177"/>
      <c r="N82" s="177"/>
      <c r="O82" s="177"/>
      <c r="P82" s="177"/>
      <c r="Q82" s="177"/>
      <c r="R82" s="28"/>
    </row>
    <row r="83" spans="2:18" s="1" customFormat="1" ht="15">
      <c r="B83" s="26"/>
      <c r="C83" s="220" t="s">
        <v>25</v>
      </c>
      <c r="D83" s="177"/>
      <c r="E83" s="177"/>
      <c r="F83" s="148" t="str">
        <f>'Rekapitulace stavby'!L82</f>
        <v>Mendelova univerzita v Brně, Zahradnická fakulta</v>
      </c>
      <c r="G83" s="177"/>
      <c r="H83" s="177"/>
      <c r="I83" s="177"/>
      <c r="J83" s="177"/>
      <c r="K83" s="176" t="s">
        <v>29</v>
      </c>
      <c r="L83" s="177"/>
      <c r="M83" s="409" t="str">
        <f>'Rekapitulace stavby'!$AM$82</f>
        <v>Ing. Jiří Vondál</v>
      </c>
      <c r="N83" s="311"/>
      <c r="O83" s="311"/>
      <c r="P83" s="311"/>
      <c r="Q83" s="311"/>
      <c r="R83" s="28"/>
    </row>
    <row r="84" spans="2:18" s="1" customFormat="1" ht="14.45" customHeight="1">
      <c r="B84" s="26"/>
      <c r="C84" s="220" t="s">
        <v>28</v>
      </c>
      <c r="D84" s="177"/>
      <c r="E84" s="177"/>
      <c r="F84" s="148" t="str">
        <f>'Rekapitulace stavby'!L83</f>
        <v xml:space="preserve"> </v>
      </c>
      <c r="G84" s="177"/>
      <c r="H84" s="177"/>
      <c r="I84" s="177"/>
      <c r="J84" s="177"/>
      <c r="K84" s="176" t="s">
        <v>31</v>
      </c>
      <c r="L84" s="177"/>
      <c r="M84" s="409" t="str">
        <f>'Rekapitulace stavby'!$AM$83</f>
        <v>Ing. Tomáš Vlček</v>
      </c>
      <c r="N84" s="311"/>
      <c r="O84" s="311"/>
      <c r="P84" s="311"/>
      <c r="Q84" s="311"/>
      <c r="R84" s="28"/>
    </row>
    <row r="85" spans="2:18" s="1" customFormat="1" ht="10.35" customHeight="1">
      <c r="B85" s="26"/>
      <c r="C85" s="177"/>
      <c r="D85" s="177"/>
      <c r="E85" s="177"/>
      <c r="F85" s="177"/>
      <c r="G85" s="177"/>
      <c r="H85" s="177"/>
      <c r="I85" s="177"/>
      <c r="J85" s="177"/>
      <c r="K85" s="177"/>
      <c r="L85" s="177"/>
      <c r="M85" s="177"/>
      <c r="N85" s="177"/>
      <c r="O85" s="177"/>
      <c r="P85" s="177"/>
      <c r="Q85" s="177"/>
      <c r="R85" s="28"/>
    </row>
    <row r="86" spans="2:18" s="1" customFormat="1" ht="29.25" customHeight="1">
      <c r="B86" s="26"/>
      <c r="C86" s="455" t="s">
        <v>127</v>
      </c>
      <c r="D86" s="421"/>
      <c r="E86" s="421"/>
      <c r="F86" s="421"/>
      <c r="G86" s="421"/>
      <c r="H86" s="188"/>
      <c r="I86" s="188"/>
      <c r="J86" s="188"/>
      <c r="K86" s="188"/>
      <c r="L86" s="188"/>
      <c r="M86" s="188"/>
      <c r="N86" s="455" t="s">
        <v>128</v>
      </c>
      <c r="O86" s="421"/>
      <c r="P86" s="421"/>
      <c r="Q86" s="421"/>
      <c r="R86" s="28"/>
    </row>
    <row r="87" spans="2:18" s="1" customFormat="1" ht="10.35" customHeight="1">
      <c r="B87" s="26"/>
      <c r="C87" s="177"/>
      <c r="D87" s="177"/>
      <c r="E87" s="177"/>
      <c r="F87" s="177"/>
      <c r="G87" s="177"/>
      <c r="H87" s="177"/>
      <c r="I87" s="177"/>
      <c r="J87" s="177"/>
      <c r="K87" s="177"/>
      <c r="L87" s="177"/>
      <c r="M87" s="177"/>
      <c r="N87" s="177"/>
      <c r="O87" s="177"/>
      <c r="P87" s="177"/>
      <c r="Q87" s="177"/>
      <c r="R87" s="28"/>
    </row>
    <row r="88" spans="2:18" s="1" customFormat="1" ht="29.25" customHeight="1">
      <c r="B88" s="26"/>
      <c r="C88" s="236" t="s">
        <v>129</v>
      </c>
      <c r="D88" s="177"/>
      <c r="E88" s="177"/>
      <c r="F88" s="177"/>
      <c r="G88" s="177"/>
      <c r="H88" s="177"/>
      <c r="I88" s="177"/>
      <c r="J88" s="177"/>
      <c r="K88" s="177"/>
      <c r="L88" s="177"/>
      <c r="M88" s="177"/>
      <c r="N88" s="450">
        <f>N114</f>
        <v>0</v>
      </c>
      <c r="O88" s="442"/>
      <c r="P88" s="442"/>
      <c r="Q88" s="442"/>
      <c r="R88" s="28"/>
    </row>
    <row r="89" spans="2:18" s="119" customFormat="1" ht="24.95" customHeight="1">
      <c r="B89" s="120"/>
      <c r="C89" s="237"/>
      <c r="D89" s="238" t="s">
        <v>130</v>
      </c>
      <c r="E89" s="237"/>
      <c r="F89" s="237"/>
      <c r="G89" s="237"/>
      <c r="H89" s="237"/>
      <c r="I89" s="237"/>
      <c r="J89" s="237"/>
      <c r="K89" s="237"/>
      <c r="L89" s="237"/>
      <c r="M89" s="237"/>
      <c r="N89" s="451">
        <f>N115</f>
        <v>0</v>
      </c>
      <c r="O89" s="452"/>
      <c r="P89" s="452"/>
      <c r="Q89" s="452"/>
      <c r="R89" s="121"/>
    </row>
    <row r="90" spans="2:18" s="122" customFormat="1" ht="19.9" customHeight="1">
      <c r="B90" s="123"/>
      <c r="C90" s="239"/>
      <c r="D90" s="240" t="str">
        <f>D116</f>
        <v>D1 - Zemní a stavební práce</v>
      </c>
      <c r="E90" s="239"/>
      <c r="F90" s="239"/>
      <c r="G90" s="239"/>
      <c r="H90" s="239"/>
      <c r="I90" s="239"/>
      <c r="J90" s="239"/>
      <c r="K90" s="239"/>
      <c r="L90" s="239"/>
      <c r="M90" s="239"/>
      <c r="N90" s="453">
        <f>N116</f>
        <v>0</v>
      </c>
      <c r="O90" s="454"/>
      <c r="P90" s="454"/>
      <c r="Q90" s="454"/>
      <c r="R90" s="124"/>
    </row>
    <row r="91" spans="2:29" s="122" customFormat="1" ht="19.9" customHeight="1">
      <c r="B91" s="123"/>
      <c r="C91" s="239"/>
      <c r="D91" s="240" t="str">
        <f>D132</f>
        <v>D2 - Potrubí a kabely</v>
      </c>
      <c r="E91" s="239"/>
      <c r="F91" s="239"/>
      <c r="G91" s="239"/>
      <c r="H91" s="239"/>
      <c r="I91" s="239"/>
      <c r="J91" s="239"/>
      <c r="K91" s="239"/>
      <c r="L91" s="239"/>
      <c r="M91" s="239"/>
      <c r="N91" s="453">
        <f>N132</f>
        <v>0</v>
      </c>
      <c r="O91" s="454"/>
      <c r="P91" s="454"/>
      <c r="Q91" s="454"/>
      <c r="R91" s="124"/>
      <c r="AC91" s="125"/>
    </row>
    <row r="92" spans="2:18" s="122" customFormat="1" ht="19.9" customHeight="1">
      <c r="B92" s="123"/>
      <c r="C92" s="239"/>
      <c r="D92" s="240" t="str">
        <f>D137</f>
        <v>D3 - Ovládání závlahy</v>
      </c>
      <c r="E92" s="239"/>
      <c r="F92" s="239"/>
      <c r="G92" s="239"/>
      <c r="H92" s="239"/>
      <c r="I92" s="239"/>
      <c r="J92" s="239"/>
      <c r="K92" s="239"/>
      <c r="L92" s="239"/>
      <c r="M92" s="239"/>
      <c r="N92" s="453">
        <f>N137</f>
        <v>0</v>
      </c>
      <c r="O92" s="454"/>
      <c r="P92" s="454"/>
      <c r="Q92" s="454"/>
      <c r="R92" s="124"/>
    </row>
    <row r="93" spans="2:18" s="122" customFormat="1" ht="19.9" customHeight="1">
      <c r="B93" s="123"/>
      <c r="C93" s="239"/>
      <c r="D93" s="240" t="str">
        <f>D149</f>
        <v>D4 - Kapkovací hadice</v>
      </c>
      <c r="E93" s="239"/>
      <c r="F93" s="239"/>
      <c r="G93" s="239"/>
      <c r="H93" s="239"/>
      <c r="I93" s="239"/>
      <c r="J93" s="239"/>
      <c r="K93" s="239"/>
      <c r="L93" s="239"/>
      <c r="M93" s="239"/>
      <c r="N93" s="453">
        <f>N149</f>
        <v>0</v>
      </c>
      <c r="O93" s="454"/>
      <c r="P93" s="454"/>
      <c r="Q93" s="454"/>
      <c r="R93" s="124"/>
    </row>
    <row r="94" spans="2:18" s="1" customFormat="1" ht="21.75" customHeight="1">
      <c r="B94" s="26"/>
      <c r="C94" s="177"/>
      <c r="D94" s="177"/>
      <c r="E94" s="177"/>
      <c r="F94" s="177"/>
      <c r="G94" s="177"/>
      <c r="H94" s="177"/>
      <c r="I94" s="177"/>
      <c r="J94" s="177"/>
      <c r="K94" s="177"/>
      <c r="L94" s="177"/>
      <c r="M94" s="177"/>
      <c r="N94" s="177"/>
      <c r="O94" s="177"/>
      <c r="P94" s="177"/>
      <c r="Q94" s="177"/>
      <c r="R94" s="28"/>
    </row>
    <row r="95" spans="2:21" s="1" customFormat="1" ht="29.25" customHeight="1">
      <c r="B95" s="26"/>
      <c r="C95" s="236" t="s">
        <v>131</v>
      </c>
      <c r="D95" s="177"/>
      <c r="E95" s="177"/>
      <c r="F95" s="177"/>
      <c r="G95" s="177"/>
      <c r="H95" s="177"/>
      <c r="I95" s="177"/>
      <c r="J95" s="177"/>
      <c r="K95" s="177"/>
      <c r="L95" s="177"/>
      <c r="M95" s="177"/>
      <c r="N95" s="442">
        <v>0</v>
      </c>
      <c r="O95" s="443"/>
      <c r="P95" s="443"/>
      <c r="Q95" s="443"/>
      <c r="R95" s="28"/>
      <c r="T95" s="85"/>
      <c r="U95" s="126" t="s">
        <v>36</v>
      </c>
    </row>
    <row r="96" spans="2:18" s="1" customFormat="1" ht="18" customHeight="1">
      <c r="B96" s="26"/>
      <c r="C96" s="177"/>
      <c r="D96" s="177"/>
      <c r="E96" s="177"/>
      <c r="F96" s="177"/>
      <c r="G96" s="177"/>
      <c r="H96" s="177"/>
      <c r="I96" s="177"/>
      <c r="J96" s="177"/>
      <c r="K96" s="177"/>
      <c r="L96" s="177"/>
      <c r="M96" s="177"/>
      <c r="N96" s="177"/>
      <c r="O96" s="177"/>
      <c r="P96" s="177"/>
      <c r="Q96" s="177"/>
      <c r="R96" s="28"/>
    </row>
    <row r="97" spans="2:18" s="1" customFormat="1" ht="29.25" customHeight="1">
      <c r="B97" s="26"/>
      <c r="C97" s="241" t="s">
        <v>115</v>
      </c>
      <c r="D97" s="188"/>
      <c r="E97" s="188"/>
      <c r="F97" s="188"/>
      <c r="G97" s="188"/>
      <c r="H97" s="188"/>
      <c r="I97" s="188"/>
      <c r="J97" s="188"/>
      <c r="K97" s="188"/>
      <c r="L97" s="444">
        <f>ROUND(SUM(N88+N95),2)</f>
        <v>0</v>
      </c>
      <c r="M97" s="444"/>
      <c r="N97" s="444"/>
      <c r="O97" s="444"/>
      <c r="P97" s="444"/>
      <c r="Q97" s="444"/>
      <c r="R97" s="28"/>
    </row>
    <row r="98" spans="2:18" s="1" customFormat="1" ht="6.95" customHeight="1">
      <c r="B98" s="40"/>
      <c r="C98" s="201"/>
      <c r="D98" s="201"/>
      <c r="E98" s="201"/>
      <c r="F98" s="201"/>
      <c r="G98" s="201"/>
      <c r="H98" s="201"/>
      <c r="I98" s="201"/>
      <c r="J98" s="201"/>
      <c r="K98" s="201"/>
      <c r="L98" s="201"/>
      <c r="M98" s="201"/>
      <c r="N98" s="201"/>
      <c r="O98" s="201"/>
      <c r="P98" s="201"/>
      <c r="Q98" s="201"/>
      <c r="R98" s="42"/>
    </row>
    <row r="99" spans="3:17" ht="13.5">
      <c r="C99" s="202"/>
      <c r="D99" s="202"/>
      <c r="E99" s="202"/>
      <c r="F99" s="202"/>
      <c r="G99" s="202"/>
      <c r="H99" s="202"/>
      <c r="I99" s="202"/>
      <c r="J99" s="202"/>
      <c r="K99" s="202"/>
      <c r="L99" s="202"/>
      <c r="M99" s="202"/>
      <c r="N99" s="202"/>
      <c r="O99" s="202"/>
      <c r="P99" s="202"/>
      <c r="Q99" s="202"/>
    </row>
    <row r="100" spans="3:17" ht="13.5">
      <c r="C100" s="202"/>
      <c r="D100" s="202"/>
      <c r="E100" s="202"/>
      <c r="F100" s="202"/>
      <c r="G100" s="202"/>
      <c r="H100" s="202"/>
      <c r="I100" s="202"/>
      <c r="J100" s="202"/>
      <c r="K100" s="202"/>
      <c r="L100" s="202"/>
      <c r="M100" s="202"/>
      <c r="N100" s="202"/>
      <c r="O100" s="202"/>
      <c r="P100" s="202"/>
      <c r="Q100" s="202"/>
    </row>
    <row r="101" spans="3:17" ht="13.5">
      <c r="C101" s="202"/>
      <c r="D101" s="202"/>
      <c r="E101" s="202"/>
      <c r="F101" s="202"/>
      <c r="G101" s="202"/>
      <c r="H101" s="202"/>
      <c r="I101" s="202"/>
      <c r="J101" s="202"/>
      <c r="K101" s="202"/>
      <c r="L101" s="202"/>
      <c r="M101" s="202"/>
      <c r="N101" s="202"/>
      <c r="O101" s="202"/>
      <c r="P101" s="202"/>
      <c r="Q101" s="202"/>
    </row>
    <row r="102" spans="2:18" s="1" customFormat="1" ht="6.95" customHeight="1">
      <c r="B102" s="43"/>
      <c r="C102" s="203"/>
      <c r="D102" s="203"/>
      <c r="E102" s="203"/>
      <c r="F102" s="203"/>
      <c r="G102" s="203"/>
      <c r="H102" s="203"/>
      <c r="I102" s="203"/>
      <c r="J102" s="203"/>
      <c r="K102" s="203"/>
      <c r="L102" s="203"/>
      <c r="M102" s="203"/>
      <c r="N102" s="203"/>
      <c r="O102" s="203"/>
      <c r="P102" s="203"/>
      <c r="Q102" s="203"/>
      <c r="R102" s="45"/>
    </row>
    <row r="103" spans="2:18" s="1" customFormat="1" ht="36.95" customHeight="1">
      <c r="B103" s="26"/>
      <c r="C103" s="445" t="s">
        <v>132</v>
      </c>
      <c r="D103" s="408"/>
      <c r="E103" s="408"/>
      <c r="F103" s="408"/>
      <c r="G103" s="408"/>
      <c r="H103" s="408"/>
      <c r="I103" s="408"/>
      <c r="J103" s="408"/>
      <c r="K103" s="408"/>
      <c r="L103" s="408"/>
      <c r="M103" s="408"/>
      <c r="N103" s="408"/>
      <c r="O103" s="408"/>
      <c r="P103" s="408"/>
      <c r="Q103" s="408"/>
      <c r="R103" s="28"/>
    </row>
    <row r="104" spans="2:18" s="1" customFormat="1" ht="6.95" customHeight="1">
      <c r="B104" s="26"/>
      <c r="C104" s="177"/>
      <c r="D104" s="177"/>
      <c r="E104" s="177"/>
      <c r="F104" s="177"/>
      <c r="G104" s="177"/>
      <c r="H104" s="177"/>
      <c r="I104" s="177"/>
      <c r="J104" s="177"/>
      <c r="K104" s="177"/>
      <c r="L104" s="177"/>
      <c r="M104" s="177"/>
      <c r="N104" s="177"/>
      <c r="O104" s="177"/>
      <c r="P104" s="177"/>
      <c r="Q104" s="177"/>
      <c r="R104" s="28"/>
    </row>
    <row r="105" spans="2:18" s="1" customFormat="1" ht="30" customHeight="1">
      <c r="B105" s="26"/>
      <c r="C105" s="220" t="s">
        <v>17</v>
      </c>
      <c r="D105" s="177"/>
      <c r="E105" s="177"/>
      <c r="F105" s="446" t="str">
        <f>F6</f>
        <v>Lednice</v>
      </c>
      <c r="G105" s="447"/>
      <c r="H105" s="447"/>
      <c r="I105" s="447"/>
      <c r="J105" s="447"/>
      <c r="K105" s="447"/>
      <c r="L105" s="447"/>
      <c r="M105" s="447"/>
      <c r="N105" s="447"/>
      <c r="O105" s="447"/>
      <c r="P105" s="447"/>
      <c r="Q105" s="177"/>
      <c r="R105" s="28"/>
    </row>
    <row r="106" spans="2:18" s="1" customFormat="1" ht="36.95" customHeight="1">
      <c r="B106" s="26"/>
      <c r="C106" s="235" t="s">
        <v>123</v>
      </c>
      <c r="D106" s="177"/>
      <c r="E106" s="177"/>
      <c r="F106" s="448" t="str">
        <f>F7</f>
        <v>TO-1.11.05 - Závlaha kapkovací hadicí - plocha OV-02</v>
      </c>
      <c r="G106" s="408"/>
      <c r="H106" s="408"/>
      <c r="I106" s="408"/>
      <c r="J106" s="408"/>
      <c r="K106" s="408"/>
      <c r="L106" s="408"/>
      <c r="M106" s="408"/>
      <c r="N106" s="408"/>
      <c r="O106" s="408"/>
      <c r="P106" s="408"/>
      <c r="Q106" s="177"/>
      <c r="R106" s="28"/>
    </row>
    <row r="107" spans="2:18" s="1" customFormat="1" ht="6.95" customHeight="1">
      <c r="B107" s="26"/>
      <c r="C107" s="177"/>
      <c r="D107" s="177"/>
      <c r="E107" s="177"/>
      <c r="F107" s="177"/>
      <c r="G107" s="177"/>
      <c r="H107" s="177"/>
      <c r="I107" s="177"/>
      <c r="J107" s="177"/>
      <c r="K107" s="177"/>
      <c r="L107" s="177"/>
      <c r="M107" s="177"/>
      <c r="N107" s="177"/>
      <c r="O107" s="177"/>
      <c r="P107" s="177"/>
      <c r="Q107" s="177"/>
      <c r="R107" s="28"/>
    </row>
    <row r="108" spans="2:18" s="1" customFormat="1" ht="18" customHeight="1">
      <c r="B108" s="26"/>
      <c r="C108" s="220" t="s">
        <v>21</v>
      </c>
      <c r="D108" s="177"/>
      <c r="E108" s="177"/>
      <c r="F108" s="222" t="str">
        <f>F9</f>
        <v>Lednice</v>
      </c>
      <c r="G108" s="177"/>
      <c r="H108" s="177"/>
      <c r="I108" s="177"/>
      <c r="J108" s="177"/>
      <c r="K108" s="220" t="s">
        <v>23</v>
      </c>
      <c r="L108" s="177"/>
      <c r="M108" s="449" t="str">
        <f>IF(O9="","",O9)</f>
        <v>29. 1. 2018</v>
      </c>
      <c r="N108" s="449"/>
      <c r="O108" s="449"/>
      <c r="P108" s="449"/>
      <c r="Q108" s="177"/>
      <c r="R108" s="28"/>
    </row>
    <row r="109" spans="2:18" s="1" customFormat="1" ht="6.95" customHeight="1">
      <c r="B109" s="26"/>
      <c r="C109" s="177"/>
      <c r="D109" s="177"/>
      <c r="E109" s="177"/>
      <c r="F109" s="177"/>
      <c r="G109" s="177"/>
      <c r="H109" s="177"/>
      <c r="I109" s="177"/>
      <c r="J109" s="177"/>
      <c r="K109" s="177"/>
      <c r="L109" s="177"/>
      <c r="M109" s="177"/>
      <c r="N109" s="177"/>
      <c r="O109" s="177"/>
      <c r="P109" s="177"/>
      <c r="Q109" s="177"/>
      <c r="R109" s="28"/>
    </row>
    <row r="110" spans="2:18" s="1" customFormat="1" ht="15">
      <c r="B110" s="26"/>
      <c r="C110" s="220" t="s">
        <v>25</v>
      </c>
      <c r="D110" s="177"/>
      <c r="E110" s="177"/>
      <c r="F110" s="148" t="str">
        <f>'Rekapitulace stavby'!$L$82</f>
        <v>Mendelova univerzita v Brně, Zahradnická fakulta</v>
      </c>
      <c r="G110" s="177"/>
      <c r="H110" s="177"/>
      <c r="I110" s="177"/>
      <c r="J110" s="177"/>
      <c r="K110" s="220" t="s">
        <v>29</v>
      </c>
      <c r="L110" s="177"/>
      <c r="M110" s="409" t="str">
        <f>'Rekapitulace stavby'!$AM$82</f>
        <v>Ing. Jiří Vondál</v>
      </c>
      <c r="N110" s="311"/>
      <c r="O110" s="311"/>
      <c r="P110" s="311"/>
      <c r="Q110" s="311"/>
      <c r="R110" s="28"/>
    </row>
    <row r="111" spans="2:18" s="1" customFormat="1" ht="14.45" customHeight="1">
      <c r="B111" s="26"/>
      <c r="C111" s="220" t="s">
        <v>28</v>
      </c>
      <c r="D111" s="177"/>
      <c r="E111" s="177"/>
      <c r="F111" s="148" t="str">
        <f>'Rekapitulace stavby'!$L$83</f>
        <v xml:space="preserve"> </v>
      </c>
      <c r="G111" s="177"/>
      <c r="H111" s="177"/>
      <c r="I111" s="177"/>
      <c r="J111" s="177"/>
      <c r="K111" s="220" t="s">
        <v>31</v>
      </c>
      <c r="L111" s="177"/>
      <c r="M111" s="409" t="str">
        <f>'Rekapitulace stavby'!$AM$83</f>
        <v>Ing. Tomáš Vlček</v>
      </c>
      <c r="N111" s="311"/>
      <c r="O111" s="311"/>
      <c r="P111" s="311"/>
      <c r="Q111" s="311"/>
      <c r="R111" s="28"/>
    </row>
    <row r="112" spans="2:18" s="1" customFormat="1" ht="10.35" customHeight="1">
      <c r="B112" s="26"/>
      <c r="C112" s="177"/>
      <c r="D112" s="177"/>
      <c r="E112" s="177"/>
      <c r="F112" s="177"/>
      <c r="G112" s="177"/>
      <c r="H112" s="177"/>
      <c r="I112" s="177"/>
      <c r="J112" s="177"/>
      <c r="K112" s="177"/>
      <c r="L112" s="177"/>
      <c r="M112" s="177"/>
      <c r="N112" s="177"/>
      <c r="O112" s="177"/>
      <c r="P112" s="177"/>
      <c r="Q112" s="177"/>
      <c r="R112" s="28"/>
    </row>
    <row r="113" spans="2:27" s="8" customFormat="1" ht="29.25" customHeight="1">
      <c r="B113" s="87"/>
      <c r="C113" s="242" t="s">
        <v>133</v>
      </c>
      <c r="D113" s="243" t="s">
        <v>134</v>
      </c>
      <c r="E113" s="243" t="s">
        <v>54</v>
      </c>
      <c r="F113" s="437" t="s">
        <v>135</v>
      </c>
      <c r="G113" s="437"/>
      <c r="H113" s="437"/>
      <c r="I113" s="437"/>
      <c r="J113" s="243" t="s">
        <v>136</v>
      </c>
      <c r="K113" s="243" t="s">
        <v>137</v>
      </c>
      <c r="L113" s="438" t="s">
        <v>138</v>
      </c>
      <c r="M113" s="438"/>
      <c r="N113" s="437" t="s">
        <v>128</v>
      </c>
      <c r="O113" s="437"/>
      <c r="P113" s="437"/>
      <c r="Q113" s="439"/>
      <c r="R113" s="89"/>
      <c r="T113" s="127" t="s">
        <v>139</v>
      </c>
      <c r="U113" s="128" t="s">
        <v>36</v>
      </c>
      <c r="V113" s="128" t="s">
        <v>140</v>
      </c>
      <c r="W113" s="128" t="s">
        <v>141</v>
      </c>
      <c r="X113" s="128" t="s">
        <v>142</v>
      </c>
      <c r="Y113" s="128" t="s">
        <v>143</v>
      </c>
      <c r="Z113" s="128" t="s">
        <v>144</v>
      </c>
      <c r="AA113" s="129" t="s">
        <v>145</v>
      </c>
    </row>
    <row r="114" spans="2:27" s="1" customFormat="1" ht="29.25" customHeight="1">
      <c r="B114" s="26"/>
      <c r="C114" s="244" t="s">
        <v>124</v>
      </c>
      <c r="D114" s="177"/>
      <c r="E114" s="177"/>
      <c r="F114" s="177"/>
      <c r="G114" s="177"/>
      <c r="H114" s="177"/>
      <c r="I114" s="177"/>
      <c r="J114" s="177"/>
      <c r="K114" s="177"/>
      <c r="L114" s="177"/>
      <c r="M114" s="177"/>
      <c r="N114" s="440">
        <f>N115</f>
        <v>0</v>
      </c>
      <c r="O114" s="441"/>
      <c r="P114" s="441"/>
      <c r="Q114" s="441"/>
      <c r="R114" s="28"/>
      <c r="T114" s="54"/>
      <c r="U114" s="32"/>
      <c r="V114" s="32"/>
      <c r="W114" s="130" t="e">
        <f>W115</f>
        <v>#REF!</v>
      </c>
      <c r="X114" s="32"/>
      <c r="Y114" s="130" t="e">
        <f>Y115</f>
        <v>#REF!</v>
      </c>
      <c r="Z114" s="32"/>
      <c r="AA114" s="131" t="e">
        <f>AA115</f>
        <v>#REF!</v>
      </c>
    </row>
    <row r="115" spans="2:27" s="132" customFormat="1" ht="37.35" customHeight="1">
      <c r="B115" s="133"/>
      <c r="C115" s="245"/>
      <c r="D115" s="246" t="s">
        <v>130</v>
      </c>
      <c r="E115" s="246"/>
      <c r="F115" s="246"/>
      <c r="G115" s="246"/>
      <c r="H115" s="246"/>
      <c r="I115" s="246"/>
      <c r="J115" s="246"/>
      <c r="K115" s="246"/>
      <c r="L115" s="246"/>
      <c r="M115" s="246"/>
      <c r="N115" s="435">
        <f>SUM(N116,N132,N137,N149)</f>
        <v>0</v>
      </c>
      <c r="O115" s="436"/>
      <c r="P115" s="436"/>
      <c r="Q115" s="436"/>
      <c r="R115" s="135"/>
      <c r="T115" s="136"/>
      <c r="U115" s="134"/>
      <c r="V115" s="134"/>
      <c r="W115" s="137" t="e">
        <f>#REF!+#REF!+W116+#REF!+#REF!+#REF!+SUM(W153:W157)+SUM(W159:W161)</f>
        <v>#REF!</v>
      </c>
      <c r="X115" s="134"/>
      <c r="Y115" s="137" t="e">
        <f>#REF!+#REF!+Y116+#REF!+#REF!+#REF!+SUM(Y153:Y157)+SUM(Y159:Y161)</f>
        <v>#REF!</v>
      </c>
      <c r="Z115" s="134"/>
      <c r="AA115" s="138" t="e">
        <f>#REF!+#REF!+AA116+#REF!+#REF!+#REF!+SUM(AA153:AA157)+SUM(AA159:AA161)</f>
        <v>#REF!</v>
      </c>
    </row>
    <row r="116" spans="2:27" s="132" customFormat="1" ht="29.85" customHeight="1">
      <c r="B116" s="133"/>
      <c r="C116" s="245"/>
      <c r="D116" s="172" t="s">
        <v>447</v>
      </c>
      <c r="E116" s="172"/>
      <c r="F116" s="172"/>
      <c r="G116" s="172"/>
      <c r="H116" s="172"/>
      <c r="I116" s="172"/>
      <c r="J116" s="172"/>
      <c r="K116" s="172"/>
      <c r="L116" s="172"/>
      <c r="M116" s="172"/>
      <c r="N116" s="433">
        <f>SUM(N117:Q131)</f>
        <v>0</v>
      </c>
      <c r="O116" s="434"/>
      <c r="P116" s="434"/>
      <c r="Q116" s="434"/>
      <c r="R116" s="135"/>
      <c r="T116" s="136"/>
      <c r="U116" s="134"/>
      <c r="V116" s="134"/>
      <c r="W116" s="137">
        <f>W117</f>
        <v>0</v>
      </c>
      <c r="X116" s="134"/>
      <c r="Y116" s="137">
        <f>Y117</f>
        <v>0</v>
      </c>
      <c r="Z116" s="134"/>
      <c r="AA116" s="138">
        <f>AA117</f>
        <v>0</v>
      </c>
    </row>
    <row r="117" spans="2:27" s="1" customFormat="1" ht="31.5" customHeight="1">
      <c r="B117" s="102"/>
      <c r="C117" s="165" t="s">
        <v>78</v>
      </c>
      <c r="D117" s="165" t="s">
        <v>146</v>
      </c>
      <c r="E117" s="218" t="s">
        <v>246</v>
      </c>
      <c r="F117" s="380" t="s">
        <v>334</v>
      </c>
      <c r="G117" s="381"/>
      <c r="H117" s="381"/>
      <c r="I117" s="382"/>
      <c r="J117" s="167" t="s">
        <v>149</v>
      </c>
      <c r="K117" s="168">
        <v>210</v>
      </c>
      <c r="L117" s="431"/>
      <c r="M117" s="432"/>
      <c r="N117" s="391">
        <f>ROUND(L117*K117,2)</f>
        <v>0</v>
      </c>
      <c r="O117" s="392"/>
      <c r="P117" s="392"/>
      <c r="Q117" s="393"/>
      <c r="R117" s="103"/>
      <c r="T117" s="139" t="s">
        <v>5</v>
      </c>
      <c r="U117" s="140" t="s">
        <v>37</v>
      </c>
      <c r="V117" s="141">
        <v>0</v>
      </c>
      <c r="W117" s="141">
        <f>V117*K117</f>
        <v>0</v>
      </c>
      <c r="X117" s="141">
        <v>0</v>
      </c>
      <c r="Y117" s="141">
        <f>X117*K117</f>
        <v>0</v>
      </c>
      <c r="Z117" s="141">
        <v>0</v>
      </c>
      <c r="AA117" s="142">
        <f>Z117*K117</f>
        <v>0</v>
      </c>
    </row>
    <row r="118" spans="2:27" s="1" customFormat="1" ht="31.5" customHeight="1">
      <c r="B118" s="102"/>
      <c r="C118" s="165" t="s">
        <v>121</v>
      </c>
      <c r="D118" s="165" t="s">
        <v>146</v>
      </c>
      <c r="E118" s="218" t="s">
        <v>163</v>
      </c>
      <c r="F118" s="380" t="s">
        <v>335</v>
      </c>
      <c r="G118" s="381"/>
      <c r="H118" s="381"/>
      <c r="I118" s="382"/>
      <c r="J118" s="167" t="s">
        <v>164</v>
      </c>
      <c r="K118" s="168">
        <v>8.19</v>
      </c>
      <c r="L118" s="431"/>
      <c r="M118" s="432"/>
      <c r="N118" s="391">
        <f>ROUND(L118*K118,2)</f>
        <v>0</v>
      </c>
      <c r="O118" s="392"/>
      <c r="P118" s="392"/>
      <c r="Q118" s="393"/>
      <c r="R118" s="103"/>
      <c r="T118" s="139"/>
      <c r="U118" s="140"/>
      <c r="V118" s="141"/>
      <c r="W118" s="141"/>
      <c r="X118" s="141"/>
      <c r="Y118" s="141"/>
      <c r="Z118" s="141"/>
      <c r="AA118" s="142"/>
    </row>
    <row r="119" spans="2:27" s="1" customFormat="1" ht="15.75" customHeight="1">
      <c r="B119" s="102"/>
      <c r="C119" s="165"/>
      <c r="D119" s="165"/>
      <c r="E119" s="166"/>
      <c r="F119" s="374" t="s">
        <v>551</v>
      </c>
      <c r="G119" s="374"/>
      <c r="H119" s="374"/>
      <c r="I119" s="374"/>
      <c r="J119" s="167"/>
      <c r="K119" s="168"/>
      <c r="L119" s="375"/>
      <c r="M119" s="375"/>
      <c r="N119" s="373"/>
      <c r="O119" s="373"/>
      <c r="P119" s="373"/>
      <c r="Q119" s="373"/>
      <c r="R119" s="103"/>
      <c r="T119" s="149"/>
      <c r="U119" s="29"/>
      <c r="V119" s="105"/>
      <c r="W119" s="105"/>
      <c r="X119" s="105"/>
      <c r="Y119" s="105"/>
      <c r="Z119" s="105"/>
      <c r="AA119" s="106"/>
    </row>
    <row r="120" spans="2:27" s="1" customFormat="1" ht="22.5" customHeight="1">
      <c r="B120" s="102"/>
      <c r="C120" s="165" t="s">
        <v>168</v>
      </c>
      <c r="D120" s="165" t="s">
        <v>146</v>
      </c>
      <c r="E120" s="218" t="s">
        <v>166</v>
      </c>
      <c r="F120" s="379" t="s">
        <v>167</v>
      </c>
      <c r="G120" s="379"/>
      <c r="H120" s="379"/>
      <c r="I120" s="379"/>
      <c r="J120" s="167" t="s">
        <v>164</v>
      </c>
      <c r="K120" s="168">
        <v>7.88</v>
      </c>
      <c r="L120" s="372"/>
      <c r="M120" s="372"/>
      <c r="N120" s="373">
        <f>ROUND(L120*K120,2)</f>
        <v>0</v>
      </c>
      <c r="O120" s="373"/>
      <c r="P120" s="373"/>
      <c r="Q120" s="373"/>
      <c r="R120" s="103"/>
      <c r="T120" s="139"/>
      <c r="U120" s="140"/>
      <c r="V120" s="141"/>
      <c r="W120" s="141"/>
      <c r="X120" s="141"/>
      <c r="Y120" s="141"/>
      <c r="Z120" s="141"/>
      <c r="AA120" s="142"/>
    </row>
    <row r="121" spans="2:27" s="1" customFormat="1" ht="15.75" customHeight="1">
      <c r="B121" s="102"/>
      <c r="C121" s="165"/>
      <c r="D121" s="165"/>
      <c r="E121" s="166"/>
      <c r="F121" s="374" t="s">
        <v>552</v>
      </c>
      <c r="G121" s="374"/>
      <c r="H121" s="374"/>
      <c r="I121" s="374"/>
      <c r="J121" s="167"/>
      <c r="K121" s="168"/>
      <c r="L121" s="375"/>
      <c r="M121" s="375"/>
      <c r="N121" s="373"/>
      <c r="O121" s="373"/>
      <c r="P121" s="373"/>
      <c r="Q121" s="373"/>
      <c r="R121" s="103"/>
      <c r="T121" s="149"/>
      <c r="U121" s="29"/>
      <c r="V121" s="105"/>
      <c r="W121" s="105"/>
      <c r="X121" s="105"/>
      <c r="Y121" s="105"/>
      <c r="Z121" s="105"/>
      <c r="AA121" s="106"/>
    </row>
    <row r="122" spans="2:27" s="1" customFormat="1" ht="22.5" customHeight="1">
      <c r="B122" s="102"/>
      <c r="C122" s="165" t="s">
        <v>150</v>
      </c>
      <c r="D122" s="165" t="s">
        <v>146</v>
      </c>
      <c r="E122" s="218" t="s">
        <v>171</v>
      </c>
      <c r="F122" s="379" t="s">
        <v>172</v>
      </c>
      <c r="G122" s="379"/>
      <c r="H122" s="379"/>
      <c r="I122" s="379"/>
      <c r="J122" s="167" t="s">
        <v>164</v>
      </c>
      <c r="K122" s="168">
        <v>2.84</v>
      </c>
      <c r="L122" s="372"/>
      <c r="M122" s="372"/>
      <c r="N122" s="373">
        <f>ROUND(L122*K122,2)</f>
        <v>0</v>
      </c>
      <c r="O122" s="373"/>
      <c r="P122" s="373"/>
      <c r="Q122" s="373"/>
      <c r="R122" s="103"/>
      <c r="T122" s="139"/>
      <c r="U122" s="140"/>
      <c r="V122" s="141"/>
      <c r="W122" s="141"/>
      <c r="X122" s="141"/>
      <c r="Y122" s="141"/>
      <c r="Z122" s="141"/>
      <c r="AA122" s="142"/>
    </row>
    <row r="123" spans="2:27" s="1" customFormat="1" ht="15.75" customHeight="1">
      <c r="B123" s="102"/>
      <c r="C123" s="165"/>
      <c r="D123" s="165"/>
      <c r="E123" s="166"/>
      <c r="F123" s="374" t="s">
        <v>553</v>
      </c>
      <c r="G123" s="374"/>
      <c r="H123" s="374"/>
      <c r="I123" s="374"/>
      <c r="J123" s="167"/>
      <c r="K123" s="168"/>
      <c r="L123" s="375"/>
      <c r="M123" s="375"/>
      <c r="N123" s="373"/>
      <c r="O123" s="373"/>
      <c r="P123" s="373"/>
      <c r="Q123" s="373"/>
      <c r="R123" s="103"/>
      <c r="T123" s="149"/>
      <c r="U123" s="29"/>
      <c r="V123" s="105"/>
      <c r="W123" s="105"/>
      <c r="X123" s="105"/>
      <c r="Y123" s="105"/>
      <c r="Z123" s="105"/>
      <c r="AA123" s="106"/>
    </row>
    <row r="124" spans="2:27" s="1" customFormat="1" ht="22.5" customHeight="1">
      <c r="B124" s="102"/>
      <c r="C124" s="165" t="s">
        <v>156</v>
      </c>
      <c r="D124" s="165" t="s">
        <v>146</v>
      </c>
      <c r="E124" s="218" t="s">
        <v>202</v>
      </c>
      <c r="F124" s="379" t="s">
        <v>203</v>
      </c>
      <c r="G124" s="379"/>
      <c r="H124" s="379"/>
      <c r="I124" s="379"/>
      <c r="J124" s="167" t="s">
        <v>164</v>
      </c>
      <c r="K124" s="168">
        <v>1.47</v>
      </c>
      <c r="L124" s="372"/>
      <c r="M124" s="372"/>
      <c r="N124" s="373">
        <f>ROUND(L124*K124,2)</f>
        <v>0</v>
      </c>
      <c r="O124" s="373"/>
      <c r="P124" s="373"/>
      <c r="Q124" s="373"/>
      <c r="R124" s="103"/>
      <c r="T124" s="139"/>
      <c r="U124" s="140"/>
      <c r="V124" s="141"/>
      <c r="W124" s="141"/>
      <c r="X124" s="141"/>
      <c r="Y124" s="141"/>
      <c r="Z124" s="141"/>
      <c r="AA124" s="142"/>
    </row>
    <row r="125" spans="2:27" s="1" customFormat="1" ht="22.5" customHeight="1">
      <c r="B125" s="102"/>
      <c r="C125" s="165"/>
      <c r="D125" s="165"/>
      <c r="E125" s="218"/>
      <c r="F125" s="374" t="s">
        <v>554</v>
      </c>
      <c r="G125" s="374"/>
      <c r="H125" s="374"/>
      <c r="I125" s="374"/>
      <c r="J125" s="167"/>
      <c r="K125" s="168"/>
      <c r="L125" s="375"/>
      <c r="M125" s="375"/>
      <c r="N125" s="373"/>
      <c r="O125" s="373"/>
      <c r="P125" s="373"/>
      <c r="Q125" s="373"/>
      <c r="R125" s="103"/>
      <c r="T125" s="139"/>
      <c r="U125" s="140"/>
      <c r="V125" s="141"/>
      <c r="W125" s="141"/>
      <c r="X125" s="141"/>
      <c r="Y125" s="141"/>
      <c r="Z125" s="141"/>
      <c r="AA125" s="142"/>
    </row>
    <row r="126" spans="2:27" s="1" customFormat="1" ht="15.75" customHeight="1">
      <c r="B126" s="102"/>
      <c r="C126" s="165"/>
      <c r="D126" s="165"/>
      <c r="E126" s="166"/>
      <c r="F126" s="374" t="s">
        <v>650</v>
      </c>
      <c r="G126" s="374"/>
      <c r="H126" s="374"/>
      <c r="I126" s="374"/>
      <c r="J126" s="167"/>
      <c r="K126" s="168"/>
      <c r="L126" s="375"/>
      <c r="M126" s="375"/>
      <c r="N126" s="373"/>
      <c r="O126" s="373"/>
      <c r="P126" s="373"/>
      <c r="Q126" s="373"/>
      <c r="R126" s="103"/>
      <c r="T126" s="149"/>
      <c r="U126" s="29"/>
      <c r="V126" s="105"/>
      <c r="W126" s="105"/>
      <c r="X126" s="105"/>
      <c r="Y126" s="105"/>
      <c r="Z126" s="105"/>
      <c r="AA126" s="106"/>
    </row>
    <row r="127" spans="2:27" s="1" customFormat="1" ht="15.75" customHeight="1">
      <c r="B127" s="102"/>
      <c r="C127" s="165"/>
      <c r="D127" s="165"/>
      <c r="E127" s="166"/>
      <c r="F127" s="374" t="s">
        <v>653</v>
      </c>
      <c r="G127" s="374"/>
      <c r="H127" s="374"/>
      <c r="I127" s="374"/>
      <c r="J127" s="167"/>
      <c r="K127" s="168"/>
      <c r="L127" s="375"/>
      <c r="M127" s="375"/>
      <c r="N127" s="373"/>
      <c r="O127" s="373"/>
      <c r="P127" s="373"/>
      <c r="Q127" s="373"/>
      <c r="R127" s="103"/>
      <c r="T127" s="149"/>
      <c r="U127" s="29"/>
      <c r="V127" s="105"/>
      <c r="W127" s="105"/>
      <c r="X127" s="105"/>
      <c r="Y127" s="105"/>
      <c r="Z127" s="105"/>
      <c r="AA127" s="106"/>
    </row>
    <row r="128" spans="2:27" s="1" customFormat="1" ht="15.75" customHeight="1">
      <c r="B128" s="102"/>
      <c r="C128" s="165"/>
      <c r="D128" s="165"/>
      <c r="E128" s="166"/>
      <c r="F128" s="374" t="s">
        <v>651</v>
      </c>
      <c r="G128" s="374"/>
      <c r="H128" s="374"/>
      <c r="I128" s="374"/>
      <c r="J128" s="167"/>
      <c r="K128" s="168"/>
      <c r="L128" s="375"/>
      <c r="M128" s="375"/>
      <c r="N128" s="373"/>
      <c r="O128" s="373"/>
      <c r="P128" s="373"/>
      <c r="Q128" s="373"/>
      <c r="R128" s="103"/>
      <c r="T128" s="149"/>
      <c r="U128" s="29"/>
      <c r="V128" s="105"/>
      <c r="W128" s="105"/>
      <c r="X128" s="105"/>
      <c r="Y128" s="105"/>
      <c r="Z128" s="105"/>
      <c r="AA128" s="106"/>
    </row>
    <row r="129" spans="2:27" s="1" customFormat="1" ht="15.75" customHeight="1">
      <c r="B129" s="102"/>
      <c r="C129" s="165"/>
      <c r="D129" s="165"/>
      <c r="E129" s="166"/>
      <c r="F129" s="374" t="s">
        <v>652</v>
      </c>
      <c r="G129" s="374"/>
      <c r="H129" s="374"/>
      <c r="I129" s="374"/>
      <c r="J129" s="167"/>
      <c r="K129" s="168"/>
      <c r="L129" s="375"/>
      <c r="M129" s="375"/>
      <c r="N129" s="373"/>
      <c r="O129" s="373"/>
      <c r="P129" s="373"/>
      <c r="Q129" s="373"/>
      <c r="R129" s="103"/>
      <c r="T129" s="149"/>
      <c r="U129" s="29"/>
      <c r="V129" s="105"/>
      <c r="W129" s="105"/>
      <c r="X129" s="105"/>
      <c r="Y129" s="105"/>
      <c r="Z129" s="105"/>
      <c r="AA129" s="106"/>
    </row>
    <row r="130" spans="2:27" s="1" customFormat="1" ht="22.5" customHeight="1">
      <c r="B130" s="102"/>
      <c r="C130" s="165" t="s">
        <v>155</v>
      </c>
      <c r="D130" s="165" t="s">
        <v>146</v>
      </c>
      <c r="E130" s="218" t="s">
        <v>178</v>
      </c>
      <c r="F130" s="379" t="s">
        <v>179</v>
      </c>
      <c r="G130" s="379"/>
      <c r="H130" s="379"/>
      <c r="I130" s="379"/>
      <c r="J130" s="167" t="s">
        <v>149</v>
      </c>
      <c r="K130" s="168">
        <v>210</v>
      </c>
      <c r="L130" s="372"/>
      <c r="M130" s="372"/>
      <c r="N130" s="373">
        <f aca="true" t="shared" si="0" ref="N130:N131">ROUND(L130*K130,2)</f>
        <v>0</v>
      </c>
      <c r="O130" s="373"/>
      <c r="P130" s="373"/>
      <c r="Q130" s="373"/>
      <c r="R130" s="103"/>
      <c r="T130" s="139"/>
      <c r="U130" s="140"/>
      <c r="V130" s="141"/>
      <c r="W130" s="141"/>
      <c r="X130" s="141"/>
      <c r="Y130" s="141"/>
      <c r="Z130" s="141"/>
      <c r="AA130" s="142"/>
    </row>
    <row r="131" spans="2:27" s="1" customFormat="1" ht="31.5" customHeight="1">
      <c r="B131" s="102"/>
      <c r="C131" s="165" t="s">
        <v>162</v>
      </c>
      <c r="D131" s="165" t="s">
        <v>146</v>
      </c>
      <c r="E131" s="218" t="s">
        <v>355</v>
      </c>
      <c r="F131" s="379" t="s">
        <v>705</v>
      </c>
      <c r="G131" s="379"/>
      <c r="H131" s="379"/>
      <c r="I131" s="379"/>
      <c r="J131" s="167" t="s">
        <v>153</v>
      </c>
      <c r="K131" s="168">
        <v>1</v>
      </c>
      <c r="L131" s="431"/>
      <c r="M131" s="432"/>
      <c r="N131" s="391">
        <f t="shared" si="0"/>
        <v>0</v>
      </c>
      <c r="O131" s="392"/>
      <c r="P131" s="392"/>
      <c r="Q131" s="393"/>
      <c r="R131" s="103"/>
      <c r="T131" s="139"/>
      <c r="U131" s="140"/>
      <c r="V131" s="141"/>
      <c r="W131" s="141"/>
      <c r="X131" s="141"/>
      <c r="Y131" s="141"/>
      <c r="Z131" s="141"/>
      <c r="AA131" s="142"/>
    </row>
    <row r="132" spans="2:27" s="132" customFormat="1" ht="29.85" customHeight="1">
      <c r="B132" s="133"/>
      <c r="C132" s="245"/>
      <c r="D132" s="172" t="s">
        <v>451</v>
      </c>
      <c r="E132" s="247"/>
      <c r="F132" s="172"/>
      <c r="G132" s="172"/>
      <c r="H132" s="172"/>
      <c r="I132" s="172"/>
      <c r="J132" s="172"/>
      <c r="K132" s="172"/>
      <c r="L132" s="248"/>
      <c r="M132" s="248"/>
      <c r="N132" s="433">
        <f>SUM(N133:Q136)</f>
        <v>0</v>
      </c>
      <c r="O132" s="434"/>
      <c r="P132" s="434"/>
      <c r="Q132" s="434"/>
      <c r="R132" s="135"/>
      <c r="T132" s="136"/>
      <c r="U132" s="134"/>
      <c r="V132" s="134"/>
      <c r="W132" s="137">
        <f>SUM(W135:W152)</f>
        <v>0</v>
      </c>
      <c r="X132" s="134"/>
      <c r="Y132" s="137">
        <f>SUM(Y135:Y152)</f>
        <v>0</v>
      </c>
      <c r="Z132" s="134"/>
      <c r="AA132" s="138">
        <f>SUM(AA135:AA152)</f>
        <v>0</v>
      </c>
    </row>
    <row r="133" spans="2:27" s="1" customFormat="1" ht="31.5" customHeight="1">
      <c r="B133" s="102"/>
      <c r="C133" s="165" t="s">
        <v>159</v>
      </c>
      <c r="D133" s="165" t="s">
        <v>146</v>
      </c>
      <c r="E133" s="218" t="s">
        <v>291</v>
      </c>
      <c r="F133" s="380" t="s">
        <v>662</v>
      </c>
      <c r="G133" s="381"/>
      <c r="H133" s="381"/>
      <c r="I133" s="382"/>
      <c r="J133" s="167" t="s">
        <v>149</v>
      </c>
      <c r="K133" s="168">
        <v>200</v>
      </c>
      <c r="L133" s="431"/>
      <c r="M133" s="432"/>
      <c r="N133" s="391">
        <f aca="true" t="shared" si="1" ref="N133:N152">ROUND(L133*K133,2)</f>
        <v>0</v>
      </c>
      <c r="O133" s="392"/>
      <c r="P133" s="392"/>
      <c r="Q133" s="393"/>
      <c r="R133" s="103"/>
      <c r="T133" s="139" t="s">
        <v>5</v>
      </c>
      <c r="U133" s="140" t="s">
        <v>37</v>
      </c>
      <c r="V133" s="141">
        <v>0</v>
      </c>
      <c r="W133" s="141">
        <f aca="true" t="shared" si="2" ref="W133:W152">V133*K133</f>
        <v>0</v>
      </c>
      <c r="X133" s="141">
        <v>0</v>
      </c>
      <c r="Y133" s="141">
        <f aca="true" t="shared" si="3" ref="Y133:Y152">X133*K133</f>
        <v>0</v>
      </c>
      <c r="Z133" s="141">
        <v>0</v>
      </c>
      <c r="AA133" s="142">
        <f aca="true" t="shared" si="4" ref="AA133:AA152">Z133*K133</f>
        <v>0</v>
      </c>
    </row>
    <row r="134" spans="2:27" s="1" customFormat="1" ht="22.5" customHeight="1">
      <c r="B134" s="102"/>
      <c r="C134" s="165" t="s">
        <v>170</v>
      </c>
      <c r="D134" s="165" t="s">
        <v>146</v>
      </c>
      <c r="E134" s="218" t="s">
        <v>400</v>
      </c>
      <c r="F134" s="380" t="s">
        <v>555</v>
      </c>
      <c r="G134" s="381"/>
      <c r="H134" s="381"/>
      <c r="I134" s="382"/>
      <c r="J134" s="167" t="s">
        <v>149</v>
      </c>
      <c r="K134" s="168">
        <v>60</v>
      </c>
      <c r="L134" s="431"/>
      <c r="M134" s="432"/>
      <c r="N134" s="391">
        <f t="shared" si="1"/>
        <v>0</v>
      </c>
      <c r="O134" s="392"/>
      <c r="P134" s="392"/>
      <c r="Q134" s="393"/>
      <c r="R134" s="103"/>
      <c r="T134" s="139" t="s">
        <v>5</v>
      </c>
      <c r="U134" s="140" t="s">
        <v>37</v>
      </c>
      <c r="V134" s="141">
        <v>0</v>
      </c>
      <c r="W134" s="141">
        <f t="shared" si="2"/>
        <v>0</v>
      </c>
      <c r="X134" s="141">
        <v>0</v>
      </c>
      <c r="Y134" s="141">
        <f t="shared" si="3"/>
        <v>0</v>
      </c>
      <c r="Z134" s="141">
        <v>0</v>
      </c>
      <c r="AA134" s="142">
        <f t="shared" si="4"/>
        <v>0</v>
      </c>
    </row>
    <row r="135" spans="2:27" s="1" customFormat="1" ht="22.5" customHeight="1">
      <c r="B135" s="102"/>
      <c r="C135" s="165" t="s">
        <v>161</v>
      </c>
      <c r="D135" s="165" t="s">
        <v>146</v>
      </c>
      <c r="E135" s="218" t="s">
        <v>357</v>
      </c>
      <c r="F135" s="379" t="s">
        <v>520</v>
      </c>
      <c r="G135" s="379"/>
      <c r="H135" s="379"/>
      <c r="I135" s="379"/>
      <c r="J135" s="167" t="s">
        <v>153</v>
      </c>
      <c r="K135" s="168">
        <v>1</v>
      </c>
      <c r="L135" s="372"/>
      <c r="M135" s="372"/>
      <c r="N135" s="373">
        <f t="shared" si="1"/>
        <v>0</v>
      </c>
      <c r="O135" s="373"/>
      <c r="P135" s="373"/>
      <c r="Q135" s="373"/>
      <c r="R135" s="103"/>
      <c r="T135" s="139" t="s">
        <v>5</v>
      </c>
      <c r="U135" s="140" t="s">
        <v>37</v>
      </c>
      <c r="V135" s="141">
        <v>0</v>
      </c>
      <c r="W135" s="141">
        <f t="shared" si="2"/>
        <v>0</v>
      </c>
      <c r="X135" s="141">
        <v>0</v>
      </c>
      <c r="Y135" s="141">
        <f t="shared" si="3"/>
        <v>0</v>
      </c>
      <c r="Z135" s="141">
        <v>0</v>
      </c>
      <c r="AA135" s="142">
        <f t="shared" si="4"/>
        <v>0</v>
      </c>
    </row>
    <row r="136" spans="2:27" s="1" customFormat="1" ht="31.5" customHeight="1">
      <c r="B136" s="102"/>
      <c r="C136" s="165" t="s">
        <v>177</v>
      </c>
      <c r="D136" s="165" t="s">
        <v>146</v>
      </c>
      <c r="E136" s="218" t="s">
        <v>224</v>
      </c>
      <c r="F136" s="380" t="s">
        <v>680</v>
      </c>
      <c r="G136" s="381"/>
      <c r="H136" s="381"/>
      <c r="I136" s="382"/>
      <c r="J136" s="167" t="s">
        <v>149</v>
      </c>
      <c r="K136" s="168">
        <v>220</v>
      </c>
      <c r="L136" s="431"/>
      <c r="M136" s="432"/>
      <c r="N136" s="391">
        <f t="shared" si="1"/>
        <v>0</v>
      </c>
      <c r="O136" s="392"/>
      <c r="P136" s="392"/>
      <c r="Q136" s="393"/>
      <c r="R136" s="103"/>
      <c r="T136" s="139" t="s">
        <v>5</v>
      </c>
      <c r="U136" s="140" t="s">
        <v>37</v>
      </c>
      <c r="V136" s="141">
        <v>0</v>
      </c>
      <c r="W136" s="141">
        <f t="shared" si="2"/>
        <v>0</v>
      </c>
      <c r="X136" s="141">
        <v>0</v>
      </c>
      <c r="Y136" s="141">
        <f t="shared" si="3"/>
        <v>0</v>
      </c>
      <c r="Z136" s="141">
        <v>0</v>
      </c>
      <c r="AA136" s="142">
        <f t="shared" si="4"/>
        <v>0</v>
      </c>
    </row>
    <row r="137" spans="2:27" s="132" customFormat="1" ht="29.85" customHeight="1">
      <c r="B137" s="133"/>
      <c r="C137" s="245"/>
      <c r="D137" s="172" t="s">
        <v>521</v>
      </c>
      <c r="E137" s="247"/>
      <c r="F137" s="172"/>
      <c r="G137" s="172"/>
      <c r="H137" s="172"/>
      <c r="I137" s="172"/>
      <c r="J137" s="172"/>
      <c r="K137" s="172"/>
      <c r="L137" s="248"/>
      <c r="M137" s="248"/>
      <c r="N137" s="433">
        <f>SUM(N138:Q148)</f>
        <v>0</v>
      </c>
      <c r="O137" s="434"/>
      <c r="P137" s="434"/>
      <c r="Q137" s="434"/>
      <c r="R137" s="135"/>
      <c r="T137" s="136" t="s">
        <v>5</v>
      </c>
      <c r="U137" s="134" t="s">
        <v>37</v>
      </c>
      <c r="V137" s="134">
        <v>0</v>
      </c>
      <c r="W137" s="137">
        <f t="shared" si="2"/>
        <v>0</v>
      </c>
      <c r="X137" s="134">
        <v>0</v>
      </c>
      <c r="Y137" s="137">
        <f t="shared" si="3"/>
        <v>0</v>
      </c>
      <c r="Z137" s="134">
        <v>0</v>
      </c>
      <c r="AA137" s="138">
        <f t="shared" si="4"/>
        <v>0</v>
      </c>
    </row>
    <row r="138" spans="2:27" s="1" customFormat="1" ht="44.25" customHeight="1">
      <c r="B138" s="102"/>
      <c r="C138" s="165">
        <v>12</v>
      </c>
      <c r="D138" s="165" t="s">
        <v>146</v>
      </c>
      <c r="E138" s="218" t="s">
        <v>359</v>
      </c>
      <c r="F138" s="379" t="s">
        <v>522</v>
      </c>
      <c r="G138" s="379"/>
      <c r="H138" s="379"/>
      <c r="I138" s="379"/>
      <c r="J138" s="167" t="s">
        <v>153</v>
      </c>
      <c r="K138" s="168">
        <v>1</v>
      </c>
      <c r="L138" s="372"/>
      <c r="M138" s="372"/>
      <c r="N138" s="373">
        <f t="shared" si="1"/>
        <v>0</v>
      </c>
      <c r="O138" s="373"/>
      <c r="P138" s="373"/>
      <c r="Q138" s="373"/>
      <c r="R138" s="103"/>
      <c r="T138" s="139" t="s">
        <v>5</v>
      </c>
      <c r="U138" s="140" t="s">
        <v>37</v>
      </c>
      <c r="V138" s="141">
        <v>0</v>
      </c>
      <c r="W138" s="141">
        <f t="shared" si="2"/>
        <v>0</v>
      </c>
      <c r="X138" s="141">
        <v>0</v>
      </c>
      <c r="Y138" s="141">
        <f t="shared" si="3"/>
        <v>0</v>
      </c>
      <c r="Z138" s="141">
        <v>0</v>
      </c>
      <c r="AA138" s="142">
        <f t="shared" si="4"/>
        <v>0</v>
      </c>
    </row>
    <row r="139" spans="2:27" s="1" customFormat="1" ht="44.25" customHeight="1">
      <c r="B139" s="102"/>
      <c r="C139" s="165">
        <v>13</v>
      </c>
      <c r="D139" s="165" t="s">
        <v>146</v>
      </c>
      <c r="E139" s="218" t="s">
        <v>380</v>
      </c>
      <c r="F139" s="379" t="s">
        <v>556</v>
      </c>
      <c r="G139" s="379"/>
      <c r="H139" s="379"/>
      <c r="I139" s="379"/>
      <c r="J139" s="167" t="s">
        <v>153</v>
      </c>
      <c r="K139" s="168">
        <v>1</v>
      </c>
      <c r="L139" s="372"/>
      <c r="M139" s="372"/>
      <c r="N139" s="373">
        <f t="shared" si="1"/>
        <v>0</v>
      </c>
      <c r="O139" s="373"/>
      <c r="P139" s="373"/>
      <c r="Q139" s="373"/>
      <c r="R139" s="103"/>
      <c r="T139" s="139" t="s">
        <v>5</v>
      </c>
      <c r="U139" s="140" t="s">
        <v>37</v>
      </c>
      <c r="V139" s="141">
        <v>0</v>
      </c>
      <c r="W139" s="141">
        <f t="shared" si="2"/>
        <v>0</v>
      </c>
      <c r="X139" s="141">
        <v>0</v>
      </c>
      <c r="Y139" s="141">
        <f t="shared" si="3"/>
        <v>0</v>
      </c>
      <c r="Z139" s="141">
        <v>0</v>
      </c>
      <c r="AA139" s="142">
        <f t="shared" si="4"/>
        <v>0</v>
      </c>
    </row>
    <row r="140" spans="2:27" s="1" customFormat="1" ht="31.5" customHeight="1">
      <c r="B140" s="102"/>
      <c r="C140" s="165">
        <v>14</v>
      </c>
      <c r="D140" s="165" t="s">
        <v>146</v>
      </c>
      <c r="E140" s="218" t="s">
        <v>361</v>
      </c>
      <c r="F140" s="379" t="s">
        <v>523</v>
      </c>
      <c r="G140" s="379"/>
      <c r="H140" s="379"/>
      <c r="I140" s="379"/>
      <c r="J140" s="167" t="s">
        <v>153</v>
      </c>
      <c r="K140" s="168">
        <v>2</v>
      </c>
      <c r="L140" s="372"/>
      <c r="M140" s="372"/>
      <c r="N140" s="373">
        <f t="shared" si="1"/>
        <v>0</v>
      </c>
      <c r="O140" s="373"/>
      <c r="P140" s="373"/>
      <c r="Q140" s="373"/>
      <c r="R140" s="103"/>
      <c r="T140" s="139" t="s">
        <v>5</v>
      </c>
      <c r="U140" s="140" t="s">
        <v>37</v>
      </c>
      <c r="V140" s="141">
        <v>0</v>
      </c>
      <c r="W140" s="141">
        <f t="shared" si="2"/>
        <v>0</v>
      </c>
      <c r="X140" s="141">
        <v>0</v>
      </c>
      <c r="Y140" s="141">
        <f t="shared" si="3"/>
        <v>0</v>
      </c>
      <c r="Z140" s="141">
        <v>0</v>
      </c>
      <c r="AA140" s="142">
        <f t="shared" si="4"/>
        <v>0</v>
      </c>
    </row>
    <row r="141" spans="2:27" s="1" customFormat="1" ht="22.5" customHeight="1">
      <c r="B141" s="102"/>
      <c r="C141" s="165">
        <v>15</v>
      </c>
      <c r="D141" s="165" t="s">
        <v>146</v>
      </c>
      <c r="E141" s="218" t="s">
        <v>362</v>
      </c>
      <c r="F141" s="379" t="s">
        <v>516</v>
      </c>
      <c r="G141" s="379"/>
      <c r="H141" s="379"/>
      <c r="I141" s="379"/>
      <c r="J141" s="167" t="s">
        <v>153</v>
      </c>
      <c r="K141" s="168">
        <v>4</v>
      </c>
      <c r="L141" s="372"/>
      <c r="M141" s="372"/>
      <c r="N141" s="373">
        <f t="shared" si="1"/>
        <v>0</v>
      </c>
      <c r="O141" s="373"/>
      <c r="P141" s="373"/>
      <c r="Q141" s="373"/>
      <c r="R141" s="103"/>
      <c r="T141" s="139" t="s">
        <v>5</v>
      </c>
      <c r="U141" s="140" t="s">
        <v>37</v>
      </c>
      <c r="V141" s="141">
        <v>0</v>
      </c>
      <c r="W141" s="141">
        <f t="shared" si="2"/>
        <v>0</v>
      </c>
      <c r="X141" s="141">
        <v>0</v>
      </c>
      <c r="Y141" s="141">
        <f t="shared" si="3"/>
        <v>0</v>
      </c>
      <c r="Z141" s="141">
        <v>0</v>
      </c>
      <c r="AA141" s="142">
        <f t="shared" si="4"/>
        <v>0</v>
      </c>
    </row>
    <row r="142" spans="2:27" s="1" customFormat="1" ht="31.5" customHeight="1">
      <c r="B142" s="102"/>
      <c r="C142" s="165">
        <v>16</v>
      </c>
      <c r="D142" s="165" t="s">
        <v>146</v>
      </c>
      <c r="E142" s="218" t="s">
        <v>364</v>
      </c>
      <c r="F142" s="379" t="s">
        <v>703</v>
      </c>
      <c r="G142" s="379"/>
      <c r="H142" s="379"/>
      <c r="I142" s="379"/>
      <c r="J142" s="167" t="s">
        <v>153</v>
      </c>
      <c r="K142" s="168">
        <v>2</v>
      </c>
      <c r="L142" s="372"/>
      <c r="M142" s="372"/>
      <c r="N142" s="373">
        <f t="shared" si="1"/>
        <v>0</v>
      </c>
      <c r="O142" s="373"/>
      <c r="P142" s="373"/>
      <c r="Q142" s="373"/>
      <c r="R142" s="103"/>
      <c r="T142" s="139" t="s">
        <v>5</v>
      </c>
      <c r="U142" s="140" t="s">
        <v>37</v>
      </c>
      <c r="V142" s="141">
        <v>0</v>
      </c>
      <c r="W142" s="141">
        <f t="shared" si="2"/>
        <v>0</v>
      </c>
      <c r="X142" s="141">
        <v>0</v>
      </c>
      <c r="Y142" s="141">
        <f t="shared" si="3"/>
        <v>0</v>
      </c>
      <c r="Z142" s="141">
        <v>0</v>
      </c>
      <c r="AA142" s="142">
        <f t="shared" si="4"/>
        <v>0</v>
      </c>
    </row>
    <row r="143" spans="2:27" s="1" customFormat="1" ht="22.5" customHeight="1">
      <c r="B143" s="102"/>
      <c r="C143" s="165">
        <v>17</v>
      </c>
      <c r="D143" s="165" t="s">
        <v>146</v>
      </c>
      <c r="E143" s="218" t="s">
        <v>367</v>
      </c>
      <c r="F143" s="379" t="s">
        <v>444</v>
      </c>
      <c r="G143" s="379"/>
      <c r="H143" s="379"/>
      <c r="I143" s="379"/>
      <c r="J143" s="167" t="s">
        <v>153</v>
      </c>
      <c r="K143" s="168">
        <v>2</v>
      </c>
      <c r="L143" s="372"/>
      <c r="M143" s="372"/>
      <c r="N143" s="373">
        <f t="shared" si="1"/>
        <v>0</v>
      </c>
      <c r="O143" s="373"/>
      <c r="P143" s="373"/>
      <c r="Q143" s="373"/>
      <c r="R143" s="103"/>
      <c r="T143" s="139" t="s">
        <v>5</v>
      </c>
      <c r="U143" s="140" t="s">
        <v>37</v>
      </c>
      <c r="V143" s="141">
        <v>0</v>
      </c>
      <c r="W143" s="141">
        <f t="shared" si="2"/>
        <v>0</v>
      </c>
      <c r="X143" s="141">
        <v>0</v>
      </c>
      <c r="Y143" s="141">
        <f t="shared" si="3"/>
        <v>0</v>
      </c>
      <c r="Z143" s="141">
        <v>0</v>
      </c>
      <c r="AA143" s="142">
        <f t="shared" si="4"/>
        <v>0</v>
      </c>
    </row>
    <row r="144" spans="2:27" s="1" customFormat="1" ht="22.5" customHeight="1">
      <c r="B144" s="102"/>
      <c r="C144" s="165">
        <v>18</v>
      </c>
      <c r="D144" s="165" t="s">
        <v>146</v>
      </c>
      <c r="E144" s="218" t="s">
        <v>368</v>
      </c>
      <c r="F144" s="379" t="s">
        <v>525</v>
      </c>
      <c r="G144" s="379"/>
      <c r="H144" s="379"/>
      <c r="I144" s="379"/>
      <c r="J144" s="167" t="s">
        <v>153</v>
      </c>
      <c r="K144" s="168">
        <v>2</v>
      </c>
      <c r="L144" s="372"/>
      <c r="M144" s="372"/>
      <c r="N144" s="373">
        <f t="shared" si="1"/>
        <v>0</v>
      </c>
      <c r="O144" s="373"/>
      <c r="P144" s="373"/>
      <c r="Q144" s="373"/>
      <c r="R144" s="103"/>
      <c r="T144" s="139" t="s">
        <v>5</v>
      </c>
      <c r="U144" s="140" t="s">
        <v>37</v>
      </c>
      <c r="V144" s="141">
        <v>0</v>
      </c>
      <c r="W144" s="141">
        <f t="shared" si="2"/>
        <v>0</v>
      </c>
      <c r="X144" s="141">
        <v>0</v>
      </c>
      <c r="Y144" s="141">
        <f t="shared" si="3"/>
        <v>0</v>
      </c>
      <c r="Z144" s="141">
        <v>0</v>
      </c>
      <c r="AA144" s="142">
        <f t="shared" si="4"/>
        <v>0</v>
      </c>
    </row>
    <row r="145" spans="2:27" s="1" customFormat="1" ht="22.5" customHeight="1">
      <c r="B145" s="102"/>
      <c r="C145" s="165">
        <v>19</v>
      </c>
      <c r="D145" s="165" t="s">
        <v>146</v>
      </c>
      <c r="E145" s="218" t="s">
        <v>370</v>
      </c>
      <c r="F145" s="379" t="s">
        <v>526</v>
      </c>
      <c r="G145" s="379"/>
      <c r="H145" s="379"/>
      <c r="I145" s="379"/>
      <c r="J145" s="167" t="s">
        <v>153</v>
      </c>
      <c r="K145" s="168">
        <v>1</v>
      </c>
      <c r="L145" s="372"/>
      <c r="M145" s="372"/>
      <c r="N145" s="373">
        <f t="shared" si="1"/>
        <v>0</v>
      </c>
      <c r="O145" s="373"/>
      <c r="P145" s="373"/>
      <c r="Q145" s="373"/>
      <c r="R145" s="103"/>
      <c r="T145" s="139" t="s">
        <v>5</v>
      </c>
      <c r="U145" s="140" t="s">
        <v>37</v>
      </c>
      <c r="V145" s="141">
        <v>0</v>
      </c>
      <c r="W145" s="141">
        <f t="shared" si="2"/>
        <v>0</v>
      </c>
      <c r="X145" s="141">
        <v>0</v>
      </c>
      <c r="Y145" s="141">
        <f t="shared" si="3"/>
        <v>0</v>
      </c>
      <c r="Z145" s="141">
        <v>0</v>
      </c>
      <c r="AA145" s="142">
        <f t="shared" si="4"/>
        <v>0</v>
      </c>
    </row>
    <row r="146" spans="2:27" s="1" customFormat="1" ht="22.5" customHeight="1">
      <c r="B146" s="102"/>
      <c r="C146" s="165">
        <v>20</v>
      </c>
      <c r="D146" s="165" t="s">
        <v>146</v>
      </c>
      <c r="E146" s="218" t="s">
        <v>371</v>
      </c>
      <c r="F146" s="379" t="s">
        <v>527</v>
      </c>
      <c r="G146" s="379"/>
      <c r="H146" s="379"/>
      <c r="I146" s="379"/>
      <c r="J146" s="167" t="s">
        <v>153</v>
      </c>
      <c r="K146" s="168">
        <v>2</v>
      </c>
      <c r="L146" s="372"/>
      <c r="M146" s="372"/>
      <c r="N146" s="373">
        <f t="shared" si="1"/>
        <v>0</v>
      </c>
      <c r="O146" s="373"/>
      <c r="P146" s="373"/>
      <c r="Q146" s="373"/>
      <c r="R146" s="103"/>
      <c r="T146" s="139" t="s">
        <v>5</v>
      </c>
      <c r="U146" s="140" t="s">
        <v>37</v>
      </c>
      <c r="V146" s="141">
        <v>0</v>
      </c>
      <c r="W146" s="141">
        <f t="shared" si="2"/>
        <v>0</v>
      </c>
      <c r="X146" s="141">
        <v>0</v>
      </c>
      <c r="Y146" s="141">
        <f t="shared" si="3"/>
        <v>0</v>
      </c>
      <c r="Z146" s="141">
        <v>0</v>
      </c>
      <c r="AA146" s="142">
        <f t="shared" si="4"/>
        <v>0</v>
      </c>
    </row>
    <row r="147" spans="2:27" s="1" customFormat="1" ht="22.5" customHeight="1">
      <c r="B147" s="102"/>
      <c r="C147" s="165">
        <v>21</v>
      </c>
      <c r="D147" s="165" t="s">
        <v>146</v>
      </c>
      <c r="E147" s="218" t="s">
        <v>372</v>
      </c>
      <c r="F147" s="379" t="s">
        <v>528</v>
      </c>
      <c r="G147" s="379"/>
      <c r="H147" s="379"/>
      <c r="I147" s="379"/>
      <c r="J147" s="167" t="s">
        <v>153</v>
      </c>
      <c r="K147" s="168">
        <v>2</v>
      </c>
      <c r="L147" s="372"/>
      <c r="M147" s="372"/>
      <c r="N147" s="373">
        <f t="shared" si="1"/>
        <v>0</v>
      </c>
      <c r="O147" s="373"/>
      <c r="P147" s="373"/>
      <c r="Q147" s="373"/>
      <c r="R147" s="103"/>
      <c r="T147" s="139" t="s">
        <v>5</v>
      </c>
      <c r="U147" s="140" t="s">
        <v>37</v>
      </c>
      <c r="V147" s="141">
        <v>0</v>
      </c>
      <c r="W147" s="141">
        <f t="shared" si="2"/>
        <v>0</v>
      </c>
      <c r="X147" s="141">
        <v>0</v>
      </c>
      <c r="Y147" s="141">
        <f t="shared" si="3"/>
        <v>0</v>
      </c>
      <c r="Z147" s="141">
        <v>0</v>
      </c>
      <c r="AA147" s="142">
        <f t="shared" si="4"/>
        <v>0</v>
      </c>
    </row>
    <row r="148" spans="2:27" s="1" customFormat="1" ht="31.5" customHeight="1">
      <c r="B148" s="102"/>
      <c r="C148" s="165">
        <v>22</v>
      </c>
      <c r="D148" s="165" t="s">
        <v>146</v>
      </c>
      <c r="E148" s="218" t="s">
        <v>373</v>
      </c>
      <c r="F148" s="379" t="s">
        <v>529</v>
      </c>
      <c r="G148" s="379"/>
      <c r="H148" s="379"/>
      <c r="I148" s="379"/>
      <c r="J148" s="167" t="s">
        <v>153</v>
      </c>
      <c r="K148" s="168">
        <v>2</v>
      </c>
      <c r="L148" s="372"/>
      <c r="M148" s="372"/>
      <c r="N148" s="373">
        <f t="shared" si="1"/>
        <v>0</v>
      </c>
      <c r="O148" s="373"/>
      <c r="P148" s="373"/>
      <c r="Q148" s="373"/>
      <c r="R148" s="103"/>
      <c r="T148" s="139" t="s">
        <v>5</v>
      </c>
      <c r="U148" s="140" t="s">
        <v>37</v>
      </c>
      <c r="V148" s="141">
        <v>0</v>
      </c>
      <c r="W148" s="141">
        <f t="shared" si="2"/>
        <v>0</v>
      </c>
      <c r="X148" s="141">
        <v>0</v>
      </c>
      <c r="Y148" s="141">
        <f t="shared" si="3"/>
        <v>0</v>
      </c>
      <c r="Z148" s="141">
        <v>0</v>
      </c>
      <c r="AA148" s="142">
        <f t="shared" si="4"/>
        <v>0</v>
      </c>
    </row>
    <row r="149" spans="2:27" s="1" customFormat="1" ht="27" customHeight="1">
      <c r="B149" s="102"/>
      <c r="C149" s="245"/>
      <c r="D149" s="172" t="s">
        <v>530</v>
      </c>
      <c r="E149" s="247"/>
      <c r="F149" s="172"/>
      <c r="G149" s="172"/>
      <c r="H149" s="172"/>
      <c r="I149" s="172"/>
      <c r="J149" s="172"/>
      <c r="K149" s="168"/>
      <c r="L149" s="375"/>
      <c r="M149" s="375"/>
      <c r="N149" s="433">
        <f>SUM(N150:Q161)</f>
        <v>0</v>
      </c>
      <c r="O149" s="434"/>
      <c r="P149" s="434"/>
      <c r="Q149" s="434"/>
      <c r="R149" s="103"/>
      <c r="T149" s="139" t="s">
        <v>5</v>
      </c>
      <c r="U149" s="140" t="s">
        <v>37</v>
      </c>
      <c r="V149" s="141">
        <v>0</v>
      </c>
      <c r="W149" s="141">
        <f t="shared" si="2"/>
        <v>0</v>
      </c>
      <c r="X149" s="141">
        <v>0</v>
      </c>
      <c r="Y149" s="141">
        <f t="shared" si="3"/>
        <v>0</v>
      </c>
      <c r="Z149" s="141">
        <v>0</v>
      </c>
      <c r="AA149" s="142">
        <f t="shared" si="4"/>
        <v>0</v>
      </c>
    </row>
    <row r="150" spans="2:27" s="1" customFormat="1" ht="48.75" customHeight="1">
      <c r="B150" s="102"/>
      <c r="C150" s="165" t="s">
        <v>210</v>
      </c>
      <c r="D150" s="165" t="s">
        <v>146</v>
      </c>
      <c r="E150" s="218" t="s">
        <v>375</v>
      </c>
      <c r="F150" s="379" t="s">
        <v>539</v>
      </c>
      <c r="G150" s="379"/>
      <c r="H150" s="379"/>
      <c r="I150" s="379"/>
      <c r="J150" s="167" t="s">
        <v>149</v>
      </c>
      <c r="K150" s="168">
        <v>3000</v>
      </c>
      <c r="L150" s="372"/>
      <c r="M150" s="372"/>
      <c r="N150" s="373">
        <f t="shared" si="1"/>
        <v>0</v>
      </c>
      <c r="O150" s="373"/>
      <c r="P150" s="373"/>
      <c r="Q150" s="373"/>
      <c r="R150" s="103"/>
      <c r="T150" s="139" t="s">
        <v>5</v>
      </c>
      <c r="U150" s="140" t="s">
        <v>37</v>
      </c>
      <c r="V150" s="141">
        <v>0</v>
      </c>
      <c r="W150" s="141">
        <f t="shared" si="2"/>
        <v>0</v>
      </c>
      <c r="X150" s="141">
        <v>0</v>
      </c>
      <c r="Y150" s="141">
        <f t="shared" si="3"/>
        <v>0</v>
      </c>
      <c r="Z150" s="141">
        <v>0</v>
      </c>
      <c r="AA150" s="142">
        <f t="shared" si="4"/>
        <v>0</v>
      </c>
    </row>
    <row r="151" spans="2:27" s="1" customFormat="1" ht="22.5" customHeight="1">
      <c r="B151" s="102"/>
      <c r="C151" s="165">
        <v>24</v>
      </c>
      <c r="D151" s="165" t="s">
        <v>146</v>
      </c>
      <c r="E151" s="166" t="s">
        <v>829</v>
      </c>
      <c r="F151" s="379" t="s">
        <v>830</v>
      </c>
      <c r="G151" s="379"/>
      <c r="H151" s="379"/>
      <c r="I151" s="379"/>
      <c r="J151" s="167" t="s">
        <v>149</v>
      </c>
      <c r="K151" s="168">
        <v>3000</v>
      </c>
      <c r="L151" s="372"/>
      <c r="M151" s="372"/>
      <c r="N151" s="373">
        <f aca="true" t="shared" si="5" ref="N151">ROUND(L151*K151,2)</f>
        <v>0</v>
      </c>
      <c r="O151" s="373"/>
      <c r="P151" s="373"/>
      <c r="Q151" s="373"/>
      <c r="R151" s="103"/>
      <c r="T151" s="139" t="s">
        <v>5</v>
      </c>
      <c r="U151" s="140" t="s">
        <v>37</v>
      </c>
      <c r="V151" s="141">
        <v>0</v>
      </c>
      <c r="W151" s="141">
        <f aca="true" t="shared" si="6" ref="W151">V151*K151</f>
        <v>0</v>
      </c>
      <c r="X151" s="141">
        <v>0</v>
      </c>
      <c r="Y151" s="141">
        <f aca="true" t="shared" si="7" ref="Y151">X151*K151</f>
        <v>0</v>
      </c>
      <c r="Z151" s="141">
        <v>0</v>
      </c>
      <c r="AA151" s="142">
        <f aca="true" t="shared" si="8" ref="AA151">Z151*K151</f>
        <v>0</v>
      </c>
    </row>
    <row r="152" spans="2:27" s="1" customFormat="1" ht="31.5" customHeight="1">
      <c r="B152" s="102"/>
      <c r="C152" s="165">
        <v>25</v>
      </c>
      <c r="D152" s="165" t="s">
        <v>146</v>
      </c>
      <c r="E152" s="218" t="s">
        <v>377</v>
      </c>
      <c r="F152" s="379" t="s">
        <v>540</v>
      </c>
      <c r="G152" s="379"/>
      <c r="H152" s="379"/>
      <c r="I152" s="379"/>
      <c r="J152" s="167" t="s">
        <v>153</v>
      </c>
      <c r="K152" s="168">
        <v>65</v>
      </c>
      <c r="L152" s="372"/>
      <c r="M152" s="372"/>
      <c r="N152" s="373">
        <f t="shared" si="1"/>
        <v>0</v>
      </c>
      <c r="O152" s="373"/>
      <c r="P152" s="373"/>
      <c r="Q152" s="373"/>
      <c r="R152" s="103"/>
      <c r="T152" s="139" t="s">
        <v>5</v>
      </c>
      <c r="U152" s="140" t="s">
        <v>37</v>
      </c>
      <c r="V152" s="141">
        <v>0</v>
      </c>
      <c r="W152" s="141">
        <f t="shared" si="2"/>
        <v>0</v>
      </c>
      <c r="X152" s="141">
        <v>0</v>
      </c>
      <c r="Y152" s="141">
        <f t="shared" si="3"/>
        <v>0</v>
      </c>
      <c r="Z152" s="141">
        <v>0</v>
      </c>
      <c r="AA152" s="142">
        <f t="shared" si="4"/>
        <v>0</v>
      </c>
    </row>
    <row r="153" spans="2:27" s="132" customFormat="1" ht="18" customHeight="1">
      <c r="B153" s="133"/>
      <c r="C153" s="165"/>
      <c r="D153" s="165"/>
      <c r="E153" s="166"/>
      <c r="F153" s="374" t="s">
        <v>531</v>
      </c>
      <c r="G153" s="374"/>
      <c r="H153" s="374"/>
      <c r="I153" s="374"/>
      <c r="J153" s="167"/>
      <c r="K153" s="168"/>
      <c r="L153" s="375"/>
      <c r="M153" s="375"/>
      <c r="N153" s="373"/>
      <c r="O153" s="373"/>
      <c r="P153" s="373"/>
      <c r="Q153" s="373"/>
      <c r="R153" s="135"/>
      <c r="T153" s="136"/>
      <c r="U153" s="134"/>
      <c r="V153" s="134"/>
      <c r="W153" s="137">
        <v>0</v>
      </c>
      <c r="X153" s="134"/>
      <c r="Y153" s="137">
        <v>0</v>
      </c>
      <c r="Z153" s="134"/>
      <c r="AA153" s="138">
        <v>0</v>
      </c>
    </row>
    <row r="154" spans="2:27" s="132" customFormat="1" ht="18" customHeight="1">
      <c r="B154" s="133"/>
      <c r="C154" s="165"/>
      <c r="D154" s="165"/>
      <c r="E154" s="166"/>
      <c r="F154" s="374" t="s">
        <v>532</v>
      </c>
      <c r="G154" s="374"/>
      <c r="H154" s="374"/>
      <c r="I154" s="374"/>
      <c r="J154" s="167"/>
      <c r="K154" s="168"/>
      <c r="L154" s="375"/>
      <c r="M154" s="375"/>
      <c r="N154" s="373"/>
      <c r="O154" s="373"/>
      <c r="P154" s="373"/>
      <c r="Q154" s="373"/>
      <c r="R154" s="135"/>
      <c r="T154" s="136"/>
      <c r="U154" s="134"/>
      <c r="V154" s="134"/>
      <c r="W154" s="137">
        <v>0</v>
      </c>
      <c r="X154" s="134"/>
      <c r="Y154" s="137">
        <v>0</v>
      </c>
      <c r="Z154" s="134"/>
      <c r="AA154" s="138">
        <v>0</v>
      </c>
    </row>
    <row r="155" spans="2:27" s="132" customFormat="1" ht="18" customHeight="1">
      <c r="B155" s="133"/>
      <c r="C155" s="165"/>
      <c r="D155" s="165"/>
      <c r="E155" s="166"/>
      <c r="F155" s="374" t="s">
        <v>533</v>
      </c>
      <c r="G155" s="374"/>
      <c r="H155" s="374"/>
      <c r="I155" s="374"/>
      <c r="J155" s="167"/>
      <c r="K155" s="168"/>
      <c r="L155" s="375"/>
      <c r="M155" s="375"/>
      <c r="N155" s="373"/>
      <c r="O155" s="373"/>
      <c r="P155" s="373"/>
      <c r="Q155" s="373"/>
      <c r="R155" s="135"/>
      <c r="T155" s="136"/>
      <c r="U155" s="134"/>
      <c r="V155" s="134"/>
      <c r="W155" s="137">
        <v>0</v>
      </c>
      <c r="X155" s="134"/>
      <c r="Y155" s="137">
        <v>0</v>
      </c>
      <c r="Z155" s="134"/>
      <c r="AA155" s="138">
        <v>0</v>
      </c>
    </row>
    <row r="156" spans="2:27" s="132" customFormat="1" ht="18" customHeight="1">
      <c r="B156" s="133"/>
      <c r="C156" s="165"/>
      <c r="D156" s="165"/>
      <c r="E156" s="166"/>
      <c r="F156" s="374" t="s">
        <v>534</v>
      </c>
      <c r="G156" s="374"/>
      <c r="H156" s="374"/>
      <c r="I156" s="374"/>
      <c r="J156" s="167"/>
      <c r="K156" s="168"/>
      <c r="L156" s="375"/>
      <c r="M156" s="375"/>
      <c r="N156" s="373"/>
      <c r="O156" s="373"/>
      <c r="P156" s="373"/>
      <c r="Q156" s="373"/>
      <c r="R156" s="135"/>
      <c r="T156" s="136"/>
      <c r="U156" s="134"/>
      <c r="V156" s="134"/>
      <c r="W156" s="137">
        <v>0</v>
      </c>
      <c r="X156" s="134"/>
      <c r="Y156" s="137">
        <v>0</v>
      </c>
      <c r="Z156" s="134"/>
      <c r="AA156" s="138">
        <v>0</v>
      </c>
    </row>
    <row r="157" spans="2:27" s="132" customFormat="1" ht="18" customHeight="1">
      <c r="B157" s="133"/>
      <c r="C157" s="165"/>
      <c r="D157" s="165"/>
      <c r="E157" s="166"/>
      <c r="F157" s="374" t="s">
        <v>535</v>
      </c>
      <c r="G157" s="374"/>
      <c r="H157" s="374"/>
      <c r="I157" s="374"/>
      <c r="J157" s="167"/>
      <c r="K157" s="168"/>
      <c r="L157" s="375"/>
      <c r="M157" s="375"/>
      <c r="N157" s="373"/>
      <c r="O157" s="373"/>
      <c r="P157" s="373"/>
      <c r="Q157" s="373"/>
      <c r="R157" s="135"/>
      <c r="T157" s="136"/>
      <c r="U157" s="134"/>
      <c r="V157" s="134"/>
      <c r="W157" s="137">
        <f>W158</f>
        <v>0</v>
      </c>
      <c r="X157" s="134"/>
      <c r="Y157" s="137">
        <f>Y158</f>
        <v>0</v>
      </c>
      <c r="Z157" s="134"/>
      <c r="AA157" s="138">
        <f>AA158</f>
        <v>0</v>
      </c>
    </row>
    <row r="158" spans="2:27" s="1" customFormat="1" ht="22.5" customHeight="1">
      <c r="B158" s="102"/>
      <c r="C158" s="165">
        <v>26</v>
      </c>
      <c r="D158" s="165" t="s">
        <v>146</v>
      </c>
      <c r="E158" s="166"/>
      <c r="F158" s="379" t="s">
        <v>398</v>
      </c>
      <c r="G158" s="379"/>
      <c r="H158" s="379"/>
      <c r="I158" s="379"/>
      <c r="J158" s="167" t="s">
        <v>220</v>
      </c>
      <c r="K158" s="168">
        <v>1</v>
      </c>
      <c r="L158" s="372"/>
      <c r="M158" s="372"/>
      <c r="N158" s="373">
        <f>ROUND(L158*K158,2)</f>
        <v>0</v>
      </c>
      <c r="O158" s="373"/>
      <c r="P158" s="373"/>
      <c r="Q158" s="373"/>
      <c r="R158" s="103"/>
      <c r="T158" s="139" t="s">
        <v>5</v>
      </c>
      <c r="U158" s="140" t="s">
        <v>37</v>
      </c>
      <c r="V158" s="141">
        <v>0</v>
      </c>
      <c r="W158" s="141">
        <f>V158*K158</f>
        <v>0</v>
      </c>
      <c r="X158" s="141">
        <v>0</v>
      </c>
      <c r="Y158" s="141">
        <f>X158*K158</f>
        <v>0</v>
      </c>
      <c r="Z158" s="141">
        <v>0</v>
      </c>
      <c r="AA158" s="142">
        <f>Z158*K158</f>
        <v>0</v>
      </c>
    </row>
    <row r="159" spans="2:27" s="132" customFormat="1" ht="18" customHeight="1">
      <c r="B159" s="133"/>
      <c r="C159" s="165"/>
      <c r="D159" s="165"/>
      <c r="E159" s="166"/>
      <c r="F159" s="374" t="s">
        <v>536</v>
      </c>
      <c r="G159" s="374"/>
      <c r="H159" s="374"/>
      <c r="I159" s="374"/>
      <c r="J159" s="167"/>
      <c r="K159" s="168"/>
      <c r="L159" s="375"/>
      <c r="M159" s="375"/>
      <c r="N159" s="373"/>
      <c r="O159" s="373"/>
      <c r="P159" s="373"/>
      <c r="Q159" s="373"/>
      <c r="R159" s="135"/>
      <c r="T159" s="136"/>
      <c r="U159" s="134"/>
      <c r="V159" s="134"/>
      <c r="W159" s="137">
        <v>0</v>
      </c>
      <c r="X159" s="134"/>
      <c r="Y159" s="137">
        <v>0</v>
      </c>
      <c r="Z159" s="134"/>
      <c r="AA159" s="138">
        <v>0</v>
      </c>
    </row>
    <row r="160" spans="2:27" s="132" customFormat="1" ht="18" customHeight="1">
      <c r="B160" s="133"/>
      <c r="C160" s="165"/>
      <c r="D160" s="165"/>
      <c r="E160" s="166"/>
      <c r="F160" s="374" t="s">
        <v>537</v>
      </c>
      <c r="G160" s="374"/>
      <c r="H160" s="374"/>
      <c r="I160" s="374"/>
      <c r="J160" s="167"/>
      <c r="K160" s="168"/>
      <c r="L160" s="375"/>
      <c r="M160" s="375"/>
      <c r="N160" s="373"/>
      <c r="O160" s="373"/>
      <c r="P160" s="373"/>
      <c r="Q160" s="373"/>
      <c r="R160" s="135"/>
      <c r="T160" s="136"/>
      <c r="U160" s="134"/>
      <c r="V160" s="134"/>
      <c r="W160" s="137">
        <v>0</v>
      </c>
      <c r="X160" s="134"/>
      <c r="Y160" s="137">
        <v>0</v>
      </c>
      <c r="Z160" s="134"/>
      <c r="AA160" s="138">
        <v>0</v>
      </c>
    </row>
    <row r="161" spans="2:27" s="132" customFormat="1" ht="18" customHeight="1">
      <c r="B161" s="133"/>
      <c r="C161" s="165"/>
      <c r="D161" s="165"/>
      <c r="E161" s="166"/>
      <c r="F161" s="374" t="s">
        <v>538</v>
      </c>
      <c r="G161" s="374"/>
      <c r="H161" s="374"/>
      <c r="I161" s="374"/>
      <c r="J161" s="167"/>
      <c r="K161" s="168"/>
      <c r="L161" s="375"/>
      <c r="M161" s="375"/>
      <c r="N161" s="373"/>
      <c r="O161" s="373"/>
      <c r="P161" s="373"/>
      <c r="Q161" s="373"/>
      <c r="R161" s="135"/>
      <c r="T161" s="136"/>
      <c r="U161" s="134"/>
      <c r="V161" s="134"/>
      <c r="W161" s="137">
        <v>0</v>
      </c>
      <c r="X161" s="134"/>
      <c r="Y161" s="137">
        <v>0</v>
      </c>
      <c r="Z161" s="134"/>
      <c r="AA161" s="138">
        <v>0</v>
      </c>
    </row>
    <row r="162" spans="2:18" s="1" customFormat="1" ht="6.95" customHeight="1">
      <c r="B162" s="40"/>
      <c r="C162" s="41"/>
      <c r="D162" s="41"/>
      <c r="E162" s="41"/>
      <c r="F162" s="41"/>
      <c r="G162" s="41"/>
      <c r="H162" s="41"/>
      <c r="I162" s="41"/>
      <c r="J162" s="41"/>
      <c r="K162" s="41"/>
      <c r="L162" s="41"/>
      <c r="M162" s="41"/>
      <c r="N162" s="41"/>
      <c r="O162" s="41"/>
      <c r="P162" s="41"/>
      <c r="Q162" s="41"/>
      <c r="R162" s="42"/>
    </row>
  </sheetData>
  <sheetProtection algorithmName="SHA-512" hashValue="r2V8L9aOkN4Ko/wcg2KlYxAKeB5cFfNbGFiKrsv5YorDKiJJ3ikHLB7DLmawB+4a4mVVmWScGHIpiO/cn/py1w==" saltValue="6oxUhJVWJJd5MG2vJ/Q0Xg==" spinCount="100000" sheet="1" objects="1" scenarios="1"/>
  <mergeCells count="195">
    <mergeCell ref="N129:Q129"/>
    <mergeCell ref="H1:K1"/>
    <mergeCell ref="C2:Q2"/>
    <mergeCell ref="S2:AC2"/>
    <mergeCell ref="C4:Q4"/>
    <mergeCell ref="F6:P6"/>
    <mergeCell ref="F7:P7"/>
    <mergeCell ref="O18:P18"/>
    <mergeCell ref="O20:P20"/>
    <mergeCell ref="O21:P21"/>
    <mergeCell ref="F9:G9"/>
    <mergeCell ref="F10:G10"/>
    <mergeCell ref="F13:G13"/>
    <mergeCell ref="F14:G14"/>
    <mergeCell ref="F15:G15"/>
    <mergeCell ref="F16:G16"/>
    <mergeCell ref="F19:G19"/>
    <mergeCell ref="E24:L24"/>
    <mergeCell ref="M27:P27"/>
    <mergeCell ref="M28:P28"/>
    <mergeCell ref="O9:P9"/>
    <mergeCell ref="O11:P11"/>
    <mergeCell ref="O12:P12"/>
    <mergeCell ref="O14:P14"/>
    <mergeCell ref="O15:P15"/>
    <mergeCell ref="O17:P17"/>
    <mergeCell ref="H35:J35"/>
    <mergeCell ref="M35:P35"/>
    <mergeCell ref="H36:J36"/>
    <mergeCell ref="M36:P36"/>
    <mergeCell ref="L38:P38"/>
    <mergeCell ref="C76:Q76"/>
    <mergeCell ref="M30:P30"/>
    <mergeCell ref="H32:J32"/>
    <mergeCell ref="M32:P32"/>
    <mergeCell ref="H33:J33"/>
    <mergeCell ref="M33:P33"/>
    <mergeCell ref="H34:J34"/>
    <mergeCell ref="M34:P34"/>
    <mergeCell ref="N88:Q88"/>
    <mergeCell ref="N89:Q89"/>
    <mergeCell ref="N90:Q90"/>
    <mergeCell ref="N91:Q91"/>
    <mergeCell ref="N92:Q92"/>
    <mergeCell ref="N93:Q93"/>
    <mergeCell ref="F78:P78"/>
    <mergeCell ref="F79:P79"/>
    <mergeCell ref="M81:P81"/>
    <mergeCell ref="M83:Q83"/>
    <mergeCell ref="M84:Q84"/>
    <mergeCell ref="C86:G86"/>
    <mergeCell ref="N86:Q86"/>
    <mergeCell ref="M110:Q110"/>
    <mergeCell ref="M111:Q111"/>
    <mergeCell ref="F113:I113"/>
    <mergeCell ref="L113:M113"/>
    <mergeCell ref="N113:Q113"/>
    <mergeCell ref="N114:Q114"/>
    <mergeCell ref="N95:Q95"/>
    <mergeCell ref="L97:Q97"/>
    <mergeCell ref="C103:Q103"/>
    <mergeCell ref="F105:P105"/>
    <mergeCell ref="F106:P106"/>
    <mergeCell ref="M108:P108"/>
    <mergeCell ref="F119:I119"/>
    <mergeCell ref="L119:M119"/>
    <mergeCell ref="N119:Q119"/>
    <mergeCell ref="F120:I120"/>
    <mergeCell ref="L120:M120"/>
    <mergeCell ref="N120:Q120"/>
    <mergeCell ref="N115:Q115"/>
    <mergeCell ref="N116:Q116"/>
    <mergeCell ref="F117:I117"/>
    <mergeCell ref="L117:M117"/>
    <mergeCell ref="N117:Q117"/>
    <mergeCell ref="F118:I118"/>
    <mergeCell ref="L118:M118"/>
    <mergeCell ref="N118:Q118"/>
    <mergeCell ref="F123:I123"/>
    <mergeCell ref="L123:M123"/>
    <mergeCell ref="N123:Q123"/>
    <mergeCell ref="F124:I124"/>
    <mergeCell ref="L124:M124"/>
    <mergeCell ref="N124:Q124"/>
    <mergeCell ref="F121:I121"/>
    <mergeCell ref="L121:M121"/>
    <mergeCell ref="N121:Q121"/>
    <mergeCell ref="F122:I122"/>
    <mergeCell ref="L122:M122"/>
    <mergeCell ref="N122:Q122"/>
    <mergeCell ref="F131:I131"/>
    <mergeCell ref="L131:M131"/>
    <mergeCell ref="N131:Q131"/>
    <mergeCell ref="N132:Q132"/>
    <mergeCell ref="F133:I133"/>
    <mergeCell ref="L133:M133"/>
    <mergeCell ref="N133:Q133"/>
    <mergeCell ref="F125:I125"/>
    <mergeCell ref="L125:M125"/>
    <mergeCell ref="N125:Q125"/>
    <mergeCell ref="F130:I130"/>
    <mergeCell ref="L130:M130"/>
    <mergeCell ref="N130:Q130"/>
    <mergeCell ref="F126:I126"/>
    <mergeCell ref="L126:M126"/>
    <mergeCell ref="N126:Q126"/>
    <mergeCell ref="F127:I127"/>
    <mergeCell ref="L127:M127"/>
    <mergeCell ref="N127:Q127"/>
    <mergeCell ref="F128:I128"/>
    <mergeCell ref="L128:M128"/>
    <mergeCell ref="N128:Q128"/>
    <mergeCell ref="F129:I129"/>
    <mergeCell ref="L129:M129"/>
    <mergeCell ref="F135:I135"/>
    <mergeCell ref="L135:M135"/>
    <mergeCell ref="N135:Q135"/>
    <mergeCell ref="F136:I136"/>
    <mergeCell ref="L136:M136"/>
    <mergeCell ref="N136:Q136"/>
    <mergeCell ref="F134:I134"/>
    <mergeCell ref="L134:M134"/>
    <mergeCell ref="N134:Q134"/>
    <mergeCell ref="F140:I140"/>
    <mergeCell ref="L140:M140"/>
    <mergeCell ref="N140:Q140"/>
    <mergeCell ref="F141:I141"/>
    <mergeCell ref="L141:M141"/>
    <mergeCell ref="N141:Q141"/>
    <mergeCell ref="N137:Q137"/>
    <mergeCell ref="F138:I138"/>
    <mergeCell ref="L138:M138"/>
    <mergeCell ref="N138:Q138"/>
    <mergeCell ref="F139:I139"/>
    <mergeCell ref="L139:M139"/>
    <mergeCell ref="N139:Q139"/>
    <mergeCell ref="F143:I143"/>
    <mergeCell ref="L143:M143"/>
    <mergeCell ref="N143:Q143"/>
    <mergeCell ref="F144:I144"/>
    <mergeCell ref="L144:M144"/>
    <mergeCell ref="N144:Q144"/>
    <mergeCell ref="F142:I142"/>
    <mergeCell ref="L142:M142"/>
    <mergeCell ref="N142:Q142"/>
    <mergeCell ref="F147:I147"/>
    <mergeCell ref="L147:M147"/>
    <mergeCell ref="N147:Q147"/>
    <mergeCell ref="F148:I148"/>
    <mergeCell ref="L148:M148"/>
    <mergeCell ref="N148:Q148"/>
    <mergeCell ref="F145:I145"/>
    <mergeCell ref="L145:M145"/>
    <mergeCell ref="N145:Q145"/>
    <mergeCell ref="F146:I146"/>
    <mergeCell ref="L146:M146"/>
    <mergeCell ref="N146:Q146"/>
    <mergeCell ref="F153:I153"/>
    <mergeCell ref="L153:M153"/>
    <mergeCell ref="N153:Q153"/>
    <mergeCell ref="F154:I154"/>
    <mergeCell ref="L154:M154"/>
    <mergeCell ref="N154:Q154"/>
    <mergeCell ref="L149:M149"/>
    <mergeCell ref="N149:Q149"/>
    <mergeCell ref="F150:I150"/>
    <mergeCell ref="L150:M150"/>
    <mergeCell ref="N150:Q150"/>
    <mergeCell ref="F152:I152"/>
    <mergeCell ref="L152:M152"/>
    <mergeCell ref="N152:Q152"/>
    <mergeCell ref="F151:I151"/>
    <mergeCell ref="L151:M151"/>
    <mergeCell ref="N151:Q151"/>
    <mergeCell ref="F157:I157"/>
    <mergeCell ref="L157:M157"/>
    <mergeCell ref="N157:Q157"/>
    <mergeCell ref="F158:I158"/>
    <mergeCell ref="L158:M158"/>
    <mergeCell ref="N158:Q158"/>
    <mergeCell ref="F155:I155"/>
    <mergeCell ref="L155:M155"/>
    <mergeCell ref="N155:Q155"/>
    <mergeCell ref="F156:I156"/>
    <mergeCell ref="L156:M156"/>
    <mergeCell ref="N156:Q156"/>
    <mergeCell ref="F161:I161"/>
    <mergeCell ref="L161:M161"/>
    <mergeCell ref="N161:Q161"/>
    <mergeCell ref="F159:I159"/>
    <mergeCell ref="L159:M159"/>
    <mergeCell ref="N159:Q159"/>
    <mergeCell ref="F160:I160"/>
    <mergeCell ref="L160:M160"/>
    <mergeCell ref="N160:Q160"/>
  </mergeCells>
  <hyperlinks>
    <hyperlink ref="F1:G1" location="C2" display="1) Krycí list rozpočtu"/>
    <hyperlink ref="H1:K1" location="C86" display="2) Rekapitulace rozpočtu"/>
    <hyperlink ref="L1" location="C121" display="3) Rozpočet"/>
    <hyperlink ref="S1:T1" location="'Rekapitulace stavby'!C2" display="Rekapitulace stavby"/>
  </hyperlinks>
  <printOptions/>
  <pageMargins left="0.5833333" right="0.5833333" top="0.5" bottom="0.4666667" header="0" footer="0"/>
  <pageSetup blackAndWhite="1" fitToHeight="100" fitToWidth="1" horizontalDpi="600" verticalDpi="600" orientation="portrait" paperSize="9" scale="95" r:id="rId2"/>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140"/>
  <sheetViews>
    <sheetView showGridLines="0" workbookViewId="0" topLeftCell="A1">
      <pane ySplit="1" topLeftCell="A2" activePane="bottomLeft" state="frozen"/>
      <selection pane="bottomLeft" activeCell="L116" sqref="L116:M132"/>
    </sheetView>
  </sheetViews>
  <sheetFormatPr defaultColWidth="9.33203125" defaultRowHeight="13.5"/>
  <cols>
    <col min="1" max="1" width="8.33203125" style="112" customWidth="1"/>
    <col min="2" max="2" width="1.66796875" style="112" customWidth="1"/>
    <col min="3" max="3" width="4.16015625" style="112" customWidth="1"/>
    <col min="4" max="4" width="4.33203125" style="112" customWidth="1"/>
    <col min="5" max="5" width="17.16015625" style="112" customWidth="1"/>
    <col min="6" max="7" width="11.16015625" style="112" customWidth="1"/>
    <col min="8" max="8" width="12.5" style="112" customWidth="1"/>
    <col min="9" max="9" width="7" style="112" customWidth="1"/>
    <col min="10" max="10" width="5.16015625" style="112" customWidth="1"/>
    <col min="11" max="11" width="11.5" style="112" customWidth="1"/>
    <col min="12" max="12" width="12" style="112" customWidth="1"/>
    <col min="13" max="14" width="6" style="112" customWidth="1"/>
    <col min="15" max="15" width="2" style="112" customWidth="1"/>
    <col min="16" max="16" width="12.5" style="112" customWidth="1"/>
    <col min="17" max="17" width="4.16015625" style="112" customWidth="1"/>
    <col min="18" max="18" width="1.66796875" style="112" customWidth="1"/>
    <col min="19" max="19" width="8.16015625" style="112" customWidth="1"/>
    <col min="20" max="20" width="29.66015625" style="112" hidden="1" customWidth="1"/>
    <col min="21" max="21" width="16.33203125" style="112" hidden="1" customWidth="1"/>
    <col min="22" max="22" width="12.33203125" style="112" hidden="1" customWidth="1"/>
    <col min="23" max="23" width="16.33203125" style="112" hidden="1" customWidth="1"/>
    <col min="24" max="24" width="12.16015625" style="112" hidden="1" customWidth="1"/>
    <col min="25" max="25" width="15" style="112" hidden="1" customWidth="1"/>
    <col min="26" max="26" width="11" style="112" hidden="1" customWidth="1"/>
    <col min="27" max="27" width="15" style="112" hidden="1" customWidth="1"/>
    <col min="28" max="28" width="16.33203125" style="112" hidden="1" customWidth="1"/>
    <col min="29" max="29" width="11" style="112" customWidth="1"/>
    <col min="30" max="30" width="15" style="112" customWidth="1"/>
    <col min="31" max="31" width="16.33203125" style="112" customWidth="1"/>
    <col min="32" max="16384" width="9.33203125" style="112" customWidth="1"/>
  </cols>
  <sheetData>
    <row r="1" spans="1:42" ht="21.75" customHeight="1">
      <c r="A1" s="71"/>
      <c r="B1" s="115"/>
      <c r="C1" s="115"/>
      <c r="D1" s="116" t="s">
        <v>1</v>
      </c>
      <c r="E1" s="115"/>
      <c r="F1" s="117" t="s">
        <v>116</v>
      </c>
      <c r="G1" s="117"/>
      <c r="H1" s="461" t="s">
        <v>117</v>
      </c>
      <c r="I1" s="461"/>
      <c r="J1" s="461"/>
      <c r="K1" s="461"/>
      <c r="L1" s="117" t="s">
        <v>118</v>
      </c>
      <c r="M1" s="115"/>
      <c r="N1" s="115"/>
      <c r="O1" s="116" t="s">
        <v>119</v>
      </c>
      <c r="P1" s="115"/>
      <c r="Q1" s="115"/>
      <c r="R1" s="115"/>
      <c r="S1" s="117" t="s">
        <v>120</v>
      </c>
      <c r="T1" s="117"/>
      <c r="U1" s="71"/>
      <c r="V1" s="71"/>
      <c r="W1" s="14"/>
      <c r="X1" s="14"/>
      <c r="Y1" s="14"/>
      <c r="Z1" s="14"/>
      <c r="AA1" s="14"/>
      <c r="AB1" s="14"/>
      <c r="AC1" s="14"/>
      <c r="AD1" s="14"/>
      <c r="AE1" s="14"/>
      <c r="AF1" s="14"/>
      <c r="AG1" s="14"/>
      <c r="AH1" s="14"/>
      <c r="AI1" s="14"/>
      <c r="AJ1" s="14"/>
      <c r="AK1" s="14"/>
      <c r="AL1" s="14"/>
      <c r="AM1" s="14"/>
      <c r="AN1" s="14"/>
      <c r="AO1" s="14"/>
      <c r="AP1" s="14"/>
    </row>
    <row r="2" spans="3:29" ht="36.95" customHeight="1">
      <c r="C2" s="462" t="s">
        <v>7</v>
      </c>
      <c r="D2" s="463"/>
      <c r="E2" s="463"/>
      <c r="F2" s="463"/>
      <c r="G2" s="463"/>
      <c r="H2" s="463"/>
      <c r="I2" s="463"/>
      <c r="J2" s="463"/>
      <c r="K2" s="463"/>
      <c r="L2" s="463"/>
      <c r="M2" s="463"/>
      <c r="N2" s="463"/>
      <c r="O2" s="463"/>
      <c r="P2" s="463"/>
      <c r="Q2" s="463"/>
      <c r="S2" s="464" t="s">
        <v>8</v>
      </c>
      <c r="T2" s="340"/>
      <c r="U2" s="340"/>
      <c r="V2" s="340"/>
      <c r="W2" s="340"/>
      <c r="X2" s="340"/>
      <c r="Y2" s="340"/>
      <c r="Z2" s="340"/>
      <c r="AA2" s="340"/>
      <c r="AB2" s="340"/>
      <c r="AC2" s="340"/>
    </row>
    <row r="3" spans="2:18" ht="6.95" customHeight="1">
      <c r="B3" s="18"/>
      <c r="C3" s="19"/>
      <c r="D3" s="19"/>
      <c r="E3" s="19"/>
      <c r="F3" s="19"/>
      <c r="G3" s="19"/>
      <c r="H3" s="19"/>
      <c r="I3" s="19"/>
      <c r="J3" s="19"/>
      <c r="K3" s="19"/>
      <c r="L3" s="19"/>
      <c r="M3" s="19"/>
      <c r="N3" s="19"/>
      <c r="O3" s="19"/>
      <c r="P3" s="19"/>
      <c r="Q3" s="19"/>
      <c r="R3" s="20"/>
    </row>
    <row r="4" spans="2:20" ht="36.95" customHeight="1">
      <c r="B4" s="21"/>
      <c r="C4" s="445" t="s">
        <v>122</v>
      </c>
      <c r="D4" s="459"/>
      <c r="E4" s="459"/>
      <c r="F4" s="459"/>
      <c r="G4" s="459"/>
      <c r="H4" s="459"/>
      <c r="I4" s="459"/>
      <c r="J4" s="459"/>
      <c r="K4" s="459"/>
      <c r="L4" s="459"/>
      <c r="M4" s="459"/>
      <c r="N4" s="459"/>
      <c r="O4" s="459"/>
      <c r="P4" s="459"/>
      <c r="Q4" s="459"/>
      <c r="R4" s="22"/>
      <c r="T4" s="118" t="s">
        <v>13</v>
      </c>
    </row>
    <row r="5" spans="2:18" ht="6.95" customHeight="1">
      <c r="B5" s="21"/>
      <c r="C5" s="175"/>
      <c r="D5" s="175"/>
      <c r="E5" s="175"/>
      <c r="F5" s="175"/>
      <c r="G5" s="175"/>
      <c r="H5" s="175"/>
      <c r="I5" s="175"/>
      <c r="J5" s="175"/>
      <c r="K5" s="175"/>
      <c r="L5" s="175"/>
      <c r="M5" s="175"/>
      <c r="N5" s="175"/>
      <c r="O5" s="175"/>
      <c r="P5" s="175"/>
      <c r="Q5" s="175"/>
      <c r="R5" s="22"/>
    </row>
    <row r="6" spans="2:18" ht="25.35" customHeight="1">
      <c r="B6" s="21"/>
      <c r="C6" s="175"/>
      <c r="D6" s="220" t="s">
        <v>17</v>
      </c>
      <c r="E6" s="175"/>
      <c r="F6" s="446" t="str">
        <f>'[11]Rekapitulace stavby'!K6</f>
        <v>Lednice</v>
      </c>
      <c r="G6" s="447"/>
      <c r="H6" s="447"/>
      <c r="I6" s="447"/>
      <c r="J6" s="447"/>
      <c r="K6" s="447"/>
      <c r="L6" s="447"/>
      <c r="M6" s="447"/>
      <c r="N6" s="447"/>
      <c r="O6" s="447"/>
      <c r="P6" s="447"/>
      <c r="Q6" s="175"/>
      <c r="R6" s="22"/>
    </row>
    <row r="7" spans="2:18" s="1" customFormat="1" ht="32.85" customHeight="1">
      <c r="B7" s="26"/>
      <c r="C7" s="177"/>
      <c r="D7" s="221" t="s">
        <v>123</v>
      </c>
      <c r="E7" s="177"/>
      <c r="F7" s="313" t="s">
        <v>633</v>
      </c>
      <c r="G7" s="408"/>
      <c r="H7" s="408"/>
      <c r="I7" s="408"/>
      <c r="J7" s="408"/>
      <c r="K7" s="408"/>
      <c r="L7" s="408"/>
      <c r="M7" s="408"/>
      <c r="N7" s="408"/>
      <c r="O7" s="408"/>
      <c r="P7" s="408"/>
      <c r="Q7" s="177"/>
      <c r="R7" s="28"/>
    </row>
    <row r="8" spans="2:18" s="1" customFormat="1" ht="14.45" customHeight="1">
      <c r="B8" s="26"/>
      <c r="C8" s="177"/>
      <c r="D8" s="220" t="s">
        <v>19</v>
      </c>
      <c r="E8" s="177"/>
      <c r="F8" s="222" t="s">
        <v>5</v>
      </c>
      <c r="G8" s="177"/>
      <c r="H8" s="177"/>
      <c r="I8" s="177"/>
      <c r="J8" s="177"/>
      <c r="K8" s="177"/>
      <c r="L8" s="177"/>
      <c r="M8" s="220" t="s">
        <v>20</v>
      </c>
      <c r="N8" s="177"/>
      <c r="O8" s="222" t="s">
        <v>5</v>
      </c>
      <c r="P8" s="177"/>
      <c r="Q8" s="177"/>
      <c r="R8" s="28"/>
    </row>
    <row r="9" spans="2:18" s="1" customFormat="1" ht="14.45" customHeight="1">
      <c r="B9" s="26"/>
      <c r="C9" s="177"/>
      <c r="D9" s="220" t="s">
        <v>21</v>
      </c>
      <c r="E9" s="177"/>
      <c r="F9" s="409" t="str">
        <f>'Rekapitulace stavby'!K8</f>
        <v>Lednice</v>
      </c>
      <c r="G9" s="409"/>
      <c r="H9" s="177"/>
      <c r="I9" s="177"/>
      <c r="J9" s="177"/>
      <c r="K9" s="177"/>
      <c r="L9" s="177"/>
      <c r="M9" s="176" t="s">
        <v>23</v>
      </c>
      <c r="N9" s="177"/>
      <c r="O9" s="409" t="str">
        <f>'Rekapitulace stavby'!AN8</f>
        <v>29. 1. 2018</v>
      </c>
      <c r="P9" s="409"/>
      <c r="Q9" s="177"/>
      <c r="R9" s="28"/>
    </row>
    <row r="10" spans="2:18" s="1" customFormat="1" ht="10.9" customHeight="1">
      <c r="B10" s="26"/>
      <c r="C10" s="177"/>
      <c r="D10" s="177"/>
      <c r="E10" s="177"/>
      <c r="F10" s="409"/>
      <c r="G10" s="409"/>
      <c r="H10" s="177"/>
      <c r="I10" s="177"/>
      <c r="J10" s="177"/>
      <c r="K10" s="177"/>
      <c r="L10" s="177"/>
      <c r="M10" s="177"/>
      <c r="N10" s="177"/>
      <c r="O10" s="177"/>
      <c r="P10" s="177"/>
      <c r="Q10" s="177"/>
      <c r="R10" s="28"/>
    </row>
    <row r="11" spans="2:18" s="1" customFormat="1" ht="14.45" customHeight="1">
      <c r="B11" s="26"/>
      <c r="C11" s="177"/>
      <c r="D11" s="220" t="s">
        <v>25</v>
      </c>
      <c r="E11" s="177"/>
      <c r="F11" s="180" t="str">
        <f>'Rekapitulace stavby'!K10</f>
        <v>Mendelova univerzita v Brně, Zahradnická fakulta</v>
      </c>
      <c r="G11" s="180"/>
      <c r="H11" s="177"/>
      <c r="I11" s="177"/>
      <c r="J11" s="177"/>
      <c r="K11" s="177"/>
      <c r="L11" s="177"/>
      <c r="M11" s="176" t="s">
        <v>26</v>
      </c>
      <c r="N11" s="177"/>
      <c r="O11" s="311">
        <f>IF('Rekapitulace stavby'!AN10="","",'Rekapitulace stavby'!AN10)</f>
        <v>62156489</v>
      </c>
      <c r="P11" s="311"/>
      <c r="Q11" s="177"/>
      <c r="R11" s="28"/>
    </row>
    <row r="12" spans="2:18" s="1" customFormat="1" ht="18" customHeight="1">
      <c r="B12" s="26"/>
      <c r="C12" s="177"/>
      <c r="D12" s="177"/>
      <c r="E12" s="222" t="str">
        <f>IF('[11]Rekapitulace stavby'!E11="","",'[11]Rekapitulace stavby'!E11)</f>
        <v xml:space="preserve"> </v>
      </c>
      <c r="F12" s="180" t="str">
        <f>'Rekapitulace stavby'!K11</f>
        <v>Zemědělská 1, 613 00 Brno</v>
      </c>
      <c r="G12" s="180"/>
      <c r="H12" s="177"/>
      <c r="I12" s="177"/>
      <c r="J12" s="177"/>
      <c r="K12" s="177"/>
      <c r="L12" s="177"/>
      <c r="M12" s="176" t="s">
        <v>27</v>
      </c>
      <c r="N12" s="177"/>
      <c r="O12" s="311" t="str">
        <f>IF('Rekapitulace stavby'!AN11="","",'Rekapitulace stavby'!AN11)</f>
        <v>CZ62156489</v>
      </c>
      <c r="P12" s="311"/>
      <c r="Q12" s="177"/>
      <c r="R12" s="28"/>
    </row>
    <row r="13" spans="2:18" s="1" customFormat="1" ht="6.95" customHeight="1">
      <c r="B13" s="26"/>
      <c r="C13" s="177"/>
      <c r="D13" s="177"/>
      <c r="E13" s="177"/>
      <c r="F13" s="409"/>
      <c r="G13" s="409"/>
      <c r="H13" s="177"/>
      <c r="I13" s="177"/>
      <c r="J13" s="177"/>
      <c r="K13" s="177"/>
      <c r="L13" s="177"/>
      <c r="M13" s="177"/>
      <c r="N13" s="177"/>
      <c r="O13" s="177"/>
      <c r="P13" s="177"/>
      <c r="Q13" s="177"/>
      <c r="R13" s="28"/>
    </row>
    <row r="14" spans="2:18" s="1" customFormat="1" ht="14.45" customHeight="1">
      <c r="B14" s="26"/>
      <c r="C14" s="177"/>
      <c r="D14" s="220" t="s">
        <v>28</v>
      </c>
      <c r="E14" s="177"/>
      <c r="F14" s="352" t="str">
        <f>'Rekapitulace stavby'!K13</f>
        <v xml:space="preserve"> </v>
      </c>
      <c r="G14" s="352"/>
      <c r="H14" s="177"/>
      <c r="I14" s="177"/>
      <c r="J14" s="177"/>
      <c r="K14" s="177"/>
      <c r="L14" s="177"/>
      <c r="M14" s="176" t="s">
        <v>26</v>
      </c>
      <c r="N14" s="177"/>
      <c r="O14" s="354" t="str">
        <f>'Rekapitulace stavby'!AN13</f>
        <v xml:space="preserve"> </v>
      </c>
      <c r="P14" s="354"/>
      <c r="Q14" s="177"/>
      <c r="R14" s="28"/>
    </row>
    <row r="15" spans="2:18" s="1" customFormat="1" ht="18" customHeight="1">
      <c r="B15" s="26"/>
      <c r="C15" s="177"/>
      <c r="D15" s="177"/>
      <c r="E15" s="222" t="str">
        <f>IF('[11]Rekapitulace stavby'!E14="","",'[11]Rekapitulace stavby'!E14)</f>
        <v xml:space="preserve"> </v>
      </c>
      <c r="F15" s="354" t="str">
        <f>'Rekapitulace stavby'!K14</f>
        <v xml:space="preserve"> </v>
      </c>
      <c r="G15" s="354"/>
      <c r="H15" s="177"/>
      <c r="I15" s="177"/>
      <c r="J15" s="177"/>
      <c r="K15" s="177"/>
      <c r="L15" s="177"/>
      <c r="M15" s="176" t="s">
        <v>27</v>
      </c>
      <c r="N15" s="177"/>
      <c r="O15" s="354" t="str">
        <f>'Rekapitulace stavby'!AN14</f>
        <v xml:space="preserve"> </v>
      </c>
      <c r="P15" s="354"/>
      <c r="Q15" s="177"/>
      <c r="R15" s="28"/>
    </row>
    <row r="16" spans="2:18" s="1" customFormat="1" ht="6.95" customHeight="1">
      <c r="B16" s="26"/>
      <c r="C16" s="177"/>
      <c r="D16" s="177"/>
      <c r="E16" s="177"/>
      <c r="F16" s="409"/>
      <c r="G16" s="409"/>
      <c r="H16" s="177"/>
      <c r="I16" s="177"/>
      <c r="J16" s="177"/>
      <c r="K16" s="177"/>
      <c r="L16" s="177"/>
      <c r="M16" s="177"/>
      <c r="N16" s="177"/>
      <c r="O16" s="177"/>
      <c r="P16" s="177"/>
      <c r="Q16" s="177"/>
      <c r="R16" s="28"/>
    </row>
    <row r="17" spans="2:18" s="1" customFormat="1" ht="14.45" customHeight="1">
      <c r="B17" s="26"/>
      <c r="C17" s="177"/>
      <c r="D17" s="220" t="s">
        <v>29</v>
      </c>
      <c r="E17" s="177"/>
      <c r="F17" s="180" t="str">
        <f>'Rekapitulace stavby'!K16</f>
        <v>Ing. Jiří Vondál, PROVO</v>
      </c>
      <c r="G17" s="180"/>
      <c r="H17" s="177"/>
      <c r="I17" s="177"/>
      <c r="J17" s="177"/>
      <c r="K17" s="177"/>
      <c r="L17" s="177"/>
      <c r="M17" s="176" t="s">
        <v>26</v>
      </c>
      <c r="N17" s="177"/>
      <c r="O17" s="311">
        <f>IF('Rekapitulace stavby'!AN16="","",'Rekapitulace stavby'!AN16)</f>
        <v>12703320</v>
      </c>
      <c r="P17" s="311"/>
      <c r="Q17" s="177"/>
      <c r="R17" s="28"/>
    </row>
    <row r="18" spans="2:18" s="1" customFormat="1" ht="18" customHeight="1">
      <c r="B18" s="26"/>
      <c r="C18" s="177"/>
      <c r="D18" s="177"/>
      <c r="E18" s="222" t="str">
        <f>IF('[11]Rekapitulace stavby'!E17="","",'[11]Rekapitulace stavby'!E17)</f>
        <v xml:space="preserve"> </v>
      </c>
      <c r="F18" s="180" t="str">
        <f>'Rekapitulace stavby'!K17</f>
        <v>Kubelíkova 22d, 628 00 Brno - Líšeň</v>
      </c>
      <c r="G18" s="180"/>
      <c r="H18" s="177"/>
      <c r="I18" s="177"/>
      <c r="J18" s="177"/>
      <c r="K18" s="177"/>
      <c r="L18" s="177"/>
      <c r="M18" s="176" t="s">
        <v>27</v>
      </c>
      <c r="N18" s="177"/>
      <c r="O18" s="311" t="str">
        <f>IF('Rekapitulace stavby'!AN17="","",'Rekapitulace stavby'!AN17)</f>
        <v/>
      </c>
      <c r="P18" s="311"/>
      <c r="Q18" s="177"/>
      <c r="R18" s="28"/>
    </row>
    <row r="19" spans="2:18" s="1" customFormat="1" ht="6.95" customHeight="1">
      <c r="B19" s="26"/>
      <c r="C19" s="177"/>
      <c r="D19" s="177"/>
      <c r="E19" s="177"/>
      <c r="F19" s="409"/>
      <c r="G19" s="409"/>
      <c r="H19" s="177"/>
      <c r="I19" s="177"/>
      <c r="J19" s="177"/>
      <c r="K19" s="177"/>
      <c r="L19" s="177"/>
      <c r="M19" s="177"/>
      <c r="N19" s="177"/>
      <c r="O19" s="177"/>
      <c r="P19" s="177"/>
      <c r="Q19" s="177"/>
      <c r="R19" s="28"/>
    </row>
    <row r="20" spans="2:18" s="1" customFormat="1" ht="14.45" customHeight="1">
      <c r="B20" s="26"/>
      <c r="C20" s="177"/>
      <c r="D20" s="220" t="s">
        <v>31</v>
      </c>
      <c r="E20" s="177"/>
      <c r="F20" s="180" t="str">
        <f>'Rekapitulace stavby'!K19</f>
        <v>Profigrass s.r.o. - Ing. Tomáš Vlček</v>
      </c>
      <c r="G20" s="180"/>
      <c r="H20" s="177"/>
      <c r="I20" s="177"/>
      <c r="J20" s="177"/>
      <c r="K20" s="177"/>
      <c r="L20" s="177"/>
      <c r="M20" s="176" t="s">
        <v>26</v>
      </c>
      <c r="N20" s="177"/>
      <c r="O20" s="311">
        <f>IF('Rekapitulace stavby'!AN19="","",'Rekapitulace stavby'!AN19)</f>
        <v>25319876</v>
      </c>
      <c r="P20" s="311"/>
      <c r="Q20" s="177"/>
      <c r="R20" s="28"/>
    </row>
    <row r="21" spans="2:18" s="1" customFormat="1" ht="18" customHeight="1">
      <c r="B21" s="26"/>
      <c r="C21" s="177"/>
      <c r="D21" s="177"/>
      <c r="E21" s="222" t="str">
        <f>IF('[11]Rekapitulace stavby'!E20="","",'[11]Rekapitulace stavby'!E20)</f>
        <v xml:space="preserve"> </v>
      </c>
      <c r="F21" s="180" t="str">
        <f>'Rekapitulace stavby'!K20</f>
        <v>Holzova 9, 628 00 Brno - Líšeň</v>
      </c>
      <c r="G21" s="180"/>
      <c r="H21" s="177"/>
      <c r="I21" s="177"/>
      <c r="J21" s="177"/>
      <c r="K21" s="177"/>
      <c r="L21" s="177"/>
      <c r="M21" s="176" t="s">
        <v>27</v>
      </c>
      <c r="N21" s="177"/>
      <c r="O21" s="311" t="str">
        <f>IF('Rekapitulace stavby'!AN20="","",'Rekapitulace stavby'!AN20)</f>
        <v>CZ25319876</v>
      </c>
      <c r="P21" s="311"/>
      <c r="Q21" s="177"/>
      <c r="R21" s="28"/>
    </row>
    <row r="22" spans="2:18" s="1" customFormat="1" ht="6.95" customHeight="1">
      <c r="B22" s="26"/>
      <c r="C22" s="177"/>
      <c r="D22" s="177"/>
      <c r="E22" s="177"/>
      <c r="F22" s="177"/>
      <c r="G22" s="177"/>
      <c r="H22" s="177"/>
      <c r="I22" s="177"/>
      <c r="J22" s="177"/>
      <c r="K22" s="177"/>
      <c r="L22" s="177"/>
      <c r="M22" s="177"/>
      <c r="N22" s="177"/>
      <c r="O22" s="177"/>
      <c r="P22" s="177"/>
      <c r="Q22" s="177"/>
      <c r="R22" s="28"/>
    </row>
    <row r="23" spans="2:18" s="1" customFormat="1" ht="14.45" customHeight="1">
      <c r="B23" s="26"/>
      <c r="C23" s="177"/>
      <c r="D23" s="220" t="s">
        <v>32</v>
      </c>
      <c r="E23" s="177"/>
      <c r="F23" s="291" t="str">
        <f>'Rekapitulace stavby'!K22</f>
        <v xml:space="preserve"> </v>
      </c>
      <c r="G23" s="177"/>
      <c r="H23" s="177"/>
      <c r="I23" s="177"/>
      <c r="J23" s="177"/>
      <c r="K23" s="177"/>
      <c r="L23" s="177"/>
      <c r="M23" s="177"/>
      <c r="N23" s="177"/>
      <c r="O23" s="177"/>
      <c r="P23" s="177"/>
      <c r="Q23" s="177"/>
      <c r="R23" s="28"/>
    </row>
    <row r="24" spans="2:18" s="1" customFormat="1" ht="22.5" customHeight="1">
      <c r="B24" s="26"/>
      <c r="C24" s="177"/>
      <c r="D24" s="177"/>
      <c r="E24" s="465" t="s">
        <v>5</v>
      </c>
      <c r="F24" s="465"/>
      <c r="G24" s="465"/>
      <c r="H24" s="465"/>
      <c r="I24" s="465"/>
      <c r="J24" s="465"/>
      <c r="K24" s="465"/>
      <c r="L24" s="465"/>
      <c r="M24" s="177"/>
      <c r="N24" s="177"/>
      <c r="O24" s="177"/>
      <c r="P24" s="177"/>
      <c r="Q24" s="177"/>
      <c r="R24" s="28"/>
    </row>
    <row r="25" spans="2:18" s="1" customFormat="1" ht="6.95" customHeight="1">
      <c r="B25" s="26"/>
      <c r="C25" s="177"/>
      <c r="D25" s="177"/>
      <c r="E25" s="177"/>
      <c r="F25" s="177"/>
      <c r="G25" s="177"/>
      <c r="H25" s="177"/>
      <c r="I25" s="177"/>
      <c r="J25" s="177"/>
      <c r="K25" s="177"/>
      <c r="L25" s="177"/>
      <c r="M25" s="177"/>
      <c r="N25" s="177"/>
      <c r="O25" s="177"/>
      <c r="P25" s="177"/>
      <c r="Q25" s="177"/>
      <c r="R25" s="28"/>
    </row>
    <row r="26" spans="2:18" s="1" customFormat="1" ht="6.95" customHeight="1">
      <c r="B26" s="26"/>
      <c r="C26" s="177"/>
      <c r="D26" s="181"/>
      <c r="E26" s="181"/>
      <c r="F26" s="181"/>
      <c r="G26" s="181"/>
      <c r="H26" s="181"/>
      <c r="I26" s="181"/>
      <c r="J26" s="181"/>
      <c r="K26" s="181"/>
      <c r="L26" s="181"/>
      <c r="M26" s="181"/>
      <c r="N26" s="181"/>
      <c r="O26" s="181"/>
      <c r="P26" s="181"/>
      <c r="Q26" s="177"/>
      <c r="R26" s="28"/>
    </row>
    <row r="27" spans="2:18" s="1" customFormat="1" ht="14.45" customHeight="1">
      <c r="B27" s="26"/>
      <c r="C27" s="177"/>
      <c r="D27" s="223" t="s">
        <v>124</v>
      </c>
      <c r="E27" s="177"/>
      <c r="F27" s="177"/>
      <c r="G27" s="177"/>
      <c r="H27" s="177"/>
      <c r="I27" s="177"/>
      <c r="J27" s="177"/>
      <c r="K27" s="177"/>
      <c r="L27" s="177"/>
      <c r="M27" s="466">
        <f>N88</f>
        <v>0</v>
      </c>
      <c r="N27" s="466"/>
      <c r="O27" s="466"/>
      <c r="P27" s="466"/>
      <c r="Q27" s="177"/>
      <c r="R27" s="28"/>
    </row>
    <row r="28" spans="2:18" s="1" customFormat="1" ht="14.45" customHeight="1">
      <c r="B28" s="26"/>
      <c r="C28" s="177"/>
      <c r="D28" s="224" t="s">
        <v>125</v>
      </c>
      <c r="E28" s="177"/>
      <c r="F28" s="177"/>
      <c r="G28" s="177"/>
      <c r="H28" s="177"/>
      <c r="I28" s="177"/>
      <c r="J28" s="177"/>
      <c r="K28" s="177"/>
      <c r="L28" s="177"/>
      <c r="M28" s="466">
        <f>N94</f>
        <v>0</v>
      </c>
      <c r="N28" s="466"/>
      <c r="O28" s="466"/>
      <c r="P28" s="466"/>
      <c r="Q28" s="177"/>
      <c r="R28" s="28"/>
    </row>
    <row r="29" spans="2:18" s="1" customFormat="1" ht="6.95" customHeight="1">
      <c r="B29" s="26"/>
      <c r="C29" s="177"/>
      <c r="D29" s="177"/>
      <c r="E29" s="177"/>
      <c r="F29" s="177"/>
      <c r="G29" s="177"/>
      <c r="H29" s="177"/>
      <c r="I29" s="177"/>
      <c r="J29" s="177"/>
      <c r="K29" s="177"/>
      <c r="L29" s="177"/>
      <c r="M29" s="177"/>
      <c r="N29" s="177"/>
      <c r="O29" s="177"/>
      <c r="P29" s="177"/>
      <c r="Q29" s="177"/>
      <c r="R29" s="28"/>
    </row>
    <row r="30" spans="2:18" s="1" customFormat="1" ht="25.35" customHeight="1">
      <c r="B30" s="26"/>
      <c r="C30" s="177"/>
      <c r="D30" s="225" t="s">
        <v>35</v>
      </c>
      <c r="E30" s="177"/>
      <c r="F30" s="177"/>
      <c r="G30" s="177"/>
      <c r="H30" s="177"/>
      <c r="I30" s="177"/>
      <c r="J30" s="177"/>
      <c r="K30" s="177"/>
      <c r="L30" s="177"/>
      <c r="M30" s="460">
        <f>ROUND(M27+M28,2)</f>
        <v>0</v>
      </c>
      <c r="N30" s="408"/>
      <c r="O30" s="408"/>
      <c r="P30" s="408"/>
      <c r="Q30" s="177"/>
      <c r="R30" s="28"/>
    </row>
    <row r="31" spans="2:18" s="1" customFormat="1" ht="6.95" customHeight="1">
      <c r="B31" s="26"/>
      <c r="C31" s="177"/>
      <c r="D31" s="181"/>
      <c r="E31" s="181"/>
      <c r="F31" s="181"/>
      <c r="G31" s="181"/>
      <c r="H31" s="181"/>
      <c r="I31" s="181"/>
      <c r="J31" s="181"/>
      <c r="K31" s="181"/>
      <c r="L31" s="181"/>
      <c r="M31" s="181"/>
      <c r="N31" s="181"/>
      <c r="O31" s="181"/>
      <c r="P31" s="181"/>
      <c r="Q31" s="177"/>
      <c r="R31" s="28"/>
    </row>
    <row r="32" spans="2:18" s="1" customFormat="1" ht="14.45" customHeight="1">
      <c r="B32" s="26"/>
      <c r="C32" s="177"/>
      <c r="D32" s="226" t="s">
        <v>36</v>
      </c>
      <c r="E32" s="226" t="s">
        <v>37</v>
      </c>
      <c r="F32" s="227">
        <v>0.21</v>
      </c>
      <c r="G32" s="228" t="s">
        <v>38</v>
      </c>
      <c r="H32" s="456">
        <f>M30</f>
        <v>0</v>
      </c>
      <c r="I32" s="408"/>
      <c r="J32" s="408"/>
      <c r="K32" s="177"/>
      <c r="L32" s="177"/>
      <c r="M32" s="456">
        <f>H32*0.21</f>
        <v>0</v>
      </c>
      <c r="N32" s="408"/>
      <c r="O32" s="408"/>
      <c r="P32" s="408"/>
      <c r="Q32" s="177"/>
      <c r="R32" s="28"/>
    </row>
    <row r="33" spans="2:18" s="1" customFormat="1" ht="14.45" customHeight="1">
      <c r="B33" s="26"/>
      <c r="C33" s="177"/>
      <c r="D33" s="177"/>
      <c r="E33" s="226" t="s">
        <v>39</v>
      </c>
      <c r="F33" s="227">
        <v>0.15</v>
      </c>
      <c r="G33" s="228" t="s">
        <v>38</v>
      </c>
      <c r="H33" s="456"/>
      <c r="I33" s="408"/>
      <c r="J33" s="408"/>
      <c r="K33" s="177"/>
      <c r="L33" s="177"/>
      <c r="M33" s="456">
        <v>0</v>
      </c>
      <c r="N33" s="408"/>
      <c r="O33" s="408"/>
      <c r="P33" s="408"/>
      <c r="Q33" s="177"/>
      <c r="R33" s="28"/>
    </row>
    <row r="34" spans="2:18" s="1" customFormat="1" ht="14.45" customHeight="1" hidden="1">
      <c r="B34" s="26"/>
      <c r="C34" s="177"/>
      <c r="D34" s="177"/>
      <c r="E34" s="226" t="s">
        <v>40</v>
      </c>
      <c r="F34" s="227">
        <v>0.21</v>
      </c>
      <c r="G34" s="228" t="s">
        <v>38</v>
      </c>
      <c r="H34" s="456" t="e">
        <f>ROUND((SUM(#REF!)+SUM(#REF!)),2)</f>
        <v>#REF!</v>
      </c>
      <c r="I34" s="408"/>
      <c r="J34" s="408"/>
      <c r="K34" s="177"/>
      <c r="L34" s="177"/>
      <c r="M34" s="456">
        <v>0</v>
      </c>
      <c r="N34" s="408"/>
      <c r="O34" s="408"/>
      <c r="P34" s="408"/>
      <c r="Q34" s="177"/>
      <c r="R34" s="28"/>
    </row>
    <row r="35" spans="2:18" s="1" customFormat="1" ht="14.45" customHeight="1" hidden="1">
      <c r="B35" s="26"/>
      <c r="C35" s="177"/>
      <c r="D35" s="177"/>
      <c r="E35" s="226" t="s">
        <v>41</v>
      </c>
      <c r="F35" s="227">
        <v>0.15</v>
      </c>
      <c r="G35" s="228" t="s">
        <v>38</v>
      </c>
      <c r="H35" s="456" t="e">
        <f>ROUND((SUM(#REF!)+SUM(#REF!)),2)</f>
        <v>#REF!</v>
      </c>
      <c r="I35" s="408"/>
      <c r="J35" s="408"/>
      <c r="K35" s="177"/>
      <c r="L35" s="177"/>
      <c r="M35" s="456">
        <v>0</v>
      </c>
      <c r="N35" s="408"/>
      <c r="O35" s="408"/>
      <c r="P35" s="408"/>
      <c r="Q35" s="177"/>
      <c r="R35" s="28"/>
    </row>
    <row r="36" spans="2:18" s="1" customFormat="1" ht="14.45" customHeight="1" hidden="1">
      <c r="B36" s="26"/>
      <c r="C36" s="177"/>
      <c r="D36" s="177"/>
      <c r="E36" s="226" t="s">
        <v>42</v>
      </c>
      <c r="F36" s="227">
        <v>0</v>
      </c>
      <c r="G36" s="228" t="s">
        <v>38</v>
      </c>
      <c r="H36" s="456" t="e">
        <f>ROUND((SUM(#REF!)+SUM(#REF!)),2)</f>
        <v>#REF!</v>
      </c>
      <c r="I36" s="408"/>
      <c r="J36" s="408"/>
      <c r="K36" s="177"/>
      <c r="L36" s="177"/>
      <c r="M36" s="456">
        <v>0</v>
      </c>
      <c r="N36" s="408"/>
      <c r="O36" s="408"/>
      <c r="P36" s="408"/>
      <c r="Q36" s="177"/>
      <c r="R36" s="28"/>
    </row>
    <row r="37" spans="2:18" s="1" customFormat="1" ht="6.95" customHeight="1">
      <c r="B37" s="26"/>
      <c r="C37" s="177"/>
      <c r="D37" s="177"/>
      <c r="E37" s="177"/>
      <c r="F37" s="177"/>
      <c r="G37" s="177"/>
      <c r="H37" s="177"/>
      <c r="I37" s="177"/>
      <c r="J37" s="177"/>
      <c r="K37" s="177"/>
      <c r="L37" s="177"/>
      <c r="M37" s="177"/>
      <c r="N37" s="177"/>
      <c r="O37" s="177"/>
      <c r="P37" s="177"/>
      <c r="Q37" s="177"/>
      <c r="R37" s="28"/>
    </row>
    <row r="38" spans="2:18" s="1" customFormat="1" ht="25.35" customHeight="1">
      <c r="B38" s="26"/>
      <c r="C38" s="188"/>
      <c r="D38" s="229" t="s">
        <v>43</v>
      </c>
      <c r="E38" s="190"/>
      <c r="F38" s="190"/>
      <c r="G38" s="230" t="s">
        <v>44</v>
      </c>
      <c r="H38" s="231" t="s">
        <v>45</v>
      </c>
      <c r="I38" s="190"/>
      <c r="J38" s="190"/>
      <c r="K38" s="190"/>
      <c r="L38" s="457">
        <f>SUM(M30:M36)</f>
        <v>0</v>
      </c>
      <c r="M38" s="457"/>
      <c r="N38" s="457"/>
      <c r="O38" s="457"/>
      <c r="P38" s="458"/>
      <c r="Q38" s="188"/>
      <c r="R38" s="28"/>
    </row>
    <row r="39" spans="2:18" s="1" customFormat="1" ht="14.45" customHeight="1">
      <c r="B39" s="26"/>
      <c r="C39" s="177"/>
      <c r="D39" s="177"/>
      <c r="E39" s="177"/>
      <c r="F39" s="177"/>
      <c r="G39" s="177"/>
      <c r="H39" s="177"/>
      <c r="I39" s="177"/>
      <c r="J39" s="177"/>
      <c r="K39" s="177"/>
      <c r="L39" s="177"/>
      <c r="M39" s="177"/>
      <c r="N39" s="177"/>
      <c r="O39" s="177"/>
      <c r="P39" s="177"/>
      <c r="Q39" s="177"/>
      <c r="R39" s="28"/>
    </row>
    <row r="40" spans="2:18" s="1" customFormat="1" ht="14.45" customHeight="1">
      <c r="B40" s="26"/>
      <c r="C40" s="177"/>
      <c r="D40" s="177"/>
      <c r="E40" s="177"/>
      <c r="F40" s="177"/>
      <c r="G40" s="177"/>
      <c r="H40" s="177"/>
      <c r="I40" s="177"/>
      <c r="J40" s="177"/>
      <c r="K40" s="177"/>
      <c r="L40" s="177"/>
      <c r="M40" s="177"/>
      <c r="N40" s="177"/>
      <c r="O40" s="177"/>
      <c r="P40" s="177"/>
      <c r="Q40" s="177"/>
      <c r="R40" s="28"/>
    </row>
    <row r="41" spans="2:18" ht="13.5">
      <c r="B41" s="21"/>
      <c r="C41" s="175"/>
      <c r="D41" s="175"/>
      <c r="E41" s="175"/>
      <c r="F41" s="175"/>
      <c r="G41" s="175"/>
      <c r="H41" s="175"/>
      <c r="I41" s="175"/>
      <c r="J41" s="175"/>
      <c r="K41" s="175"/>
      <c r="L41" s="175"/>
      <c r="M41" s="175"/>
      <c r="N41" s="175"/>
      <c r="O41" s="175"/>
      <c r="P41" s="175"/>
      <c r="Q41" s="175"/>
      <c r="R41" s="22"/>
    </row>
    <row r="42" spans="2:18" ht="13.5">
      <c r="B42" s="21"/>
      <c r="C42" s="175"/>
      <c r="D42" s="175"/>
      <c r="E42" s="175"/>
      <c r="F42" s="175"/>
      <c r="G42" s="175"/>
      <c r="H42" s="175"/>
      <c r="I42" s="175"/>
      <c r="J42" s="175"/>
      <c r="K42" s="175"/>
      <c r="L42" s="175"/>
      <c r="M42" s="175"/>
      <c r="N42" s="175"/>
      <c r="O42" s="175"/>
      <c r="P42" s="175"/>
      <c r="Q42" s="175"/>
      <c r="R42" s="22"/>
    </row>
    <row r="43" spans="2:18" ht="13.5">
      <c r="B43" s="21"/>
      <c r="C43" s="175"/>
      <c r="D43" s="175"/>
      <c r="E43" s="175"/>
      <c r="F43" s="175"/>
      <c r="G43" s="175"/>
      <c r="H43" s="175"/>
      <c r="I43" s="175"/>
      <c r="J43" s="175"/>
      <c r="K43" s="175"/>
      <c r="L43" s="175"/>
      <c r="M43" s="175"/>
      <c r="N43" s="175"/>
      <c r="O43" s="175"/>
      <c r="P43" s="175"/>
      <c r="Q43" s="175"/>
      <c r="R43" s="22"/>
    </row>
    <row r="44" spans="2:18" ht="13.5">
      <c r="B44" s="21"/>
      <c r="C44" s="175"/>
      <c r="D44" s="175"/>
      <c r="E44" s="175"/>
      <c r="F44" s="175"/>
      <c r="G44" s="175"/>
      <c r="H44" s="175"/>
      <c r="I44" s="175"/>
      <c r="J44" s="175"/>
      <c r="K44" s="175"/>
      <c r="L44" s="175"/>
      <c r="M44" s="175"/>
      <c r="N44" s="175"/>
      <c r="O44" s="175"/>
      <c r="P44" s="175"/>
      <c r="Q44" s="175"/>
      <c r="R44" s="22"/>
    </row>
    <row r="45" spans="2:18" ht="13.5">
      <c r="B45" s="21"/>
      <c r="C45" s="175"/>
      <c r="D45" s="175"/>
      <c r="E45" s="175"/>
      <c r="F45" s="175"/>
      <c r="G45" s="175"/>
      <c r="H45" s="175"/>
      <c r="I45" s="175"/>
      <c r="J45" s="175"/>
      <c r="K45" s="175"/>
      <c r="L45" s="175"/>
      <c r="M45" s="175"/>
      <c r="N45" s="175"/>
      <c r="O45" s="175"/>
      <c r="P45" s="175"/>
      <c r="Q45" s="175"/>
      <c r="R45" s="22"/>
    </row>
    <row r="46" spans="2:18" ht="13.5">
      <c r="B46" s="21"/>
      <c r="C46" s="175"/>
      <c r="D46" s="175"/>
      <c r="E46" s="175"/>
      <c r="F46" s="175"/>
      <c r="G46" s="175"/>
      <c r="H46" s="175"/>
      <c r="I46" s="175"/>
      <c r="J46" s="175"/>
      <c r="K46" s="175"/>
      <c r="L46" s="175"/>
      <c r="M46" s="175"/>
      <c r="N46" s="175"/>
      <c r="O46" s="175"/>
      <c r="P46" s="175"/>
      <c r="Q46" s="175"/>
      <c r="R46" s="22"/>
    </row>
    <row r="47" spans="2:18" ht="13.5">
      <c r="B47" s="21"/>
      <c r="C47" s="175"/>
      <c r="D47" s="175"/>
      <c r="E47" s="175"/>
      <c r="F47" s="175"/>
      <c r="G47" s="175"/>
      <c r="H47" s="175"/>
      <c r="I47" s="175"/>
      <c r="J47" s="175"/>
      <c r="K47" s="175"/>
      <c r="L47" s="175"/>
      <c r="M47" s="175"/>
      <c r="N47" s="175"/>
      <c r="O47" s="175"/>
      <c r="P47" s="175"/>
      <c r="Q47" s="175"/>
      <c r="R47" s="22"/>
    </row>
    <row r="48" spans="2:18" ht="13.5">
      <c r="B48" s="21"/>
      <c r="C48" s="175"/>
      <c r="D48" s="175"/>
      <c r="E48" s="175"/>
      <c r="F48" s="175"/>
      <c r="G48" s="175"/>
      <c r="H48" s="175"/>
      <c r="I48" s="175"/>
      <c r="J48" s="175"/>
      <c r="K48" s="175"/>
      <c r="L48" s="175"/>
      <c r="M48" s="175"/>
      <c r="N48" s="175"/>
      <c r="O48" s="175"/>
      <c r="P48" s="175"/>
      <c r="Q48" s="175"/>
      <c r="R48" s="22"/>
    </row>
    <row r="49" spans="2:18" ht="13.5">
      <c r="B49" s="21"/>
      <c r="C49" s="175"/>
      <c r="D49" s="175"/>
      <c r="E49" s="175"/>
      <c r="F49" s="175"/>
      <c r="G49" s="175"/>
      <c r="H49" s="175"/>
      <c r="I49" s="175"/>
      <c r="J49" s="175"/>
      <c r="K49" s="175"/>
      <c r="L49" s="175"/>
      <c r="M49" s="175"/>
      <c r="N49" s="175"/>
      <c r="O49" s="175"/>
      <c r="P49" s="175"/>
      <c r="Q49" s="175"/>
      <c r="R49" s="22"/>
    </row>
    <row r="50" spans="2:18" s="1" customFormat="1" ht="15">
      <c r="B50" s="26"/>
      <c r="C50" s="177"/>
      <c r="D50" s="232" t="s">
        <v>46</v>
      </c>
      <c r="E50" s="181"/>
      <c r="F50" s="181"/>
      <c r="G50" s="181"/>
      <c r="H50" s="194"/>
      <c r="I50" s="177"/>
      <c r="J50" s="232" t="s">
        <v>47</v>
      </c>
      <c r="K50" s="181"/>
      <c r="L50" s="181"/>
      <c r="M50" s="181"/>
      <c r="N50" s="181"/>
      <c r="O50" s="181"/>
      <c r="P50" s="194"/>
      <c r="Q50" s="177"/>
      <c r="R50" s="28"/>
    </row>
    <row r="51" spans="2:18" ht="13.5">
      <c r="B51" s="21"/>
      <c r="C51" s="175"/>
      <c r="D51" s="195"/>
      <c r="E51" s="175"/>
      <c r="F51" s="175"/>
      <c r="G51" s="175"/>
      <c r="H51" s="196"/>
      <c r="I51" s="175"/>
      <c r="J51" s="195"/>
      <c r="K51" s="175"/>
      <c r="L51" s="175"/>
      <c r="M51" s="175"/>
      <c r="N51" s="175"/>
      <c r="O51" s="175"/>
      <c r="P51" s="196"/>
      <c r="Q51" s="175"/>
      <c r="R51" s="22"/>
    </row>
    <row r="52" spans="2:18" ht="13.5">
      <c r="B52" s="21"/>
      <c r="C52" s="175"/>
      <c r="D52" s="195"/>
      <c r="E52" s="175"/>
      <c r="F52" s="175"/>
      <c r="G52" s="175"/>
      <c r="H52" s="196"/>
      <c r="I52" s="175"/>
      <c r="J52" s="195"/>
      <c r="K52" s="175"/>
      <c r="L52" s="175"/>
      <c r="M52" s="175"/>
      <c r="N52" s="175"/>
      <c r="O52" s="175"/>
      <c r="P52" s="196"/>
      <c r="Q52" s="175"/>
      <c r="R52" s="22"/>
    </row>
    <row r="53" spans="2:18" ht="13.5">
      <c r="B53" s="21"/>
      <c r="C53" s="175"/>
      <c r="D53" s="195"/>
      <c r="E53" s="175"/>
      <c r="F53" s="175"/>
      <c r="G53" s="175"/>
      <c r="H53" s="196"/>
      <c r="I53" s="175"/>
      <c r="J53" s="195"/>
      <c r="K53" s="175"/>
      <c r="L53" s="175"/>
      <c r="M53" s="175"/>
      <c r="N53" s="175"/>
      <c r="O53" s="175"/>
      <c r="P53" s="196"/>
      <c r="Q53" s="175"/>
      <c r="R53" s="22"/>
    </row>
    <row r="54" spans="2:18" ht="13.5">
      <c r="B54" s="21"/>
      <c r="C54" s="175"/>
      <c r="D54" s="195"/>
      <c r="E54" s="175"/>
      <c r="F54" s="175"/>
      <c r="G54" s="175"/>
      <c r="H54" s="196"/>
      <c r="I54" s="175"/>
      <c r="J54" s="195"/>
      <c r="K54" s="175"/>
      <c r="L54" s="175"/>
      <c r="M54" s="175"/>
      <c r="N54" s="175"/>
      <c r="O54" s="175"/>
      <c r="P54" s="196"/>
      <c r="Q54" s="175"/>
      <c r="R54" s="22"/>
    </row>
    <row r="55" spans="2:18" ht="13.5">
      <c r="B55" s="21"/>
      <c r="C55" s="175"/>
      <c r="D55" s="195"/>
      <c r="E55" s="175"/>
      <c r="F55" s="175"/>
      <c r="G55" s="175"/>
      <c r="H55" s="196"/>
      <c r="I55" s="175"/>
      <c r="J55" s="195"/>
      <c r="K55" s="175"/>
      <c r="L55" s="175"/>
      <c r="M55" s="175"/>
      <c r="N55" s="175"/>
      <c r="O55" s="175"/>
      <c r="P55" s="196"/>
      <c r="Q55" s="175"/>
      <c r="R55" s="22"/>
    </row>
    <row r="56" spans="2:18" ht="13.5">
      <c r="B56" s="21"/>
      <c r="C56" s="175"/>
      <c r="D56" s="195"/>
      <c r="E56" s="175"/>
      <c r="F56" s="175"/>
      <c r="G56" s="175"/>
      <c r="H56" s="196"/>
      <c r="I56" s="175"/>
      <c r="J56" s="195"/>
      <c r="K56" s="175"/>
      <c r="L56" s="175"/>
      <c r="M56" s="175"/>
      <c r="N56" s="175"/>
      <c r="O56" s="175"/>
      <c r="P56" s="196"/>
      <c r="Q56" s="175"/>
      <c r="R56" s="22"/>
    </row>
    <row r="57" spans="2:18" ht="13.5">
      <c r="B57" s="21"/>
      <c r="C57" s="175"/>
      <c r="D57" s="195"/>
      <c r="E57" s="175"/>
      <c r="F57" s="175"/>
      <c r="G57" s="175"/>
      <c r="H57" s="196"/>
      <c r="I57" s="175"/>
      <c r="J57" s="195"/>
      <c r="K57" s="175"/>
      <c r="L57" s="175"/>
      <c r="M57" s="175"/>
      <c r="N57" s="175"/>
      <c r="O57" s="175"/>
      <c r="P57" s="196"/>
      <c r="Q57" s="175"/>
      <c r="R57" s="22"/>
    </row>
    <row r="58" spans="2:18" ht="13.5">
      <c r="B58" s="21"/>
      <c r="C58" s="175"/>
      <c r="D58" s="195"/>
      <c r="E58" s="175"/>
      <c r="F58" s="175"/>
      <c r="G58" s="175"/>
      <c r="H58" s="196"/>
      <c r="I58" s="175"/>
      <c r="J58" s="195"/>
      <c r="K58" s="175"/>
      <c r="L58" s="175"/>
      <c r="M58" s="175"/>
      <c r="N58" s="175"/>
      <c r="O58" s="175"/>
      <c r="P58" s="196"/>
      <c r="Q58" s="175"/>
      <c r="R58" s="22"/>
    </row>
    <row r="59" spans="2:18" s="1" customFormat="1" ht="15">
      <c r="B59" s="26"/>
      <c r="C59" s="177"/>
      <c r="D59" s="233" t="s">
        <v>48</v>
      </c>
      <c r="E59" s="198"/>
      <c r="F59" s="198"/>
      <c r="G59" s="234" t="s">
        <v>49</v>
      </c>
      <c r="H59" s="200"/>
      <c r="I59" s="177"/>
      <c r="J59" s="233" t="s">
        <v>48</v>
      </c>
      <c r="K59" s="198"/>
      <c r="L59" s="198"/>
      <c r="M59" s="198"/>
      <c r="N59" s="234" t="s">
        <v>49</v>
      </c>
      <c r="O59" s="198"/>
      <c r="P59" s="200"/>
      <c r="Q59" s="177"/>
      <c r="R59" s="28"/>
    </row>
    <row r="60" spans="2:18" ht="13.5">
      <c r="B60" s="21"/>
      <c r="C60" s="175"/>
      <c r="D60" s="175"/>
      <c r="E60" s="175"/>
      <c r="F60" s="175"/>
      <c r="G60" s="175"/>
      <c r="H60" s="175"/>
      <c r="I60" s="175"/>
      <c r="J60" s="175"/>
      <c r="K60" s="175"/>
      <c r="L60" s="175"/>
      <c r="M60" s="175"/>
      <c r="N60" s="175"/>
      <c r="O60" s="175"/>
      <c r="P60" s="175"/>
      <c r="Q60" s="175"/>
      <c r="R60" s="22"/>
    </row>
    <row r="61" spans="2:18" s="1" customFormat="1" ht="15">
      <c r="B61" s="26"/>
      <c r="C61" s="177"/>
      <c r="D61" s="232" t="s">
        <v>50</v>
      </c>
      <c r="E61" s="181"/>
      <c r="F61" s="181"/>
      <c r="G61" s="181"/>
      <c r="H61" s="194"/>
      <c r="I61" s="177"/>
      <c r="J61" s="232" t="s">
        <v>51</v>
      </c>
      <c r="K61" s="181"/>
      <c r="L61" s="181"/>
      <c r="M61" s="181"/>
      <c r="N61" s="181"/>
      <c r="O61" s="181"/>
      <c r="P61" s="194"/>
      <c r="Q61" s="177"/>
      <c r="R61" s="28"/>
    </row>
    <row r="62" spans="2:18" ht="13.5">
      <c r="B62" s="21"/>
      <c r="C62" s="175"/>
      <c r="D62" s="195"/>
      <c r="E62" s="175"/>
      <c r="F62" s="175"/>
      <c r="G62" s="175"/>
      <c r="H62" s="196"/>
      <c r="I62" s="175"/>
      <c r="J62" s="195"/>
      <c r="K62" s="175"/>
      <c r="L62" s="175"/>
      <c r="M62" s="175"/>
      <c r="N62" s="175"/>
      <c r="O62" s="175"/>
      <c r="P62" s="196"/>
      <c r="Q62" s="175"/>
      <c r="R62" s="22"/>
    </row>
    <row r="63" spans="2:18" ht="13.5">
      <c r="B63" s="21"/>
      <c r="C63" s="175"/>
      <c r="D63" s="195"/>
      <c r="E63" s="175"/>
      <c r="F63" s="175"/>
      <c r="G63" s="175"/>
      <c r="H63" s="196"/>
      <c r="I63" s="175"/>
      <c r="J63" s="195"/>
      <c r="K63" s="175"/>
      <c r="L63" s="175"/>
      <c r="M63" s="175"/>
      <c r="N63" s="175"/>
      <c r="O63" s="175"/>
      <c r="P63" s="196"/>
      <c r="Q63" s="175"/>
      <c r="R63" s="22"/>
    </row>
    <row r="64" spans="2:18" ht="13.5">
      <c r="B64" s="21"/>
      <c r="C64" s="175"/>
      <c r="D64" s="195"/>
      <c r="E64" s="175"/>
      <c r="F64" s="175"/>
      <c r="G64" s="175"/>
      <c r="H64" s="196"/>
      <c r="I64" s="175"/>
      <c r="J64" s="195"/>
      <c r="K64" s="175"/>
      <c r="L64" s="175"/>
      <c r="M64" s="175"/>
      <c r="N64" s="175"/>
      <c r="O64" s="175"/>
      <c r="P64" s="196"/>
      <c r="Q64" s="175"/>
      <c r="R64" s="22"/>
    </row>
    <row r="65" spans="2:18" ht="13.5">
      <c r="B65" s="21"/>
      <c r="C65" s="175"/>
      <c r="D65" s="195"/>
      <c r="E65" s="175"/>
      <c r="F65" s="175"/>
      <c r="G65" s="175"/>
      <c r="H65" s="196"/>
      <c r="I65" s="175"/>
      <c r="J65" s="195"/>
      <c r="K65" s="175"/>
      <c r="L65" s="175"/>
      <c r="M65" s="175"/>
      <c r="N65" s="175"/>
      <c r="O65" s="175"/>
      <c r="P65" s="196"/>
      <c r="Q65" s="175"/>
      <c r="R65" s="22"/>
    </row>
    <row r="66" spans="2:18" ht="13.5">
      <c r="B66" s="21"/>
      <c r="C66" s="175"/>
      <c r="D66" s="195"/>
      <c r="E66" s="175"/>
      <c r="F66" s="175"/>
      <c r="G66" s="175"/>
      <c r="H66" s="196"/>
      <c r="I66" s="175"/>
      <c r="J66" s="195"/>
      <c r="K66" s="175"/>
      <c r="L66" s="175"/>
      <c r="M66" s="175"/>
      <c r="N66" s="175"/>
      <c r="O66" s="175"/>
      <c r="P66" s="196"/>
      <c r="Q66" s="175"/>
      <c r="R66" s="22"/>
    </row>
    <row r="67" spans="2:18" ht="13.5">
      <c r="B67" s="21"/>
      <c r="C67" s="175"/>
      <c r="D67" s="195"/>
      <c r="E67" s="175"/>
      <c r="F67" s="175"/>
      <c r="G67" s="175"/>
      <c r="H67" s="196"/>
      <c r="I67" s="175"/>
      <c r="J67" s="195"/>
      <c r="K67" s="175"/>
      <c r="L67" s="175"/>
      <c r="M67" s="175"/>
      <c r="N67" s="175"/>
      <c r="O67" s="175"/>
      <c r="P67" s="196"/>
      <c r="Q67" s="175"/>
      <c r="R67" s="22"/>
    </row>
    <row r="68" spans="2:18" ht="13.5">
      <c r="B68" s="21"/>
      <c r="C68" s="175"/>
      <c r="D68" s="195"/>
      <c r="E68" s="175"/>
      <c r="F68" s="175"/>
      <c r="G68" s="175"/>
      <c r="H68" s="196"/>
      <c r="I68" s="175"/>
      <c r="J68" s="195"/>
      <c r="K68" s="175"/>
      <c r="L68" s="175"/>
      <c r="M68" s="175"/>
      <c r="N68" s="175"/>
      <c r="O68" s="175"/>
      <c r="P68" s="196"/>
      <c r="Q68" s="175"/>
      <c r="R68" s="22"/>
    </row>
    <row r="69" spans="2:18" ht="13.5">
      <c r="B69" s="21"/>
      <c r="C69" s="175"/>
      <c r="D69" s="195"/>
      <c r="E69" s="175"/>
      <c r="F69" s="175"/>
      <c r="G69" s="175"/>
      <c r="H69" s="196"/>
      <c r="I69" s="175"/>
      <c r="J69" s="195"/>
      <c r="K69" s="175"/>
      <c r="L69" s="175"/>
      <c r="M69" s="175"/>
      <c r="N69" s="175"/>
      <c r="O69" s="175"/>
      <c r="P69" s="196"/>
      <c r="Q69" s="175"/>
      <c r="R69" s="22"/>
    </row>
    <row r="70" spans="2:18" s="1" customFormat="1" ht="15">
      <c r="B70" s="26"/>
      <c r="C70" s="177"/>
      <c r="D70" s="233" t="s">
        <v>48</v>
      </c>
      <c r="E70" s="198"/>
      <c r="F70" s="198"/>
      <c r="G70" s="234" t="s">
        <v>49</v>
      </c>
      <c r="H70" s="200"/>
      <c r="I70" s="177"/>
      <c r="J70" s="233" t="s">
        <v>48</v>
      </c>
      <c r="K70" s="198"/>
      <c r="L70" s="198"/>
      <c r="M70" s="198"/>
      <c r="N70" s="234" t="s">
        <v>49</v>
      </c>
      <c r="O70" s="198"/>
      <c r="P70" s="200"/>
      <c r="Q70" s="177"/>
      <c r="R70" s="28"/>
    </row>
    <row r="71" spans="2:18" s="1" customFormat="1" ht="14.45" customHeight="1">
      <c r="B71" s="40"/>
      <c r="C71" s="201"/>
      <c r="D71" s="201"/>
      <c r="E71" s="201"/>
      <c r="F71" s="201"/>
      <c r="G71" s="201"/>
      <c r="H71" s="201"/>
      <c r="I71" s="201"/>
      <c r="J71" s="201"/>
      <c r="K71" s="201"/>
      <c r="L71" s="201"/>
      <c r="M71" s="201"/>
      <c r="N71" s="201"/>
      <c r="O71" s="201"/>
      <c r="P71" s="201"/>
      <c r="Q71" s="201"/>
      <c r="R71" s="42"/>
    </row>
    <row r="72" spans="3:17" ht="13.5">
      <c r="C72" s="202"/>
      <c r="D72" s="202"/>
      <c r="E72" s="202"/>
      <c r="F72" s="202"/>
      <c r="G72" s="202"/>
      <c r="H72" s="202"/>
      <c r="I72" s="202"/>
      <c r="J72" s="202"/>
      <c r="K72" s="202"/>
      <c r="L72" s="202"/>
      <c r="M72" s="202"/>
      <c r="N72" s="202"/>
      <c r="O72" s="202"/>
      <c r="P72" s="202"/>
      <c r="Q72" s="202"/>
    </row>
    <row r="73" spans="3:17" ht="13.5">
      <c r="C73" s="202"/>
      <c r="D73" s="202"/>
      <c r="E73" s="202"/>
      <c r="F73" s="202"/>
      <c r="G73" s="202"/>
      <c r="H73" s="202"/>
      <c r="I73" s="202"/>
      <c r="J73" s="202"/>
      <c r="K73" s="202"/>
      <c r="L73" s="202"/>
      <c r="M73" s="202"/>
      <c r="N73" s="202"/>
      <c r="O73" s="202"/>
      <c r="P73" s="202"/>
      <c r="Q73" s="202"/>
    </row>
    <row r="74" spans="3:17" ht="13.5">
      <c r="C74" s="202"/>
      <c r="D74" s="202"/>
      <c r="E74" s="202"/>
      <c r="F74" s="202"/>
      <c r="G74" s="202"/>
      <c r="H74" s="202"/>
      <c r="I74" s="202"/>
      <c r="J74" s="202"/>
      <c r="K74" s="202"/>
      <c r="L74" s="202"/>
      <c r="M74" s="202"/>
      <c r="N74" s="202"/>
      <c r="O74" s="202"/>
      <c r="P74" s="202"/>
      <c r="Q74" s="202"/>
    </row>
    <row r="75" spans="2:18" s="1" customFormat="1" ht="6.95" customHeight="1">
      <c r="B75" s="43"/>
      <c r="C75" s="203"/>
      <c r="D75" s="203"/>
      <c r="E75" s="203"/>
      <c r="F75" s="203"/>
      <c r="G75" s="203"/>
      <c r="H75" s="203"/>
      <c r="I75" s="203"/>
      <c r="J75" s="203"/>
      <c r="K75" s="203"/>
      <c r="L75" s="203"/>
      <c r="M75" s="203"/>
      <c r="N75" s="203"/>
      <c r="O75" s="203"/>
      <c r="P75" s="203"/>
      <c r="Q75" s="203"/>
      <c r="R75" s="45"/>
    </row>
    <row r="76" spans="2:18" s="1" customFormat="1" ht="36.95" customHeight="1">
      <c r="B76" s="26"/>
      <c r="C76" s="445" t="s">
        <v>126</v>
      </c>
      <c r="D76" s="459"/>
      <c r="E76" s="459"/>
      <c r="F76" s="459"/>
      <c r="G76" s="459"/>
      <c r="H76" s="459"/>
      <c r="I76" s="459"/>
      <c r="J76" s="459"/>
      <c r="K76" s="459"/>
      <c r="L76" s="459"/>
      <c r="M76" s="459"/>
      <c r="N76" s="459"/>
      <c r="O76" s="459"/>
      <c r="P76" s="459"/>
      <c r="Q76" s="459"/>
      <c r="R76" s="28"/>
    </row>
    <row r="77" spans="2:18" s="1" customFormat="1" ht="6.95" customHeight="1">
      <c r="B77" s="26"/>
      <c r="C77" s="177"/>
      <c r="D77" s="177"/>
      <c r="E77" s="177"/>
      <c r="F77" s="177"/>
      <c r="G77" s="177"/>
      <c r="H77" s="177"/>
      <c r="I77" s="177"/>
      <c r="J77" s="177"/>
      <c r="K77" s="177"/>
      <c r="L77" s="177"/>
      <c r="M77" s="177"/>
      <c r="N77" s="177"/>
      <c r="O77" s="177"/>
      <c r="P77" s="177"/>
      <c r="Q77" s="177"/>
      <c r="R77" s="28"/>
    </row>
    <row r="78" spans="2:18" s="1" customFormat="1" ht="30" customHeight="1">
      <c r="B78" s="26"/>
      <c r="C78" s="220" t="s">
        <v>17</v>
      </c>
      <c r="D78" s="177"/>
      <c r="E78" s="177"/>
      <c r="F78" s="446" t="str">
        <f>F6</f>
        <v>Lednice</v>
      </c>
      <c r="G78" s="447"/>
      <c r="H78" s="447"/>
      <c r="I78" s="447"/>
      <c r="J78" s="447"/>
      <c r="K78" s="447"/>
      <c r="L78" s="447"/>
      <c r="M78" s="447"/>
      <c r="N78" s="447"/>
      <c r="O78" s="447"/>
      <c r="P78" s="447"/>
      <c r="Q78" s="177"/>
      <c r="R78" s="28"/>
    </row>
    <row r="79" spans="2:18" s="1" customFormat="1" ht="36.95" customHeight="1">
      <c r="B79" s="26"/>
      <c r="C79" s="235" t="s">
        <v>123</v>
      </c>
      <c r="D79" s="177"/>
      <c r="E79" s="177"/>
      <c r="F79" s="448" t="str">
        <f>F7</f>
        <v>TO-1.11.06 - Závlaha postřikem - MODUL 1</v>
      </c>
      <c r="G79" s="408"/>
      <c r="H79" s="408"/>
      <c r="I79" s="408"/>
      <c r="J79" s="408"/>
      <c r="K79" s="408"/>
      <c r="L79" s="408"/>
      <c r="M79" s="408"/>
      <c r="N79" s="408"/>
      <c r="O79" s="408"/>
      <c r="P79" s="408"/>
      <c r="Q79" s="177"/>
      <c r="R79" s="28"/>
    </row>
    <row r="80" spans="2:18" s="1" customFormat="1" ht="6.95" customHeight="1">
      <c r="B80" s="26"/>
      <c r="C80" s="177"/>
      <c r="D80" s="177"/>
      <c r="E80" s="177"/>
      <c r="F80" s="177"/>
      <c r="G80" s="177"/>
      <c r="H80" s="177"/>
      <c r="I80" s="177"/>
      <c r="J80" s="177"/>
      <c r="K80" s="177"/>
      <c r="L80" s="177"/>
      <c r="M80" s="177"/>
      <c r="N80" s="177"/>
      <c r="O80" s="177"/>
      <c r="P80" s="177"/>
      <c r="Q80" s="177"/>
      <c r="R80" s="28"/>
    </row>
    <row r="81" spans="2:18" s="1" customFormat="1" ht="18" customHeight="1">
      <c r="B81" s="26"/>
      <c r="C81" s="220" t="s">
        <v>21</v>
      </c>
      <c r="D81" s="177"/>
      <c r="E81" s="177"/>
      <c r="F81" s="222" t="str">
        <f>F9</f>
        <v>Lednice</v>
      </c>
      <c r="G81" s="177"/>
      <c r="H81" s="177"/>
      <c r="I81" s="177"/>
      <c r="J81" s="177"/>
      <c r="K81" s="220" t="s">
        <v>23</v>
      </c>
      <c r="L81" s="177"/>
      <c r="M81" s="449" t="str">
        <f>IF(O9="","",O9)</f>
        <v>29. 1. 2018</v>
      </c>
      <c r="N81" s="449"/>
      <c r="O81" s="449"/>
      <c r="P81" s="449"/>
      <c r="Q81" s="177"/>
      <c r="R81" s="28"/>
    </row>
    <row r="82" spans="2:18" s="1" customFormat="1" ht="6.95" customHeight="1">
      <c r="B82" s="26"/>
      <c r="C82" s="177"/>
      <c r="D82" s="177"/>
      <c r="E82" s="177"/>
      <c r="F82" s="177"/>
      <c r="G82" s="177"/>
      <c r="H82" s="177"/>
      <c r="I82" s="177"/>
      <c r="J82" s="177"/>
      <c r="K82" s="177"/>
      <c r="L82" s="177"/>
      <c r="M82" s="177"/>
      <c r="N82" s="177"/>
      <c r="O82" s="177"/>
      <c r="P82" s="177"/>
      <c r="Q82" s="177"/>
      <c r="R82" s="28"/>
    </row>
    <row r="83" spans="2:18" s="1" customFormat="1" ht="15">
      <c r="B83" s="26"/>
      <c r="C83" s="220" t="s">
        <v>25</v>
      </c>
      <c r="D83" s="177"/>
      <c r="E83" s="177"/>
      <c r="F83" s="148" t="str">
        <f>'Rekapitulace stavby'!L82</f>
        <v>Mendelova univerzita v Brně, Zahradnická fakulta</v>
      </c>
      <c r="G83" s="177"/>
      <c r="H83" s="177"/>
      <c r="I83" s="177"/>
      <c r="J83" s="177"/>
      <c r="K83" s="176" t="s">
        <v>29</v>
      </c>
      <c r="L83" s="177"/>
      <c r="M83" s="409" t="str">
        <f>'Rekapitulace stavby'!$AM$82</f>
        <v>Ing. Jiří Vondál</v>
      </c>
      <c r="N83" s="311"/>
      <c r="O83" s="311"/>
      <c r="P83" s="311"/>
      <c r="Q83" s="311"/>
      <c r="R83" s="28"/>
    </row>
    <row r="84" spans="2:18" s="1" customFormat="1" ht="14.45" customHeight="1">
      <c r="B84" s="26"/>
      <c r="C84" s="220" t="s">
        <v>28</v>
      </c>
      <c r="D84" s="177"/>
      <c r="E84" s="177"/>
      <c r="F84" s="148" t="str">
        <f>'Rekapitulace stavby'!L83</f>
        <v xml:space="preserve"> </v>
      </c>
      <c r="G84" s="177"/>
      <c r="H84" s="177"/>
      <c r="I84" s="177"/>
      <c r="J84" s="177"/>
      <c r="K84" s="176" t="s">
        <v>31</v>
      </c>
      <c r="L84" s="177"/>
      <c r="M84" s="409" t="str">
        <f>'Rekapitulace stavby'!$AM$83</f>
        <v>Ing. Tomáš Vlček</v>
      </c>
      <c r="N84" s="311"/>
      <c r="O84" s="311"/>
      <c r="P84" s="311"/>
      <c r="Q84" s="311"/>
      <c r="R84" s="28"/>
    </row>
    <row r="85" spans="2:18" s="1" customFormat="1" ht="10.35" customHeight="1">
      <c r="B85" s="26"/>
      <c r="C85" s="177"/>
      <c r="D85" s="177"/>
      <c r="E85" s="177"/>
      <c r="F85" s="177"/>
      <c r="G85" s="177"/>
      <c r="H85" s="177"/>
      <c r="I85" s="177"/>
      <c r="J85" s="177"/>
      <c r="K85" s="177"/>
      <c r="L85" s="177"/>
      <c r="M85" s="177"/>
      <c r="N85" s="177"/>
      <c r="O85" s="177"/>
      <c r="P85" s="177"/>
      <c r="Q85" s="177"/>
      <c r="R85" s="28"/>
    </row>
    <row r="86" spans="2:18" s="1" customFormat="1" ht="29.25" customHeight="1">
      <c r="B86" s="26"/>
      <c r="C86" s="455" t="s">
        <v>127</v>
      </c>
      <c r="D86" s="421"/>
      <c r="E86" s="421"/>
      <c r="F86" s="421"/>
      <c r="G86" s="421"/>
      <c r="H86" s="188"/>
      <c r="I86" s="188"/>
      <c r="J86" s="188"/>
      <c r="K86" s="188"/>
      <c r="L86" s="188"/>
      <c r="M86" s="188"/>
      <c r="N86" s="455" t="s">
        <v>128</v>
      </c>
      <c r="O86" s="421"/>
      <c r="P86" s="421"/>
      <c r="Q86" s="421"/>
      <c r="R86" s="28"/>
    </row>
    <row r="87" spans="2:18" s="1" customFormat="1" ht="10.35" customHeight="1">
      <c r="B87" s="26"/>
      <c r="C87" s="177"/>
      <c r="D87" s="177"/>
      <c r="E87" s="177"/>
      <c r="F87" s="177"/>
      <c r="G87" s="177"/>
      <c r="H87" s="177"/>
      <c r="I87" s="177"/>
      <c r="J87" s="177"/>
      <c r="K87" s="177"/>
      <c r="L87" s="177"/>
      <c r="M87" s="177"/>
      <c r="N87" s="177"/>
      <c r="O87" s="177"/>
      <c r="P87" s="177"/>
      <c r="Q87" s="177"/>
      <c r="R87" s="28"/>
    </row>
    <row r="88" spans="2:18" s="1" customFormat="1" ht="29.25" customHeight="1">
      <c r="B88" s="26"/>
      <c r="C88" s="236" t="s">
        <v>129</v>
      </c>
      <c r="D88" s="177"/>
      <c r="E88" s="177"/>
      <c r="F88" s="177"/>
      <c r="G88" s="177"/>
      <c r="H88" s="177"/>
      <c r="I88" s="177"/>
      <c r="J88" s="177"/>
      <c r="K88" s="177"/>
      <c r="L88" s="177"/>
      <c r="M88" s="177"/>
      <c r="N88" s="450">
        <f>N113</f>
        <v>0</v>
      </c>
      <c r="O88" s="442"/>
      <c r="P88" s="442"/>
      <c r="Q88" s="442"/>
      <c r="R88" s="28"/>
    </row>
    <row r="89" spans="2:18" s="119" customFormat="1" ht="24.95" customHeight="1">
      <c r="B89" s="120"/>
      <c r="C89" s="237"/>
      <c r="D89" s="238" t="s">
        <v>130</v>
      </c>
      <c r="E89" s="237"/>
      <c r="F89" s="237"/>
      <c r="G89" s="237"/>
      <c r="H89" s="237"/>
      <c r="I89" s="237"/>
      <c r="J89" s="237"/>
      <c r="K89" s="237"/>
      <c r="L89" s="237"/>
      <c r="M89" s="237"/>
      <c r="N89" s="451">
        <f>N114</f>
        <v>0</v>
      </c>
      <c r="O89" s="452"/>
      <c r="P89" s="452"/>
      <c r="Q89" s="452"/>
      <c r="R89" s="121"/>
    </row>
    <row r="90" spans="2:29" s="122" customFormat="1" ht="19.9" customHeight="1">
      <c r="B90" s="123"/>
      <c r="C90" s="239"/>
      <c r="D90" s="240" t="str">
        <f>D115</f>
        <v>D1 - Potrubí a kabely</v>
      </c>
      <c r="E90" s="239"/>
      <c r="F90" s="239"/>
      <c r="G90" s="239"/>
      <c r="H90" s="239"/>
      <c r="I90" s="239"/>
      <c r="J90" s="239"/>
      <c r="K90" s="239"/>
      <c r="L90" s="239"/>
      <c r="M90" s="239"/>
      <c r="N90" s="453">
        <f>N115</f>
        <v>0</v>
      </c>
      <c r="O90" s="454"/>
      <c r="P90" s="454"/>
      <c r="Q90" s="454"/>
      <c r="R90" s="124"/>
      <c r="AC90" s="125"/>
    </row>
    <row r="91" spans="2:18" s="122" customFormat="1" ht="19.9" customHeight="1">
      <c r="B91" s="123"/>
      <c r="C91" s="239"/>
      <c r="D91" s="240" t="str">
        <f>D120</f>
        <v>D2 - Ovládání závlahy</v>
      </c>
      <c r="E91" s="239"/>
      <c r="F91" s="239"/>
      <c r="G91" s="239"/>
      <c r="H91" s="239"/>
      <c r="I91" s="239"/>
      <c r="J91" s="239"/>
      <c r="K91" s="239"/>
      <c r="L91" s="239"/>
      <c r="M91" s="239"/>
      <c r="N91" s="453">
        <f>N120</f>
        <v>0</v>
      </c>
      <c r="O91" s="454"/>
      <c r="P91" s="454"/>
      <c r="Q91" s="454"/>
      <c r="R91" s="124"/>
    </row>
    <row r="92" spans="2:18" s="122" customFormat="1" ht="19.9" customHeight="1">
      <c r="B92" s="123"/>
      <c r="C92" s="239"/>
      <c r="D92" s="240" t="str">
        <f>D130</f>
        <v>D3 - Postřikovače</v>
      </c>
      <c r="E92" s="239"/>
      <c r="F92" s="239"/>
      <c r="G92" s="239"/>
      <c r="H92" s="239"/>
      <c r="I92" s="239"/>
      <c r="J92" s="239"/>
      <c r="K92" s="239"/>
      <c r="L92" s="239"/>
      <c r="M92" s="239"/>
      <c r="N92" s="453">
        <f>N130</f>
        <v>0</v>
      </c>
      <c r="O92" s="454"/>
      <c r="P92" s="454"/>
      <c r="Q92" s="454"/>
      <c r="R92" s="124"/>
    </row>
    <row r="93" spans="2:18" s="1" customFormat="1" ht="21.75" customHeight="1">
      <c r="B93" s="26"/>
      <c r="C93" s="177"/>
      <c r="D93" s="177"/>
      <c r="E93" s="177"/>
      <c r="F93" s="177"/>
      <c r="G93" s="177"/>
      <c r="H93" s="177"/>
      <c r="I93" s="177"/>
      <c r="J93" s="177"/>
      <c r="K93" s="177"/>
      <c r="L93" s="177"/>
      <c r="M93" s="177"/>
      <c r="N93" s="177"/>
      <c r="O93" s="177"/>
      <c r="P93" s="177"/>
      <c r="Q93" s="177"/>
      <c r="R93" s="28"/>
    </row>
    <row r="94" spans="2:21" s="1" customFormat="1" ht="29.25" customHeight="1">
      <c r="B94" s="26"/>
      <c r="C94" s="236" t="s">
        <v>131</v>
      </c>
      <c r="D94" s="177"/>
      <c r="E94" s="177"/>
      <c r="F94" s="177"/>
      <c r="G94" s="177"/>
      <c r="H94" s="177"/>
      <c r="I94" s="177"/>
      <c r="J94" s="177"/>
      <c r="K94" s="177"/>
      <c r="L94" s="177"/>
      <c r="M94" s="177"/>
      <c r="N94" s="442">
        <v>0</v>
      </c>
      <c r="O94" s="443"/>
      <c r="P94" s="443"/>
      <c r="Q94" s="443"/>
      <c r="R94" s="28"/>
      <c r="T94" s="85"/>
      <c r="U94" s="126" t="s">
        <v>36</v>
      </c>
    </row>
    <row r="95" spans="2:18" s="1" customFormat="1" ht="18" customHeight="1">
      <c r="B95" s="26"/>
      <c r="C95" s="177"/>
      <c r="D95" s="177"/>
      <c r="E95" s="177"/>
      <c r="F95" s="177"/>
      <c r="G95" s="177"/>
      <c r="H95" s="177"/>
      <c r="I95" s="177"/>
      <c r="J95" s="177"/>
      <c r="K95" s="177"/>
      <c r="L95" s="177"/>
      <c r="M95" s="177"/>
      <c r="N95" s="177"/>
      <c r="O95" s="177"/>
      <c r="P95" s="177"/>
      <c r="Q95" s="177"/>
      <c r="R95" s="28"/>
    </row>
    <row r="96" spans="2:18" s="1" customFormat="1" ht="29.25" customHeight="1">
      <c r="B96" s="26"/>
      <c r="C96" s="241" t="s">
        <v>115</v>
      </c>
      <c r="D96" s="188"/>
      <c r="E96" s="188"/>
      <c r="F96" s="188"/>
      <c r="G96" s="188"/>
      <c r="H96" s="188"/>
      <c r="I96" s="188"/>
      <c r="J96" s="188"/>
      <c r="K96" s="188"/>
      <c r="L96" s="444">
        <f>ROUND(SUM(N88+N94),2)</f>
        <v>0</v>
      </c>
      <c r="M96" s="444"/>
      <c r="N96" s="444"/>
      <c r="O96" s="444"/>
      <c r="P96" s="444"/>
      <c r="Q96" s="444"/>
      <c r="R96" s="28"/>
    </row>
    <row r="97" spans="2:18" s="1" customFormat="1" ht="6.95" customHeight="1">
      <c r="B97" s="40"/>
      <c r="C97" s="201"/>
      <c r="D97" s="201"/>
      <c r="E97" s="201"/>
      <c r="F97" s="201"/>
      <c r="G97" s="201"/>
      <c r="H97" s="201"/>
      <c r="I97" s="201"/>
      <c r="J97" s="201"/>
      <c r="K97" s="201"/>
      <c r="L97" s="201"/>
      <c r="M97" s="201"/>
      <c r="N97" s="201"/>
      <c r="O97" s="201"/>
      <c r="P97" s="201"/>
      <c r="Q97" s="201"/>
      <c r="R97" s="42"/>
    </row>
    <row r="98" spans="3:17" ht="13.5">
      <c r="C98" s="202"/>
      <c r="D98" s="202"/>
      <c r="E98" s="202"/>
      <c r="F98" s="202"/>
      <c r="G98" s="202"/>
      <c r="H98" s="202"/>
      <c r="I98" s="202"/>
      <c r="J98" s="202"/>
      <c r="K98" s="202"/>
      <c r="L98" s="202"/>
      <c r="M98" s="202"/>
      <c r="N98" s="202"/>
      <c r="O98" s="202"/>
      <c r="P98" s="202"/>
      <c r="Q98" s="202"/>
    </row>
    <row r="99" spans="3:17" ht="13.5">
      <c r="C99" s="202"/>
      <c r="D99" s="202"/>
      <c r="E99" s="202"/>
      <c r="F99" s="202"/>
      <c r="G99" s="202"/>
      <c r="H99" s="202"/>
      <c r="I99" s="202"/>
      <c r="J99" s="202"/>
      <c r="K99" s="202"/>
      <c r="L99" s="202"/>
      <c r="M99" s="202"/>
      <c r="N99" s="202"/>
      <c r="O99" s="202"/>
      <c r="P99" s="202"/>
      <c r="Q99" s="202"/>
    </row>
    <row r="100" spans="3:17" ht="13.5">
      <c r="C100" s="202"/>
      <c r="D100" s="202"/>
      <c r="E100" s="202"/>
      <c r="F100" s="202"/>
      <c r="G100" s="202"/>
      <c r="H100" s="202"/>
      <c r="I100" s="202"/>
      <c r="J100" s="202"/>
      <c r="K100" s="202"/>
      <c r="L100" s="202"/>
      <c r="M100" s="202"/>
      <c r="N100" s="202"/>
      <c r="O100" s="202"/>
      <c r="P100" s="202"/>
      <c r="Q100" s="202"/>
    </row>
    <row r="101" spans="2:18" s="1" customFormat="1" ht="6.95" customHeight="1">
      <c r="B101" s="43"/>
      <c r="C101" s="203"/>
      <c r="D101" s="203"/>
      <c r="E101" s="203"/>
      <c r="F101" s="203"/>
      <c r="G101" s="203"/>
      <c r="H101" s="203"/>
      <c r="I101" s="203"/>
      <c r="J101" s="203"/>
      <c r="K101" s="203"/>
      <c r="L101" s="203"/>
      <c r="M101" s="203"/>
      <c r="N101" s="203"/>
      <c r="O101" s="203"/>
      <c r="P101" s="203"/>
      <c r="Q101" s="203"/>
      <c r="R101" s="45"/>
    </row>
    <row r="102" spans="2:18" s="1" customFormat="1" ht="36.95" customHeight="1">
      <c r="B102" s="26"/>
      <c r="C102" s="445" t="s">
        <v>132</v>
      </c>
      <c r="D102" s="408"/>
      <c r="E102" s="408"/>
      <c r="F102" s="408"/>
      <c r="G102" s="408"/>
      <c r="H102" s="408"/>
      <c r="I102" s="408"/>
      <c r="J102" s="408"/>
      <c r="K102" s="408"/>
      <c r="L102" s="408"/>
      <c r="M102" s="408"/>
      <c r="N102" s="408"/>
      <c r="O102" s="408"/>
      <c r="P102" s="408"/>
      <c r="Q102" s="408"/>
      <c r="R102" s="28"/>
    </row>
    <row r="103" spans="2:18" s="1" customFormat="1" ht="6.95" customHeight="1">
      <c r="B103" s="26"/>
      <c r="C103" s="177"/>
      <c r="D103" s="177"/>
      <c r="E103" s="177"/>
      <c r="F103" s="177"/>
      <c r="G103" s="177"/>
      <c r="H103" s="177"/>
      <c r="I103" s="177"/>
      <c r="J103" s="177"/>
      <c r="K103" s="177"/>
      <c r="L103" s="177"/>
      <c r="M103" s="177"/>
      <c r="N103" s="177"/>
      <c r="O103" s="177"/>
      <c r="P103" s="177"/>
      <c r="Q103" s="177"/>
      <c r="R103" s="28"/>
    </row>
    <row r="104" spans="2:18" s="1" customFormat="1" ht="30" customHeight="1">
      <c r="B104" s="26"/>
      <c r="C104" s="220" t="s">
        <v>17</v>
      </c>
      <c r="D104" s="177"/>
      <c r="E104" s="177"/>
      <c r="F104" s="446" t="str">
        <f>F6</f>
        <v>Lednice</v>
      </c>
      <c r="G104" s="447"/>
      <c r="H104" s="447"/>
      <c r="I104" s="447"/>
      <c r="J104" s="447"/>
      <c r="K104" s="447"/>
      <c r="L104" s="447"/>
      <c r="M104" s="447"/>
      <c r="N104" s="447"/>
      <c r="O104" s="447"/>
      <c r="P104" s="447"/>
      <c r="Q104" s="177"/>
      <c r="R104" s="28"/>
    </row>
    <row r="105" spans="2:18" s="1" customFormat="1" ht="36.95" customHeight="1">
      <c r="B105" s="26"/>
      <c r="C105" s="235" t="s">
        <v>123</v>
      </c>
      <c r="D105" s="177"/>
      <c r="E105" s="177"/>
      <c r="F105" s="448" t="str">
        <f>F7</f>
        <v>TO-1.11.06 - Závlaha postřikem - MODUL 1</v>
      </c>
      <c r="G105" s="408"/>
      <c r="H105" s="408"/>
      <c r="I105" s="408"/>
      <c r="J105" s="408"/>
      <c r="K105" s="408"/>
      <c r="L105" s="408"/>
      <c r="M105" s="408"/>
      <c r="N105" s="408"/>
      <c r="O105" s="408"/>
      <c r="P105" s="408"/>
      <c r="Q105" s="177"/>
      <c r="R105" s="28"/>
    </row>
    <row r="106" spans="2:18" s="1" customFormat="1" ht="6.95" customHeight="1">
      <c r="B106" s="26"/>
      <c r="C106" s="177"/>
      <c r="D106" s="177"/>
      <c r="E106" s="177"/>
      <c r="F106" s="177"/>
      <c r="G106" s="177"/>
      <c r="H106" s="177"/>
      <c r="I106" s="177"/>
      <c r="J106" s="177"/>
      <c r="K106" s="177"/>
      <c r="L106" s="177"/>
      <c r="M106" s="177"/>
      <c r="N106" s="177"/>
      <c r="O106" s="177"/>
      <c r="P106" s="177"/>
      <c r="Q106" s="177"/>
      <c r="R106" s="28"/>
    </row>
    <row r="107" spans="2:18" s="1" customFormat="1" ht="18" customHeight="1">
      <c r="B107" s="26"/>
      <c r="C107" s="220" t="s">
        <v>21</v>
      </c>
      <c r="D107" s="177"/>
      <c r="E107" s="177"/>
      <c r="F107" s="222" t="str">
        <f>F9</f>
        <v>Lednice</v>
      </c>
      <c r="G107" s="177"/>
      <c r="H107" s="177"/>
      <c r="I107" s="177"/>
      <c r="J107" s="177"/>
      <c r="K107" s="220" t="s">
        <v>23</v>
      </c>
      <c r="L107" s="177"/>
      <c r="M107" s="449" t="str">
        <f>IF(O9="","",O9)</f>
        <v>29. 1. 2018</v>
      </c>
      <c r="N107" s="449"/>
      <c r="O107" s="449"/>
      <c r="P107" s="449"/>
      <c r="Q107" s="177"/>
      <c r="R107" s="28"/>
    </row>
    <row r="108" spans="2:18" s="1" customFormat="1" ht="6.95" customHeight="1">
      <c r="B108" s="26"/>
      <c r="C108" s="177"/>
      <c r="D108" s="177"/>
      <c r="E108" s="177"/>
      <c r="F108" s="177"/>
      <c r="G108" s="177"/>
      <c r="H108" s="177"/>
      <c r="I108" s="177"/>
      <c r="J108" s="177"/>
      <c r="K108" s="177"/>
      <c r="L108" s="177"/>
      <c r="M108" s="177"/>
      <c r="N108" s="177"/>
      <c r="O108" s="177"/>
      <c r="P108" s="177"/>
      <c r="Q108" s="177"/>
      <c r="R108" s="28"/>
    </row>
    <row r="109" spans="2:18" s="1" customFormat="1" ht="15">
      <c r="B109" s="26"/>
      <c r="C109" s="220" t="s">
        <v>25</v>
      </c>
      <c r="D109" s="177"/>
      <c r="E109" s="177"/>
      <c r="F109" s="148" t="str">
        <f>'Rekapitulace stavby'!$L$82</f>
        <v>Mendelova univerzita v Brně, Zahradnická fakulta</v>
      </c>
      <c r="G109" s="177"/>
      <c r="H109" s="177"/>
      <c r="I109" s="177"/>
      <c r="J109" s="177"/>
      <c r="K109" s="176" t="s">
        <v>29</v>
      </c>
      <c r="L109" s="177"/>
      <c r="M109" s="409" t="str">
        <f>'Rekapitulace stavby'!$AM$82</f>
        <v>Ing. Jiří Vondál</v>
      </c>
      <c r="N109" s="311"/>
      <c r="O109" s="311"/>
      <c r="P109" s="311"/>
      <c r="Q109" s="311"/>
      <c r="R109" s="28"/>
    </row>
    <row r="110" spans="2:18" s="1" customFormat="1" ht="14.45" customHeight="1">
      <c r="B110" s="26"/>
      <c r="C110" s="220" t="s">
        <v>28</v>
      </c>
      <c r="D110" s="177"/>
      <c r="E110" s="177"/>
      <c r="F110" s="148" t="str">
        <f>'Rekapitulace stavby'!$L$83</f>
        <v xml:space="preserve"> </v>
      </c>
      <c r="G110" s="177"/>
      <c r="H110" s="177"/>
      <c r="I110" s="177"/>
      <c r="J110" s="177"/>
      <c r="K110" s="176" t="s">
        <v>31</v>
      </c>
      <c r="L110" s="177"/>
      <c r="M110" s="409" t="str">
        <f>'Rekapitulace stavby'!$AM$83</f>
        <v>Ing. Tomáš Vlček</v>
      </c>
      <c r="N110" s="311"/>
      <c r="O110" s="311"/>
      <c r="P110" s="311"/>
      <c r="Q110" s="311"/>
      <c r="R110" s="28"/>
    </row>
    <row r="111" spans="2:18" s="1" customFormat="1" ht="10.35" customHeight="1">
      <c r="B111" s="26"/>
      <c r="C111" s="177"/>
      <c r="D111" s="177"/>
      <c r="E111" s="177"/>
      <c r="F111" s="177"/>
      <c r="G111" s="177"/>
      <c r="H111" s="177"/>
      <c r="I111" s="177"/>
      <c r="J111" s="177"/>
      <c r="K111" s="177"/>
      <c r="L111" s="177"/>
      <c r="M111" s="177"/>
      <c r="N111" s="177"/>
      <c r="O111" s="177"/>
      <c r="P111" s="177"/>
      <c r="Q111" s="177"/>
      <c r="R111" s="28"/>
    </row>
    <row r="112" spans="2:27" s="8" customFormat="1" ht="29.25" customHeight="1">
      <c r="B112" s="87"/>
      <c r="C112" s="242" t="s">
        <v>133</v>
      </c>
      <c r="D112" s="243" t="s">
        <v>134</v>
      </c>
      <c r="E112" s="243" t="s">
        <v>54</v>
      </c>
      <c r="F112" s="437" t="s">
        <v>135</v>
      </c>
      <c r="G112" s="437"/>
      <c r="H112" s="437"/>
      <c r="I112" s="437"/>
      <c r="J112" s="243" t="s">
        <v>136</v>
      </c>
      <c r="K112" s="243" t="s">
        <v>137</v>
      </c>
      <c r="L112" s="438" t="s">
        <v>138</v>
      </c>
      <c r="M112" s="438"/>
      <c r="N112" s="437" t="s">
        <v>128</v>
      </c>
      <c r="O112" s="437"/>
      <c r="P112" s="437"/>
      <c r="Q112" s="439"/>
      <c r="R112" s="89"/>
      <c r="T112" s="127" t="s">
        <v>139</v>
      </c>
      <c r="U112" s="128" t="s">
        <v>36</v>
      </c>
      <c r="V112" s="128" t="s">
        <v>140</v>
      </c>
      <c r="W112" s="128" t="s">
        <v>141</v>
      </c>
      <c r="X112" s="128" t="s">
        <v>142</v>
      </c>
      <c r="Y112" s="128" t="s">
        <v>143</v>
      </c>
      <c r="Z112" s="128" t="s">
        <v>144</v>
      </c>
      <c r="AA112" s="129" t="s">
        <v>145</v>
      </c>
    </row>
    <row r="113" spans="2:27" s="1" customFormat="1" ht="29.25" customHeight="1">
      <c r="B113" s="26"/>
      <c r="C113" s="244" t="s">
        <v>124</v>
      </c>
      <c r="D113" s="177"/>
      <c r="E113" s="177"/>
      <c r="F113" s="177"/>
      <c r="G113" s="177"/>
      <c r="H113" s="177"/>
      <c r="I113" s="177"/>
      <c r="J113" s="177"/>
      <c r="K113" s="177"/>
      <c r="L113" s="177"/>
      <c r="M113" s="177"/>
      <c r="N113" s="440">
        <f>N114</f>
        <v>0</v>
      </c>
      <c r="O113" s="441"/>
      <c r="P113" s="441"/>
      <c r="Q113" s="441"/>
      <c r="R113" s="28"/>
      <c r="T113" s="54"/>
      <c r="U113" s="32"/>
      <c r="V113" s="32"/>
      <c r="W113" s="130">
        <f>W114</f>
        <v>0</v>
      </c>
      <c r="X113" s="32"/>
      <c r="Y113" s="130">
        <f>Y114</f>
        <v>0</v>
      </c>
      <c r="Z113" s="32"/>
      <c r="AA113" s="131">
        <f>AA114</f>
        <v>0</v>
      </c>
    </row>
    <row r="114" spans="2:27" s="132" customFormat="1" ht="37.35" customHeight="1">
      <c r="B114" s="133"/>
      <c r="C114" s="245"/>
      <c r="D114" s="246" t="s">
        <v>130</v>
      </c>
      <c r="E114" s="246"/>
      <c r="F114" s="246"/>
      <c r="G114" s="246"/>
      <c r="H114" s="246"/>
      <c r="I114" s="246"/>
      <c r="J114" s="246"/>
      <c r="K114" s="246"/>
      <c r="L114" s="246"/>
      <c r="M114" s="246"/>
      <c r="N114" s="435">
        <f>SUM(N115,N120,N130)</f>
        <v>0</v>
      </c>
      <c r="O114" s="436"/>
      <c r="P114" s="436"/>
      <c r="Q114" s="436"/>
      <c r="R114" s="135"/>
      <c r="T114" s="136"/>
      <c r="U114" s="134"/>
      <c r="V114" s="134"/>
      <c r="W114" s="137">
        <f>SUM(W116:W139)</f>
        <v>0</v>
      </c>
      <c r="X114" s="134"/>
      <c r="Y114" s="137">
        <f>SUM(Y116:Y139)</f>
        <v>0</v>
      </c>
      <c r="Z114" s="134"/>
      <c r="AA114" s="138">
        <f>SUM(AA116:AA139)</f>
        <v>0</v>
      </c>
    </row>
    <row r="115" spans="2:27" s="132" customFormat="1" ht="29.85" customHeight="1">
      <c r="B115" s="133"/>
      <c r="C115" s="245"/>
      <c r="D115" s="172" t="s">
        <v>557</v>
      </c>
      <c r="E115" s="172"/>
      <c r="F115" s="172"/>
      <c r="G115" s="172"/>
      <c r="H115" s="172"/>
      <c r="I115" s="172"/>
      <c r="J115" s="172"/>
      <c r="K115" s="172"/>
      <c r="L115" s="172"/>
      <c r="M115" s="172"/>
      <c r="N115" s="433">
        <f>SUM(N116:Q119)</f>
        <v>0</v>
      </c>
      <c r="O115" s="434"/>
      <c r="P115" s="434"/>
      <c r="Q115" s="434"/>
      <c r="R115" s="135"/>
      <c r="T115" s="136"/>
      <c r="U115" s="134"/>
      <c r="V115" s="134"/>
      <c r="W115" s="137">
        <f>SUM(W118:W135)</f>
        <v>0</v>
      </c>
      <c r="X115" s="134"/>
      <c r="Y115" s="137">
        <f>SUM(Y118:Y135)</f>
        <v>0</v>
      </c>
      <c r="Z115" s="134"/>
      <c r="AA115" s="138">
        <f>SUM(AA118:AA135)</f>
        <v>0</v>
      </c>
    </row>
    <row r="116" spans="2:27" s="1" customFormat="1" ht="22.5" customHeight="1">
      <c r="B116" s="102"/>
      <c r="C116" s="165" t="s">
        <v>78</v>
      </c>
      <c r="D116" s="165" t="s">
        <v>146</v>
      </c>
      <c r="E116" s="218" t="s">
        <v>605</v>
      </c>
      <c r="F116" s="379" t="s">
        <v>558</v>
      </c>
      <c r="G116" s="379"/>
      <c r="H116" s="379"/>
      <c r="I116" s="379"/>
      <c r="J116" s="167" t="s">
        <v>149</v>
      </c>
      <c r="K116" s="168">
        <v>50</v>
      </c>
      <c r="L116" s="372"/>
      <c r="M116" s="372"/>
      <c r="N116" s="373">
        <f aca="true" t="shared" si="0" ref="N116:N132">ROUND(L116*K116,2)</f>
        <v>0</v>
      </c>
      <c r="O116" s="373"/>
      <c r="P116" s="373"/>
      <c r="Q116" s="373"/>
      <c r="R116" s="103"/>
      <c r="T116" s="139" t="s">
        <v>5</v>
      </c>
      <c r="U116" s="140" t="s">
        <v>37</v>
      </c>
      <c r="V116" s="141">
        <v>0</v>
      </c>
      <c r="W116" s="141">
        <f aca="true" t="shared" si="1" ref="W116:W132">V116*K116</f>
        <v>0</v>
      </c>
      <c r="X116" s="141">
        <v>0</v>
      </c>
      <c r="Y116" s="141">
        <f aca="true" t="shared" si="2" ref="Y116:Y132">X116*K116</f>
        <v>0</v>
      </c>
      <c r="Z116" s="141">
        <v>0</v>
      </c>
      <c r="AA116" s="142">
        <f aca="true" t="shared" si="3" ref="AA116:AA132">Z116*K116</f>
        <v>0</v>
      </c>
    </row>
    <row r="117" spans="2:27" s="1" customFormat="1" ht="31.5" customHeight="1">
      <c r="B117" s="102"/>
      <c r="C117" s="165" t="s">
        <v>121</v>
      </c>
      <c r="D117" s="165" t="s">
        <v>146</v>
      </c>
      <c r="E117" s="218" t="s">
        <v>304</v>
      </c>
      <c r="F117" s="380" t="s">
        <v>663</v>
      </c>
      <c r="G117" s="381"/>
      <c r="H117" s="381"/>
      <c r="I117" s="382"/>
      <c r="J117" s="167" t="s">
        <v>149</v>
      </c>
      <c r="K117" s="168">
        <v>20</v>
      </c>
      <c r="L117" s="372"/>
      <c r="M117" s="372"/>
      <c r="N117" s="373">
        <f t="shared" si="0"/>
        <v>0</v>
      </c>
      <c r="O117" s="373"/>
      <c r="P117" s="373"/>
      <c r="Q117" s="373"/>
      <c r="R117" s="103"/>
      <c r="T117" s="139" t="s">
        <v>5</v>
      </c>
      <c r="U117" s="140" t="s">
        <v>37</v>
      </c>
      <c r="V117" s="141">
        <v>0</v>
      </c>
      <c r="W117" s="141">
        <f t="shared" si="1"/>
        <v>0</v>
      </c>
      <c r="X117" s="141">
        <v>0</v>
      </c>
      <c r="Y117" s="141">
        <f t="shared" si="2"/>
        <v>0</v>
      </c>
      <c r="Z117" s="141">
        <v>0</v>
      </c>
      <c r="AA117" s="142">
        <f t="shared" si="3"/>
        <v>0</v>
      </c>
    </row>
    <row r="118" spans="2:27" s="1" customFormat="1" ht="31.5" customHeight="1">
      <c r="B118" s="102"/>
      <c r="C118" s="165" t="s">
        <v>168</v>
      </c>
      <c r="D118" s="165" t="s">
        <v>146</v>
      </c>
      <c r="E118" s="218" t="s">
        <v>241</v>
      </c>
      <c r="F118" s="380" t="s">
        <v>667</v>
      </c>
      <c r="G118" s="381"/>
      <c r="H118" s="381"/>
      <c r="I118" s="382"/>
      <c r="J118" s="167" t="s">
        <v>149</v>
      </c>
      <c r="K118" s="168">
        <v>900</v>
      </c>
      <c r="L118" s="372"/>
      <c r="M118" s="372"/>
      <c r="N118" s="373">
        <f t="shared" si="0"/>
        <v>0</v>
      </c>
      <c r="O118" s="373"/>
      <c r="P118" s="373"/>
      <c r="Q118" s="373"/>
      <c r="R118" s="103"/>
      <c r="T118" s="139" t="s">
        <v>5</v>
      </c>
      <c r="U118" s="140" t="s">
        <v>37</v>
      </c>
      <c r="V118" s="141">
        <v>0</v>
      </c>
      <c r="W118" s="141">
        <f t="shared" si="1"/>
        <v>0</v>
      </c>
      <c r="X118" s="141">
        <v>0</v>
      </c>
      <c r="Y118" s="141">
        <f t="shared" si="2"/>
        <v>0</v>
      </c>
      <c r="Z118" s="141">
        <v>0</v>
      </c>
      <c r="AA118" s="142">
        <f t="shared" si="3"/>
        <v>0</v>
      </c>
    </row>
    <row r="119" spans="2:27" s="1" customFormat="1" ht="22.5" customHeight="1">
      <c r="B119" s="102"/>
      <c r="C119" s="165" t="s">
        <v>150</v>
      </c>
      <c r="D119" s="165" t="s">
        <v>146</v>
      </c>
      <c r="E119" s="218" t="s">
        <v>357</v>
      </c>
      <c r="F119" s="379" t="s">
        <v>520</v>
      </c>
      <c r="G119" s="379"/>
      <c r="H119" s="379"/>
      <c r="I119" s="379"/>
      <c r="J119" s="167" t="s">
        <v>153</v>
      </c>
      <c r="K119" s="168">
        <v>6</v>
      </c>
      <c r="L119" s="372"/>
      <c r="M119" s="372"/>
      <c r="N119" s="373">
        <f t="shared" si="0"/>
        <v>0</v>
      </c>
      <c r="O119" s="373"/>
      <c r="P119" s="373"/>
      <c r="Q119" s="373"/>
      <c r="R119" s="103"/>
      <c r="T119" s="139" t="s">
        <v>5</v>
      </c>
      <c r="U119" s="140" t="s">
        <v>37</v>
      </c>
      <c r="V119" s="141">
        <v>0</v>
      </c>
      <c r="W119" s="141">
        <f t="shared" si="1"/>
        <v>0</v>
      </c>
      <c r="X119" s="141">
        <v>0</v>
      </c>
      <c r="Y119" s="141">
        <f t="shared" si="2"/>
        <v>0</v>
      </c>
      <c r="Z119" s="141">
        <v>0</v>
      </c>
      <c r="AA119" s="142">
        <f t="shared" si="3"/>
        <v>0</v>
      </c>
    </row>
    <row r="120" spans="2:27" s="132" customFormat="1" ht="29.85" customHeight="1">
      <c r="B120" s="133"/>
      <c r="C120" s="245"/>
      <c r="D120" s="172" t="s">
        <v>559</v>
      </c>
      <c r="E120" s="247"/>
      <c r="F120" s="172"/>
      <c r="G120" s="172"/>
      <c r="H120" s="172"/>
      <c r="I120" s="172"/>
      <c r="J120" s="172"/>
      <c r="K120" s="172"/>
      <c r="L120" s="248"/>
      <c r="M120" s="248"/>
      <c r="N120" s="433">
        <f>SUM(N121:Q129)</f>
        <v>0</v>
      </c>
      <c r="O120" s="434"/>
      <c r="P120" s="434"/>
      <c r="Q120" s="434"/>
      <c r="R120" s="135"/>
      <c r="T120" s="136" t="s">
        <v>5</v>
      </c>
      <c r="U120" s="134" t="s">
        <v>37</v>
      </c>
      <c r="V120" s="134">
        <v>0</v>
      </c>
      <c r="W120" s="137">
        <f t="shared" si="1"/>
        <v>0</v>
      </c>
      <c r="X120" s="134">
        <v>0</v>
      </c>
      <c r="Y120" s="137">
        <f t="shared" si="2"/>
        <v>0</v>
      </c>
      <c r="Z120" s="134">
        <v>0</v>
      </c>
      <c r="AA120" s="138">
        <f t="shared" si="3"/>
        <v>0</v>
      </c>
    </row>
    <row r="121" spans="2:27" s="1" customFormat="1" ht="44.25" customHeight="1">
      <c r="B121" s="102"/>
      <c r="C121" s="165">
        <v>5</v>
      </c>
      <c r="D121" s="165" t="s">
        <v>146</v>
      </c>
      <c r="E121" s="218" t="s">
        <v>380</v>
      </c>
      <c r="F121" s="380" t="s">
        <v>556</v>
      </c>
      <c r="G121" s="381"/>
      <c r="H121" s="381"/>
      <c r="I121" s="382"/>
      <c r="J121" s="167" t="s">
        <v>153</v>
      </c>
      <c r="K121" s="168">
        <v>2</v>
      </c>
      <c r="L121" s="372"/>
      <c r="M121" s="372"/>
      <c r="N121" s="373">
        <f t="shared" si="0"/>
        <v>0</v>
      </c>
      <c r="O121" s="373"/>
      <c r="P121" s="373"/>
      <c r="Q121" s="373"/>
      <c r="R121" s="103"/>
      <c r="T121" s="139" t="s">
        <v>5</v>
      </c>
      <c r="U121" s="140" t="s">
        <v>37</v>
      </c>
      <c r="V121" s="141">
        <v>0</v>
      </c>
      <c r="W121" s="141">
        <f t="shared" si="1"/>
        <v>0</v>
      </c>
      <c r="X121" s="141">
        <v>0</v>
      </c>
      <c r="Y121" s="141">
        <f t="shared" si="2"/>
        <v>0</v>
      </c>
      <c r="Z121" s="141">
        <v>0</v>
      </c>
      <c r="AA121" s="142">
        <f t="shared" si="3"/>
        <v>0</v>
      </c>
    </row>
    <row r="122" spans="2:27" s="1" customFormat="1" ht="31.5" customHeight="1">
      <c r="B122" s="102"/>
      <c r="C122" s="165">
        <v>6</v>
      </c>
      <c r="D122" s="165" t="s">
        <v>146</v>
      </c>
      <c r="E122" s="218" t="s">
        <v>361</v>
      </c>
      <c r="F122" s="380" t="s">
        <v>523</v>
      </c>
      <c r="G122" s="381"/>
      <c r="H122" s="381"/>
      <c r="I122" s="382"/>
      <c r="J122" s="167" t="s">
        <v>153</v>
      </c>
      <c r="K122" s="168">
        <v>2</v>
      </c>
      <c r="L122" s="372"/>
      <c r="M122" s="372"/>
      <c r="N122" s="373">
        <f t="shared" si="0"/>
        <v>0</v>
      </c>
      <c r="O122" s="373"/>
      <c r="P122" s="373"/>
      <c r="Q122" s="373"/>
      <c r="R122" s="103"/>
      <c r="T122" s="139" t="s">
        <v>5</v>
      </c>
      <c r="U122" s="140" t="s">
        <v>37</v>
      </c>
      <c r="V122" s="141">
        <v>0</v>
      </c>
      <c r="W122" s="141">
        <f t="shared" si="1"/>
        <v>0</v>
      </c>
      <c r="X122" s="141">
        <v>0</v>
      </c>
      <c r="Y122" s="141">
        <f t="shared" si="2"/>
        <v>0</v>
      </c>
      <c r="Z122" s="141">
        <v>0</v>
      </c>
      <c r="AA122" s="142">
        <f t="shared" si="3"/>
        <v>0</v>
      </c>
    </row>
    <row r="123" spans="2:27" s="1" customFormat="1" ht="22.5" customHeight="1">
      <c r="B123" s="102"/>
      <c r="C123" s="165">
        <v>7</v>
      </c>
      <c r="D123" s="165" t="s">
        <v>146</v>
      </c>
      <c r="E123" s="218" t="s">
        <v>362</v>
      </c>
      <c r="F123" s="380" t="s">
        <v>516</v>
      </c>
      <c r="G123" s="381"/>
      <c r="H123" s="381"/>
      <c r="I123" s="382"/>
      <c r="J123" s="167" t="s">
        <v>153</v>
      </c>
      <c r="K123" s="168">
        <v>4</v>
      </c>
      <c r="L123" s="372"/>
      <c r="M123" s="372"/>
      <c r="N123" s="373">
        <f t="shared" si="0"/>
        <v>0</v>
      </c>
      <c r="O123" s="373"/>
      <c r="P123" s="373"/>
      <c r="Q123" s="373"/>
      <c r="R123" s="103"/>
      <c r="T123" s="139" t="s">
        <v>5</v>
      </c>
      <c r="U123" s="140" t="s">
        <v>37</v>
      </c>
      <c r="V123" s="141">
        <v>0</v>
      </c>
      <c r="W123" s="141">
        <f t="shared" si="1"/>
        <v>0</v>
      </c>
      <c r="X123" s="141">
        <v>0</v>
      </c>
      <c r="Y123" s="141">
        <f t="shared" si="2"/>
        <v>0</v>
      </c>
      <c r="Z123" s="141">
        <v>0</v>
      </c>
      <c r="AA123" s="142">
        <f t="shared" si="3"/>
        <v>0</v>
      </c>
    </row>
    <row r="124" spans="2:27" s="1" customFormat="1" ht="31.5" customHeight="1">
      <c r="B124" s="102"/>
      <c r="C124" s="165">
        <v>8</v>
      </c>
      <c r="D124" s="165" t="s">
        <v>146</v>
      </c>
      <c r="E124" s="218" t="s">
        <v>364</v>
      </c>
      <c r="F124" s="380" t="s">
        <v>703</v>
      </c>
      <c r="G124" s="381"/>
      <c r="H124" s="381"/>
      <c r="I124" s="382"/>
      <c r="J124" s="167" t="s">
        <v>153</v>
      </c>
      <c r="K124" s="168">
        <v>2</v>
      </c>
      <c r="L124" s="372"/>
      <c r="M124" s="372"/>
      <c r="N124" s="373">
        <f t="shared" si="0"/>
        <v>0</v>
      </c>
      <c r="O124" s="373"/>
      <c r="P124" s="373"/>
      <c r="Q124" s="373"/>
      <c r="R124" s="103"/>
      <c r="T124" s="139" t="s">
        <v>5</v>
      </c>
      <c r="U124" s="140" t="s">
        <v>37</v>
      </c>
      <c r="V124" s="141">
        <v>0</v>
      </c>
      <c r="W124" s="141">
        <f t="shared" si="1"/>
        <v>0</v>
      </c>
      <c r="X124" s="141">
        <v>0</v>
      </c>
      <c r="Y124" s="141">
        <f t="shared" si="2"/>
        <v>0</v>
      </c>
      <c r="Z124" s="141">
        <v>0</v>
      </c>
      <c r="AA124" s="142">
        <f t="shared" si="3"/>
        <v>0</v>
      </c>
    </row>
    <row r="125" spans="2:27" s="1" customFormat="1" ht="22.5" customHeight="1">
      <c r="B125" s="102"/>
      <c r="C125" s="165">
        <v>9</v>
      </c>
      <c r="D125" s="165" t="s">
        <v>146</v>
      </c>
      <c r="E125" s="218" t="s">
        <v>606</v>
      </c>
      <c r="F125" s="380" t="s">
        <v>560</v>
      </c>
      <c r="G125" s="381"/>
      <c r="H125" s="381"/>
      <c r="I125" s="382"/>
      <c r="J125" s="167" t="s">
        <v>153</v>
      </c>
      <c r="K125" s="168">
        <v>2</v>
      </c>
      <c r="L125" s="372"/>
      <c r="M125" s="372"/>
      <c r="N125" s="373">
        <f t="shared" si="0"/>
        <v>0</v>
      </c>
      <c r="O125" s="373"/>
      <c r="P125" s="373"/>
      <c r="Q125" s="373"/>
      <c r="R125" s="103"/>
      <c r="T125" s="139" t="s">
        <v>5</v>
      </c>
      <c r="U125" s="140" t="s">
        <v>37</v>
      </c>
      <c r="V125" s="141">
        <v>0</v>
      </c>
      <c r="W125" s="141">
        <f t="shared" si="1"/>
        <v>0</v>
      </c>
      <c r="X125" s="141">
        <v>0</v>
      </c>
      <c r="Y125" s="141">
        <f t="shared" si="2"/>
        <v>0</v>
      </c>
      <c r="Z125" s="141">
        <v>0</v>
      </c>
      <c r="AA125" s="142">
        <f t="shared" si="3"/>
        <v>0</v>
      </c>
    </row>
    <row r="126" spans="2:27" s="1" customFormat="1" ht="22.5" customHeight="1">
      <c r="B126" s="102"/>
      <c r="C126" s="165">
        <v>10</v>
      </c>
      <c r="D126" s="165" t="s">
        <v>146</v>
      </c>
      <c r="E126" s="218" t="s">
        <v>607</v>
      </c>
      <c r="F126" s="380" t="s">
        <v>561</v>
      </c>
      <c r="G126" s="381"/>
      <c r="H126" s="381"/>
      <c r="I126" s="382"/>
      <c r="J126" s="167" t="s">
        <v>153</v>
      </c>
      <c r="K126" s="168">
        <v>2</v>
      </c>
      <c r="L126" s="372"/>
      <c r="M126" s="372"/>
      <c r="N126" s="373">
        <f t="shared" si="0"/>
        <v>0</v>
      </c>
      <c r="O126" s="373"/>
      <c r="P126" s="373"/>
      <c r="Q126" s="373"/>
      <c r="R126" s="103"/>
      <c r="T126" s="139" t="s">
        <v>5</v>
      </c>
      <c r="U126" s="140" t="s">
        <v>37</v>
      </c>
      <c r="V126" s="141">
        <v>0</v>
      </c>
      <c r="W126" s="141">
        <f t="shared" si="1"/>
        <v>0</v>
      </c>
      <c r="X126" s="141">
        <v>0</v>
      </c>
      <c r="Y126" s="141">
        <f t="shared" si="2"/>
        <v>0</v>
      </c>
      <c r="Z126" s="141">
        <v>0</v>
      </c>
      <c r="AA126" s="142">
        <f t="shared" si="3"/>
        <v>0</v>
      </c>
    </row>
    <row r="127" spans="2:27" s="1" customFormat="1" ht="22.5" customHeight="1">
      <c r="B127" s="102"/>
      <c r="C127" s="165">
        <v>11</v>
      </c>
      <c r="D127" s="165" t="s">
        <v>146</v>
      </c>
      <c r="E127" s="218" t="s">
        <v>608</v>
      </c>
      <c r="F127" s="380" t="s">
        <v>562</v>
      </c>
      <c r="G127" s="381"/>
      <c r="H127" s="381"/>
      <c r="I127" s="382"/>
      <c r="J127" s="167" t="s">
        <v>153</v>
      </c>
      <c r="K127" s="168">
        <v>2</v>
      </c>
      <c r="L127" s="372"/>
      <c r="M127" s="372"/>
      <c r="N127" s="373">
        <f t="shared" si="0"/>
        <v>0</v>
      </c>
      <c r="O127" s="373"/>
      <c r="P127" s="373"/>
      <c r="Q127" s="373"/>
      <c r="R127" s="103"/>
      <c r="T127" s="139" t="s">
        <v>5</v>
      </c>
      <c r="U127" s="140" t="s">
        <v>37</v>
      </c>
      <c r="V127" s="141">
        <v>0</v>
      </c>
      <c r="W127" s="141">
        <f t="shared" si="1"/>
        <v>0</v>
      </c>
      <c r="X127" s="141">
        <v>0</v>
      </c>
      <c r="Y127" s="141">
        <f t="shared" si="2"/>
        <v>0</v>
      </c>
      <c r="Z127" s="141">
        <v>0</v>
      </c>
      <c r="AA127" s="142">
        <f t="shared" si="3"/>
        <v>0</v>
      </c>
    </row>
    <row r="128" spans="2:27" s="1" customFormat="1" ht="22.5" customHeight="1">
      <c r="B128" s="102"/>
      <c r="C128" s="165">
        <v>12</v>
      </c>
      <c r="D128" s="165" t="s">
        <v>146</v>
      </c>
      <c r="E128" s="218" t="s">
        <v>609</v>
      </c>
      <c r="F128" s="379" t="s">
        <v>563</v>
      </c>
      <c r="G128" s="379"/>
      <c r="H128" s="379"/>
      <c r="I128" s="379"/>
      <c r="J128" s="167" t="s">
        <v>153</v>
      </c>
      <c r="K128" s="168">
        <v>2</v>
      </c>
      <c r="L128" s="372"/>
      <c r="M128" s="372"/>
      <c r="N128" s="373">
        <f t="shared" si="0"/>
        <v>0</v>
      </c>
      <c r="O128" s="373"/>
      <c r="P128" s="373"/>
      <c r="Q128" s="373"/>
      <c r="R128" s="103"/>
      <c r="T128" s="139" t="s">
        <v>5</v>
      </c>
      <c r="U128" s="140" t="s">
        <v>37</v>
      </c>
      <c r="V128" s="141">
        <v>0</v>
      </c>
      <c r="W128" s="141">
        <f t="shared" si="1"/>
        <v>0</v>
      </c>
      <c r="X128" s="141">
        <v>0</v>
      </c>
      <c r="Y128" s="141">
        <f t="shared" si="2"/>
        <v>0</v>
      </c>
      <c r="Z128" s="141">
        <v>0</v>
      </c>
      <c r="AA128" s="142">
        <f t="shared" si="3"/>
        <v>0</v>
      </c>
    </row>
    <row r="129" spans="2:27" s="1" customFormat="1" ht="22.5" customHeight="1">
      <c r="B129" s="102"/>
      <c r="C129" s="165">
        <v>13</v>
      </c>
      <c r="D129" s="165" t="s">
        <v>146</v>
      </c>
      <c r="E129" s="218" t="s">
        <v>381</v>
      </c>
      <c r="F129" s="379" t="s">
        <v>564</v>
      </c>
      <c r="G129" s="379"/>
      <c r="H129" s="379"/>
      <c r="I129" s="379"/>
      <c r="J129" s="167" t="s">
        <v>153</v>
      </c>
      <c r="K129" s="168">
        <v>2</v>
      </c>
      <c r="L129" s="372"/>
      <c r="M129" s="372"/>
      <c r="N129" s="373">
        <f t="shared" si="0"/>
        <v>0</v>
      </c>
      <c r="O129" s="373"/>
      <c r="P129" s="373"/>
      <c r="Q129" s="373"/>
      <c r="R129" s="103"/>
      <c r="T129" s="139" t="s">
        <v>5</v>
      </c>
      <c r="U129" s="140" t="s">
        <v>37</v>
      </c>
      <c r="V129" s="141">
        <v>0</v>
      </c>
      <c r="W129" s="141">
        <f t="shared" si="1"/>
        <v>0</v>
      </c>
      <c r="X129" s="141">
        <v>0</v>
      </c>
      <c r="Y129" s="141">
        <f t="shared" si="2"/>
        <v>0</v>
      </c>
      <c r="Z129" s="141">
        <v>0</v>
      </c>
      <c r="AA129" s="142">
        <f t="shared" si="3"/>
        <v>0</v>
      </c>
    </row>
    <row r="130" spans="2:27" s="132" customFormat="1" ht="29.85" customHeight="1">
      <c r="B130" s="133"/>
      <c r="C130" s="245"/>
      <c r="D130" s="172" t="s">
        <v>565</v>
      </c>
      <c r="E130" s="247"/>
      <c r="F130" s="172"/>
      <c r="G130" s="172"/>
      <c r="H130" s="172"/>
      <c r="I130" s="172"/>
      <c r="J130" s="172"/>
      <c r="K130" s="172"/>
      <c r="L130" s="248"/>
      <c r="M130" s="248"/>
      <c r="N130" s="433">
        <f>SUM(N131:Q139)</f>
        <v>0</v>
      </c>
      <c r="O130" s="434"/>
      <c r="P130" s="434"/>
      <c r="Q130" s="434"/>
      <c r="R130" s="135"/>
      <c r="T130" s="136" t="s">
        <v>5</v>
      </c>
      <c r="U130" s="134" t="s">
        <v>37</v>
      </c>
      <c r="V130" s="134">
        <v>0</v>
      </c>
      <c r="W130" s="137">
        <f t="shared" si="1"/>
        <v>0</v>
      </c>
      <c r="X130" s="134">
        <v>0</v>
      </c>
      <c r="Y130" s="137">
        <f t="shared" si="2"/>
        <v>0</v>
      </c>
      <c r="Z130" s="134">
        <v>0</v>
      </c>
      <c r="AA130" s="138">
        <f t="shared" si="3"/>
        <v>0</v>
      </c>
    </row>
    <row r="131" spans="2:27" s="1" customFormat="1" ht="31.5" customHeight="1">
      <c r="B131" s="102"/>
      <c r="C131" s="165">
        <v>14</v>
      </c>
      <c r="D131" s="165" t="s">
        <v>146</v>
      </c>
      <c r="E131" s="218" t="s">
        <v>610</v>
      </c>
      <c r="F131" s="380" t="s">
        <v>566</v>
      </c>
      <c r="G131" s="381"/>
      <c r="H131" s="381"/>
      <c r="I131" s="382"/>
      <c r="J131" s="167" t="s">
        <v>153</v>
      </c>
      <c r="K131" s="168">
        <v>140</v>
      </c>
      <c r="L131" s="372"/>
      <c r="M131" s="372"/>
      <c r="N131" s="373">
        <f t="shared" si="0"/>
        <v>0</v>
      </c>
      <c r="O131" s="373"/>
      <c r="P131" s="373"/>
      <c r="Q131" s="373"/>
      <c r="R131" s="103"/>
      <c r="T131" s="139" t="s">
        <v>5</v>
      </c>
      <c r="U131" s="140" t="s">
        <v>37</v>
      </c>
      <c r="V131" s="141">
        <v>0</v>
      </c>
      <c r="W131" s="141">
        <f t="shared" si="1"/>
        <v>0</v>
      </c>
      <c r="X131" s="141">
        <v>0</v>
      </c>
      <c r="Y131" s="141">
        <f t="shared" si="2"/>
        <v>0</v>
      </c>
      <c r="Z131" s="141">
        <v>0</v>
      </c>
      <c r="AA131" s="142">
        <f t="shared" si="3"/>
        <v>0</v>
      </c>
    </row>
    <row r="132" spans="2:27" s="1" customFormat="1" ht="31.5" customHeight="1">
      <c r="B132" s="102"/>
      <c r="C132" s="165">
        <v>15</v>
      </c>
      <c r="D132" s="165" t="s">
        <v>146</v>
      </c>
      <c r="E132" s="218" t="s">
        <v>382</v>
      </c>
      <c r="F132" s="379" t="s">
        <v>567</v>
      </c>
      <c r="G132" s="379"/>
      <c r="H132" s="379"/>
      <c r="I132" s="379"/>
      <c r="J132" s="167" t="s">
        <v>153</v>
      </c>
      <c r="K132" s="168">
        <v>140</v>
      </c>
      <c r="L132" s="372"/>
      <c r="M132" s="372"/>
      <c r="N132" s="373">
        <f t="shared" si="0"/>
        <v>0</v>
      </c>
      <c r="O132" s="373"/>
      <c r="P132" s="373"/>
      <c r="Q132" s="373"/>
      <c r="R132" s="103"/>
      <c r="T132" s="139" t="s">
        <v>5</v>
      </c>
      <c r="U132" s="140" t="s">
        <v>37</v>
      </c>
      <c r="V132" s="141">
        <v>0</v>
      </c>
      <c r="W132" s="141">
        <f t="shared" si="1"/>
        <v>0</v>
      </c>
      <c r="X132" s="141">
        <v>0</v>
      </c>
      <c r="Y132" s="141">
        <f t="shared" si="2"/>
        <v>0</v>
      </c>
      <c r="Z132" s="141">
        <v>0</v>
      </c>
      <c r="AA132" s="142">
        <f t="shared" si="3"/>
        <v>0</v>
      </c>
    </row>
    <row r="133" spans="2:27" s="132" customFormat="1" ht="18" customHeight="1">
      <c r="B133" s="133"/>
      <c r="C133" s="165"/>
      <c r="D133" s="165"/>
      <c r="E133" s="218"/>
      <c r="F133" s="374" t="s">
        <v>568</v>
      </c>
      <c r="G133" s="374"/>
      <c r="H133" s="374"/>
      <c r="I133" s="374"/>
      <c r="J133" s="167"/>
      <c r="K133" s="168"/>
      <c r="L133" s="375"/>
      <c r="M133" s="375"/>
      <c r="N133" s="373"/>
      <c r="O133" s="373"/>
      <c r="P133" s="373"/>
      <c r="Q133" s="373"/>
      <c r="R133" s="135"/>
      <c r="T133" s="136"/>
      <c r="U133" s="134"/>
      <c r="V133" s="134"/>
      <c r="W133" s="137">
        <v>0</v>
      </c>
      <c r="X133" s="134"/>
      <c r="Y133" s="137">
        <v>0</v>
      </c>
      <c r="Z133" s="134"/>
      <c r="AA133" s="138">
        <v>0</v>
      </c>
    </row>
    <row r="134" spans="2:27" s="132" customFormat="1" ht="18" customHeight="1">
      <c r="B134" s="133"/>
      <c r="C134" s="165"/>
      <c r="D134" s="165"/>
      <c r="E134" s="218"/>
      <c r="F134" s="374" t="s">
        <v>569</v>
      </c>
      <c r="G134" s="374"/>
      <c r="H134" s="374"/>
      <c r="I134" s="374"/>
      <c r="J134" s="167"/>
      <c r="K134" s="168"/>
      <c r="L134" s="375"/>
      <c r="M134" s="375"/>
      <c r="N134" s="373"/>
      <c r="O134" s="373"/>
      <c r="P134" s="373"/>
      <c r="Q134" s="373"/>
      <c r="R134" s="135"/>
      <c r="T134" s="136"/>
      <c r="U134" s="134"/>
      <c r="V134" s="134"/>
      <c r="W134" s="137">
        <v>0</v>
      </c>
      <c r="X134" s="134"/>
      <c r="Y134" s="137">
        <v>0</v>
      </c>
      <c r="Z134" s="134"/>
      <c r="AA134" s="138">
        <v>0</v>
      </c>
    </row>
    <row r="135" spans="2:27" s="132" customFormat="1" ht="18" customHeight="1">
      <c r="B135" s="133"/>
      <c r="C135" s="165"/>
      <c r="D135" s="165"/>
      <c r="E135" s="218"/>
      <c r="F135" s="374" t="s">
        <v>570</v>
      </c>
      <c r="G135" s="374"/>
      <c r="H135" s="374"/>
      <c r="I135" s="374"/>
      <c r="J135" s="167"/>
      <c r="K135" s="168"/>
      <c r="L135" s="375"/>
      <c r="M135" s="375"/>
      <c r="N135" s="373"/>
      <c r="O135" s="373"/>
      <c r="P135" s="373"/>
      <c r="Q135" s="373"/>
      <c r="R135" s="135"/>
      <c r="T135" s="136"/>
      <c r="U135" s="134"/>
      <c r="V135" s="134"/>
      <c r="W135" s="137">
        <v>0</v>
      </c>
      <c r="X135" s="134"/>
      <c r="Y135" s="137">
        <v>0</v>
      </c>
      <c r="Z135" s="134"/>
      <c r="AA135" s="138">
        <v>0</v>
      </c>
    </row>
    <row r="136" spans="2:27" s="132" customFormat="1" ht="18" customHeight="1">
      <c r="B136" s="133"/>
      <c r="C136" s="165"/>
      <c r="D136" s="165"/>
      <c r="E136" s="218"/>
      <c r="F136" s="374" t="s">
        <v>571</v>
      </c>
      <c r="G136" s="374"/>
      <c r="H136" s="374"/>
      <c r="I136" s="374"/>
      <c r="J136" s="167"/>
      <c r="K136" s="168"/>
      <c r="L136" s="375"/>
      <c r="M136" s="375"/>
      <c r="N136" s="373"/>
      <c r="O136" s="373"/>
      <c r="P136" s="373"/>
      <c r="Q136" s="373"/>
      <c r="R136" s="135"/>
      <c r="T136" s="136"/>
      <c r="U136" s="134"/>
      <c r="V136" s="134"/>
      <c r="W136" s="137">
        <v>0</v>
      </c>
      <c r="X136" s="134"/>
      <c r="Y136" s="137">
        <v>0</v>
      </c>
      <c r="Z136" s="134"/>
      <c r="AA136" s="138">
        <v>0</v>
      </c>
    </row>
    <row r="137" spans="2:27" s="132" customFormat="1" ht="18" customHeight="1">
      <c r="B137" s="133"/>
      <c r="C137" s="165"/>
      <c r="D137" s="165"/>
      <c r="E137" s="218"/>
      <c r="F137" s="374" t="s">
        <v>572</v>
      </c>
      <c r="G137" s="374"/>
      <c r="H137" s="374"/>
      <c r="I137" s="374"/>
      <c r="J137" s="167"/>
      <c r="K137" s="168"/>
      <c r="L137" s="375"/>
      <c r="M137" s="375"/>
      <c r="N137" s="373"/>
      <c r="O137" s="373"/>
      <c r="P137" s="373"/>
      <c r="Q137" s="373"/>
      <c r="R137" s="135"/>
      <c r="T137" s="136"/>
      <c r="U137" s="134"/>
      <c r="V137" s="134"/>
      <c r="W137" s="137">
        <f>W138</f>
        <v>0</v>
      </c>
      <c r="X137" s="134"/>
      <c r="Y137" s="137">
        <f>Y138</f>
        <v>0</v>
      </c>
      <c r="Z137" s="134"/>
      <c r="AA137" s="138">
        <f>AA138</f>
        <v>0</v>
      </c>
    </row>
    <row r="138" spans="2:27" s="132" customFormat="1" ht="18" customHeight="1">
      <c r="B138" s="133"/>
      <c r="C138" s="165"/>
      <c r="D138" s="165"/>
      <c r="E138" s="218"/>
      <c r="F138" s="397" t="s">
        <v>573</v>
      </c>
      <c r="G138" s="398"/>
      <c r="H138" s="398"/>
      <c r="I138" s="399"/>
      <c r="J138" s="167"/>
      <c r="K138" s="168"/>
      <c r="L138" s="375"/>
      <c r="M138" s="375"/>
      <c r="N138" s="373"/>
      <c r="O138" s="373"/>
      <c r="P138" s="373"/>
      <c r="Q138" s="373"/>
      <c r="R138" s="135"/>
      <c r="T138" s="136"/>
      <c r="U138" s="134"/>
      <c r="V138" s="134"/>
      <c r="W138" s="137">
        <v>0</v>
      </c>
      <c r="X138" s="134"/>
      <c r="Y138" s="137">
        <v>0</v>
      </c>
      <c r="Z138" s="134"/>
      <c r="AA138" s="138">
        <v>0</v>
      </c>
    </row>
    <row r="139" spans="2:27" s="132" customFormat="1" ht="18" customHeight="1">
      <c r="B139" s="133"/>
      <c r="C139" s="165"/>
      <c r="D139" s="165"/>
      <c r="E139" s="218"/>
      <c r="F139" s="397" t="s">
        <v>574</v>
      </c>
      <c r="G139" s="398"/>
      <c r="H139" s="398"/>
      <c r="I139" s="399"/>
      <c r="J139" s="167"/>
      <c r="K139" s="168"/>
      <c r="L139" s="375"/>
      <c r="M139" s="375"/>
      <c r="N139" s="373"/>
      <c r="O139" s="373"/>
      <c r="P139" s="373"/>
      <c r="Q139" s="373"/>
      <c r="R139" s="135"/>
      <c r="T139" s="136"/>
      <c r="U139" s="134"/>
      <c r="V139" s="134"/>
      <c r="W139" s="137">
        <v>0</v>
      </c>
      <c r="X139" s="134"/>
      <c r="Y139" s="137">
        <v>0</v>
      </c>
      <c r="Z139" s="134"/>
      <c r="AA139" s="138">
        <v>0</v>
      </c>
    </row>
    <row r="140" spans="2:18" s="1" customFormat="1" ht="6.95" customHeight="1">
      <c r="B140" s="40"/>
      <c r="C140" s="41"/>
      <c r="D140" s="41"/>
      <c r="E140" s="41"/>
      <c r="F140" s="41"/>
      <c r="G140" s="41"/>
      <c r="H140" s="41"/>
      <c r="I140" s="41"/>
      <c r="J140" s="41"/>
      <c r="K140" s="41"/>
      <c r="L140" s="41"/>
      <c r="M140" s="41"/>
      <c r="N140" s="41"/>
      <c r="O140" s="41"/>
      <c r="P140" s="41"/>
      <c r="Q140" s="41"/>
      <c r="R140" s="42"/>
    </row>
  </sheetData>
  <sheetProtection algorithmName="SHA-512" hashValue="Ptu1PnCGEPlkUfy28rWJ8f5t90Y4u438wRgxUe94O+Vjglte/l6KdPtM8VfWT17T1XxgdvwCuaLo4w9cmvavHw==" saltValue="Jovraovst7+cpzfY3PZaZw==" spinCount="100000" sheet="1" objects="1" scenarios="1"/>
  <mergeCells count="132">
    <mergeCell ref="H1:K1"/>
    <mergeCell ref="C2:Q2"/>
    <mergeCell ref="S2:AC2"/>
    <mergeCell ref="C4:Q4"/>
    <mergeCell ref="F6:P6"/>
    <mergeCell ref="F7:P7"/>
    <mergeCell ref="O18:P18"/>
    <mergeCell ref="O20:P20"/>
    <mergeCell ref="O21:P21"/>
    <mergeCell ref="F9:G9"/>
    <mergeCell ref="F10:G10"/>
    <mergeCell ref="F13:G13"/>
    <mergeCell ref="F14:G14"/>
    <mergeCell ref="F15:G15"/>
    <mergeCell ref="F16:G16"/>
    <mergeCell ref="F19:G19"/>
    <mergeCell ref="E24:L24"/>
    <mergeCell ref="M27:P27"/>
    <mergeCell ref="M28:P28"/>
    <mergeCell ref="O9:P9"/>
    <mergeCell ref="O11:P11"/>
    <mergeCell ref="O12:P12"/>
    <mergeCell ref="O14:P14"/>
    <mergeCell ref="O15:P15"/>
    <mergeCell ref="O17:P17"/>
    <mergeCell ref="H35:J35"/>
    <mergeCell ref="M35:P35"/>
    <mergeCell ref="H36:J36"/>
    <mergeCell ref="M36:P36"/>
    <mergeCell ref="L38:P38"/>
    <mergeCell ref="C76:Q76"/>
    <mergeCell ref="M30:P30"/>
    <mergeCell ref="H32:J32"/>
    <mergeCell ref="M32:P32"/>
    <mergeCell ref="H33:J33"/>
    <mergeCell ref="M33:P33"/>
    <mergeCell ref="H34:J34"/>
    <mergeCell ref="M34:P34"/>
    <mergeCell ref="N88:Q88"/>
    <mergeCell ref="N89:Q89"/>
    <mergeCell ref="N90:Q90"/>
    <mergeCell ref="N91:Q91"/>
    <mergeCell ref="N92:Q92"/>
    <mergeCell ref="N94:Q94"/>
    <mergeCell ref="F78:P78"/>
    <mergeCell ref="F79:P79"/>
    <mergeCell ref="M81:P81"/>
    <mergeCell ref="M83:Q83"/>
    <mergeCell ref="M84:Q84"/>
    <mergeCell ref="C86:G86"/>
    <mergeCell ref="N86:Q86"/>
    <mergeCell ref="M110:Q110"/>
    <mergeCell ref="F112:I112"/>
    <mergeCell ref="L112:M112"/>
    <mergeCell ref="N112:Q112"/>
    <mergeCell ref="N113:Q113"/>
    <mergeCell ref="N114:Q114"/>
    <mergeCell ref="L96:Q96"/>
    <mergeCell ref="C102:Q102"/>
    <mergeCell ref="F104:P104"/>
    <mergeCell ref="F105:P105"/>
    <mergeCell ref="M107:P107"/>
    <mergeCell ref="M109:Q109"/>
    <mergeCell ref="F118:I118"/>
    <mergeCell ref="L118:M118"/>
    <mergeCell ref="N118:Q118"/>
    <mergeCell ref="N115:Q115"/>
    <mergeCell ref="F116:I116"/>
    <mergeCell ref="L116:M116"/>
    <mergeCell ref="N116:Q116"/>
    <mergeCell ref="F117:I117"/>
    <mergeCell ref="L117:M117"/>
    <mergeCell ref="N117:Q117"/>
    <mergeCell ref="F122:I122"/>
    <mergeCell ref="L122:M122"/>
    <mergeCell ref="N122:Q122"/>
    <mergeCell ref="F123:I123"/>
    <mergeCell ref="L123:M123"/>
    <mergeCell ref="N123:Q123"/>
    <mergeCell ref="F119:I119"/>
    <mergeCell ref="L119:M119"/>
    <mergeCell ref="N119:Q119"/>
    <mergeCell ref="N120:Q120"/>
    <mergeCell ref="F121:I121"/>
    <mergeCell ref="L121:M121"/>
    <mergeCell ref="N121:Q121"/>
    <mergeCell ref="F126:I126"/>
    <mergeCell ref="L126:M126"/>
    <mergeCell ref="N126:Q126"/>
    <mergeCell ref="F127:I127"/>
    <mergeCell ref="L127:M127"/>
    <mergeCell ref="N127:Q127"/>
    <mergeCell ref="F124:I124"/>
    <mergeCell ref="L124:M124"/>
    <mergeCell ref="N124:Q124"/>
    <mergeCell ref="F125:I125"/>
    <mergeCell ref="L125:M125"/>
    <mergeCell ref="N125:Q125"/>
    <mergeCell ref="N130:Q130"/>
    <mergeCell ref="F131:I131"/>
    <mergeCell ref="L131:M131"/>
    <mergeCell ref="N131:Q131"/>
    <mergeCell ref="F132:I132"/>
    <mergeCell ref="L132:M132"/>
    <mergeCell ref="N132:Q132"/>
    <mergeCell ref="F128:I128"/>
    <mergeCell ref="L128:M128"/>
    <mergeCell ref="N128:Q128"/>
    <mergeCell ref="F129:I129"/>
    <mergeCell ref="L129:M129"/>
    <mergeCell ref="N129:Q129"/>
    <mergeCell ref="F135:I135"/>
    <mergeCell ref="L135:M135"/>
    <mergeCell ref="N135:Q135"/>
    <mergeCell ref="F136:I136"/>
    <mergeCell ref="L136:M136"/>
    <mergeCell ref="N136:Q136"/>
    <mergeCell ref="F133:I133"/>
    <mergeCell ref="L133:M133"/>
    <mergeCell ref="N133:Q133"/>
    <mergeCell ref="F134:I134"/>
    <mergeCell ref="L134:M134"/>
    <mergeCell ref="N134:Q134"/>
    <mergeCell ref="F139:I139"/>
    <mergeCell ref="L139:M139"/>
    <mergeCell ref="N139:Q139"/>
    <mergeCell ref="F137:I137"/>
    <mergeCell ref="L137:M137"/>
    <mergeCell ref="N137:Q137"/>
    <mergeCell ref="F138:I138"/>
    <mergeCell ref="L138:M138"/>
    <mergeCell ref="N138:Q138"/>
  </mergeCells>
  <hyperlinks>
    <hyperlink ref="F1:G1" location="C2" display="1) Krycí list rozpočtu"/>
    <hyperlink ref="H1:K1" location="C86" display="2) Rekapitulace rozpočtu"/>
    <hyperlink ref="L1" location="C116" display="3) Rozpočet"/>
    <hyperlink ref="S1:T1" location="'Rekapitulace stavby'!C2" display="Rekapitulace stavby"/>
  </hyperlinks>
  <printOptions/>
  <pageMargins left="0.5833333" right="0.5833333" top="0.5" bottom="0.4666667" header="0" footer="0"/>
  <pageSetup blackAndWhite="1" fitToHeight="100" fitToWidth="1" horizontalDpi="600" verticalDpi="600" orientation="portrait" paperSize="9" scale="95" r:id="rId2"/>
  <headerFooter>
    <oddFooter>&amp;CStrana &amp;P z &amp;N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136"/>
  <sheetViews>
    <sheetView showGridLines="0" workbookViewId="0" topLeftCell="A1">
      <pane ySplit="1" topLeftCell="A2" activePane="bottomLeft" state="frozen"/>
      <selection pane="bottomLeft" activeCell="L116" sqref="L116:M135"/>
    </sheetView>
  </sheetViews>
  <sheetFormatPr defaultColWidth="9.33203125" defaultRowHeight="13.5"/>
  <cols>
    <col min="1" max="1" width="8.33203125" style="112" customWidth="1"/>
    <col min="2" max="2" width="1.66796875" style="112" customWidth="1"/>
    <col min="3" max="3" width="4.16015625" style="112" customWidth="1"/>
    <col min="4" max="4" width="4.33203125" style="112" customWidth="1"/>
    <col min="5" max="5" width="17.16015625" style="112" customWidth="1"/>
    <col min="6" max="7" width="11.16015625" style="112" customWidth="1"/>
    <col min="8" max="8" width="12.5" style="112" customWidth="1"/>
    <col min="9" max="9" width="7" style="112" customWidth="1"/>
    <col min="10" max="10" width="5.16015625" style="112" customWidth="1"/>
    <col min="11" max="11" width="11.5" style="112" customWidth="1"/>
    <col min="12" max="12" width="12" style="112" customWidth="1"/>
    <col min="13" max="14" width="6" style="112" customWidth="1"/>
    <col min="15" max="15" width="2" style="112" customWidth="1"/>
    <col min="16" max="16" width="12.5" style="112" customWidth="1"/>
    <col min="17" max="17" width="4.16015625" style="112" customWidth="1"/>
    <col min="18" max="18" width="1.66796875" style="112" customWidth="1"/>
    <col min="19" max="19" width="8.16015625" style="112" customWidth="1"/>
    <col min="20" max="20" width="29.66015625" style="112" hidden="1" customWidth="1"/>
    <col min="21" max="21" width="16.33203125" style="112" hidden="1" customWidth="1"/>
    <col min="22" max="22" width="12.33203125" style="112" hidden="1" customWidth="1"/>
    <col min="23" max="23" width="16.33203125" style="112" hidden="1" customWidth="1"/>
    <col min="24" max="24" width="12.16015625" style="112" hidden="1" customWidth="1"/>
    <col min="25" max="25" width="15" style="112" hidden="1" customWidth="1"/>
    <col min="26" max="26" width="11" style="112" hidden="1" customWidth="1"/>
    <col min="27" max="27" width="15" style="112" hidden="1" customWidth="1"/>
    <col min="28" max="28" width="16.33203125" style="112" hidden="1" customWidth="1"/>
    <col min="29" max="29" width="11" style="112" customWidth="1"/>
    <col min="30" max="30" width="15" style="112" customWidth="1"/>
    <col min="31" max="31" width="16.33203125" style="112" customWidth="1"/>
    <col min="32" max="16384" width="9.33203125" style="112" customWidth="1"/>
  </cols>
  <sheetData>
    <row r="1" spans="1:41" ht="21.75" customHeight="1">
      <c r="A1" s="71"/>
      <c r="B1" s="115"/>
      <c r="C1" s="115"/>
      <c r="D1" s="116" t="s">
        <v>1</v>
      </c>
      <c r="E1" s="115"/>
      <c r="F1" s="117" t="s">
        <v>116</v>
      </c>
      <c r="G1" s="117"/>
      <c r="H1" s="461" t="s">
        <v>117</v>
      </c>
      <c r="I1" s="461"/>
      <c r="J1" s="461"/>
      <c r="K1" s="461"/>
      <c r="L1" s="117" t="s">
        <v>118</v>
      </c>
      <c r="M1" s="115"/>
      <c r="N1" s="115"/>
      <c r="O1" s="116" t="s">
        <v>119</v>
      </c>
      <c r="P1" s="115"/>
      <c r="Q1" s="115"/>
      <c r="R1" s="115"/>
      <c r="S1" s="117" t="s">
        <v>120</v>
      </c>
      <c r="T1" s="117"/>
      <c r="U1" s="71"/>
      <c r="V1" s="71"/>
      <c r="W1" s="14"/>
      <c r="X1" s="14"/>
      <c r="Y1" s="14"/>
      <c r="Z1" s="14"/>
      <c r="AA1" s="14"/>
      <c r="AB1" s="14"/>
      <c r="AC1" s="14"/>
      <c r="AD1" s="14"/>
      <c r="AE1" s="14"/>
      <c r="AF1" s="14"/>
      <c r="AG1" s="14"/>
      <c r="AH1" s="14"/>
      <c r="AI1" s="14"/>
      <c r="AJ1" s="14"/>
      <c r="AK1" s="14"/>
      <c r="AL1" s="14"/>
      <c r="AM1" s="14"/>
      <c r="AN1" s="14"/>
      <c r="AO1" s="14"/>
    </row>
    <row r="2" spans="3:29" ht="36.95" customHeight="1">
      <c r="C2" s="462" t="s">
        <v>7</v>
      </c>
      <c r="D2" s="463"/>
      <c r="E2" s="463"/>
      <c r="F2" s="463"/>
      <c r="G2" s="463"/>
      <c r="H2" s="463"/>
      <c r="I2" s="463"/>
      <c r="J2" s="463"/>
      <c r="K2" s="463"/>
      <c r="L2" s="463"/>
      <c r="M2" s="463"/>
      <c r="N2" s="463"/>
      <c r="O2" s="463"/>
      <c r="P2" s="463"/>
      <c r="Q2" s="463"/>
      <c r="S2" s="464" t="s">
        <v>8</v>
      </c>
      <c r="T2" s="340"/>
      <c r="U2" s="340"/>
      <c r="V2" s="340"/>
      <c r="W2" s="340"/>
      <c r="X2" s="340"/>
      <c r="Y2" s="340"/>
      <c r="Z2" s="340"/>
      <c r="AA2" s="340"/>
      <c r="AB2" s="340"/>
      <c r="AC2" s="340"/>
    </row>
    <row r="3" spans="2:18" ht="6.95" customHeight="1">
      <c r="B3" s="18"/>
      <c r="C3" s="19"/>
      <c r="D3" s="19"/>
      <c r="E3" s="19"/>
      <c r="F3" s="19"/>
      <c r="G3" s="19"/>
      <c r="H3" s="19"/>
      <c r="I3" s="19"/>
      <c r="J3" s="19"/>
      <c r="K3" s="19"/>
      <c r="L3" s="19"/>
      <c r="M3" s="19"/>
      <c r="N3" s="19"/>
      <c r="O3" s="19"/>
      <c r="P3" s="19"/>
      <c r="Q3" s="19"/>
      <c r="R3" s="20"/>
    </row>
    <row r="4" spans="2:20" ht="36.95" customHeight="1">
      <c r="B4" s="21"/>
      <c r="C4" s="445" t="s">
        <v>122</v>
      </c>
      <c r="D4" s="459"/>
      <c r="E4" s="459"/>
      <c r="F4" s="459"/>
      <c r="G4" s="459"/>
      <c r="H4" s="459"/>
      <c r="I4" s="459"/>
      <c r="J4" s="459"/>
      <c r="K4" s="459"/>
      <c r="L4" s="459"/>
      <c r="M4" s="459"/>
      <c r="N4" s="459"/>
      <c r="O4" s="459"/>
      <c r="P4" s="459"/>
      <c r="Q4" s="459"/>
      <c r="R4" s="22"/>
      <c r="T4" s="118" t="s">
        <v>13</v>
      </c>
    </row>
    <row r="5" spans="2:18" ht="6.95" customHeight="1">
      <c r="B5" s="21"/>
      <c r="C5" s="175"/>
      <c r="D5" s="175"/>
      <c r="E5" s="175"/>
      <c r="F5" s="175"/>
      <c r="G5" s="175"/>
      <c r="H5" s="175"/>
      <c r="I5" s="175"/>
      <c r="J5" s="175"/>
      <c r="K5" s="175"/>
      <c r="L5" s="175"/>
      <c r="M5" s="175"/>
      <c r="N5" s="175"/>
      <c r="O5" s="175"/>
      <c r="P5" s="175"/>
      <c r="Q5" s="175"/>
      <c r="R5" s="22"/>
    </row>
    <row r="6" spans="2:18" ht="25.35" customHeight="1">
      <c r="B6" s="21"/>
      <c r="C6" s="175"/>
      <c r="D6" s="220" t="s">
        <v>17</v>
      </c>
      <c r="E6" s="175"/>
      <c r="F6" s="446" t="str">
        <f>'[12]Rekapitulace stavby'!K6</f>
        <v>Lednice</v>
      </c>
      <c r="G6" s="447"/>
      <c r="H6" s="447"/>
      <c r="I6" s="447"/>
      <c r="J6" s="447"/>
      <c r="K6" s="447"/>
      <c r="L6" s="447"/>
      <c r="M6" s="447"/>
      <c r="N6" s="447"/>
      <c r="O6" s="447"/>
      <c r="P6" s="447"/>
      <c r="Q6" s="175"/>
      <c r="R6" s="22"/>
    </row>
    <row r="7" spans="2:18" s="1" customFormat="1" ht="32.85" customHeight="1">
      <c r="B7" s="26"/>
      <c r="C7" s="177"/>
      <c r="D7" s="221" t="s">
        <v>123</v>
      </c>
      <c r="E7" s="177"/>
      <c r="F7" s="313" t="s">
        <v>634</v>
      </c>
      <c r="G7" s="408"/>
      <c r="H7" s="408"/>
      <c r="I7" s="408"/>
      <c r="J7" s="408"/>
      <c r="K7" s="408"/>
      <c r="L7" s="408"/>
      <c r="M7" s="408"/>
      <c r="N7" s="408"/>
      <c r="O7" s="408"/>
      <c r="P7" s="408"/>
      <c r="Q7" s="177"/>
      <c r="R7" s="28"/>
    </row>
    <row r="8" spans="2:18" s="1" customFormat="1" ht="14.45" customHeight="1">
      <c r="B8" s="26"/>
      <c r="C8" s="177"/>
      <c r="D8" s="220" t="s">
        <v>19</v>
      </c>
      <c r="E8" s="177"/>
      <c r="F8" s="222" t="s">
        <v>5</v>
      </c>
      <c r="G8" s="177"/>
      <c r="H8" s="177"/>
      <c r="I8" s="177"/>
      <c r="J8" s="177"/>
      <c r="K8" s="177"/>
      <c r="L8" s="177"/>
      <c r="M8" s="220" t="s">
        <v>20</v>
      </c>
      <c r="N8" s="177"/>
      <c r="O8" s="222" t="s">
        <v>5</v>
      </c>
      <c r="P8" s="177"/>
      <c r="Q8" s="177"/>
      <c r="R8" s="28"/>
    </row>
    <row r="9" spans="2:18" s="1" customFormat="1" ht="14.45" customHeight="1">
      <c r="B9" s="26"/>
      <c r="C9" s="177"/>
      <c r="D9" s="220" t="s">
        <v>21</v>
      </c>
      <c r="E9" s="177"/>
      <c r="F9" s="409" t="str">
        <f>'Rekapitulace stavby'!K8</f>
        <v>Lednice</v>
      </c>
      <c r="G9" s="409"/>
      <c r="H9" s="177"/>
      <c r="I9" s="177"/>
      <c r="J9" s="177"/>
      <c r="K9" s="177"/>
      <c r="L9" s="177"/>
      <c r="M9" s="176" t="s">
        <v>23</v>
      </c>
      <c r="N9" s="177"/>
      <c r="O9" s="409" t="str">
        <f>'Rekapitulace stavby'!AN8</f>
        <v>29. 1. 2018</v>
      </c>
      <c r="P9" s="409"/>
      <c r="Q9" s="177"/>
      <c r="R9" s="28"/>
    </row>
    <row r="10" spans="2:18" s="1" customFormat="1" ht="10.9" customHeight="1">
      <c r="B10" s="26"/>
      <c r="C10" s="177"/>
      <c r="D10" s="177"/>
      <c r="E10" s="177"/>
      <c r="F10" s="409"/>
      <c r="G10" s="409"/>
      <c r="H10" s="177"/>
      <c r="I10" s="177"/>
      <c r="J10" s="177"/>
      <c r="K10" s="177"/>
      <c r="L10" s="177"/>
      <c r="M10" s="177"/>
      <c r="N10" s="177"/>
      <c r="O10" s="177"/>
      <c r="P10" s="177"/>
      <c r="Q10" s="177"/>
      <c r="R10" s="28"/>
    </row>
    <row r="11" spans="2:18" s="1" customFormat="1" ht="14.45" customHeight="1">
      <c r="B11" s="26"/>
      <c r="C11" s="177"/>
      <c r="D11" s="220" t="s">
        <v>25</v>
      </c>
      <c r="E11" s="177"/>
      <c r="F11" s="180" t="str">
        <f>'Rekapitulace stavby'!K10</f>
        <v>Mendelova univerzita v Brně, Zahradnická fakulta</v>
      </c>
      <c r="G11" s="180"/>
      <c r="H11" s="177"/>
      <c r="I11" s="177"/>
      <c r="J11" s="177"/>
      <c r="K11" s="177"/>
      <c r="L11" s="177"/>
      <c r="M11" s="176" t="s">
        <v>26</v>
      </c>
      <c r="N11" s="177"/>
      <c r="O11" s="311">
        <f>IF('Rekapitulace stavby'!AN10="","",'Rekapitulace stavby'!AN10)</f>
        <v>62156489</v>
      </c>
      <c r="P11" s="311"/>
      <c r="Q11" s="177"/>
      <c r="R11" s="28"/>
    </row>
    <row r="12" spans="2:18" s="1" customFormat="1" ht="18" customHeight="1">
      <c r="B12" s="26"/>
      <c r="C12" s="177"/>
      <c r="D12" s="177"/>
      <c r="E12" s="222" t="str">
        <f>IF('[12]Rekapitulace stavby'!E11="","",'[12]Rekapitulace stavby'!E11)</f>
        <v xml:space="preserve"> </v>
      </c>
      <c r="F12" s="180" t="str">
        <f>'Rekapitulace stavby'!K11</f>
        <v>Zemědělská 1, 613 00 Brno</v>
      </c>
      <c r="G12" s="180"/>
      <c r="H12" s="177"/>
      <c r="I12" s="177"/>
      <c r="J12" s="177"/>
      <c r="K12" s="177"/>
      <c r="L12" s="177"/>
      <c r="M12" s="176" t="s">
        <v>27</v>
      </c>
      <c r="N12" s="177"/>
      <c r="O12" s="311" t="str">
        <f>IF('Rekapitulace stavby'!AN11="","",'Rekapitulace stavby'!AN11)</f>
        <v>CZ62156489</v>
      </c>
      <c r="P12" s="311"/>
      <c r="Q12" s="177"/>
      <c r="R12" s="28"/>
    </row>
    <row r="13" spans="2:18" s="1" customFormat="1" ht="6.95" customHeight="1">
      <c r="B13" s="26"/>
      <c r="C13" s="177"/>
      <c r="D13" s="177"/>
      <c r="E13" s="177"/>
      <c r="F13" s="409"/>
      <c r="G13" s="409"/>
      <c r="H13" s="177"/>
      <c r="I13" s="177"/>
      <c r="J13" s="177"/>
      <c r="K13" s="177"/>
      <c r="L13" s="177"/>
      <c r="M13" s="177"/>
      <c r="N13" s="177"/>
      <c r="O13" s="177"/>
      <c r="P13" s="177"/>
      <c r="Q13" s="177"/>
      <c r="R13" s="28"/>
    </row>
    <row r="14" spans="2:18" s="1" customFormat="1" ht="14.45" customHeight="1">
      <c r="B14" s="26"/>
      <c r="C14" s="177"/>
      <c r="D14" s="220" t="s">
        <v>28</v>
      </c>
      <c r="E14" s="177"/>
      <c r="F14" s="352" t="str">
        <f>'Rekapitulace stavby'!K13</f>
        <v xml:space="preserve"> </v>
      </c>
      <c r="G14" s="352"/>
      <c r="H14" s="177"/>
      <c r="I14" s="177"/>
      <c r="J14" s="177"/>
      <c r="K14" s="177"/>
      <c r="L14" s="177"/>
      <c r="M14" s="176" t="s">
        <v>26</v>
      </c>
      <c r="N14" s="177"/>
      <c r="O14" s="354" t="str">
        <f>'Rekapitulace stavby'!AN13</f>
        <v xml:space="preserve"> </v>
      </c>
      <c r="P14" s="354"/>
      <c r="Q14" s="177"/>
      <c r="R14" s="28"/>
    </row>
    <row r="15" spans="2:18" s="1" customFormat="1" ht="18" customHeight="1">
      <c r="B15" s="26"/>
      <c r="C15" s="177"/>
      <c r="D15" s="177"/>
      <c r="E15" s="222" t="str">
        <f>IF('[12]Rekapitulace stavby'!E14="","",'[12]Rekapitulace stavby'!E14)</f>
        <v xml:space="preserve"> </v>
      </c>
      <c r="F15" s="354" t="str">
        <f>'Rekapitulace stavby'!K14</f>
        <v xml:space="preserve"> </v>
      </c>
      <c r="G15" s="354"/>
      <c r="H15" s="177"/>
      <c r="I15" s="177"/>
      <c r="J15" s="177"/>
      <c r="K15" s="177"/>
      <c r="L15" s="177"/>
      <c r="M15" s="176" t="s">
        <v>27</v>
      </c>
      <c r="N15" s="177"/>
      <c r="O15" s="354" t="str">
        <f>'Rekapitulace stavby'!AN14</f>
        <v xml:space="preserve"> </v>
      </c>
      <c r="P15" s="354"/>
      <c r="Q15" s="177"/>
      <c r="R15" s="28"/>
    </row>
    <row r="16" spans="2:18" s="1" customFormat="1" ht="6.95" customHeight="1">
      <c r="B16" s="26"/>
      <c r="C16" s="177"/>
      <c r="D16" s="177"/>
      <c r="E16" s="177"/>
      <c r="F16" s="409"/>
      <c r="G16" s="409"/>
      <c r="H16" s="177"/>
      <c r="I16" s="177"/>
      <c r="J16" s="177"/>
      <c r="K16" s="177"/>
      <c r="L16" s="177"/>
      <c r="M16" s="177"/>
      <c r="N16" s="177"/>
      <c r="O16" s="177"/>
      <c r="P16" s="177"/>
      <c r="Q16" s="177"/>
      <c r="R16" s="28"/>
    </row>
    <row r="17" spans="2:18" s="1" customFormat="1" ht="14.45" customHeight="1">
      <c r="B17" s="26"/>
      <c r="C17" s="177"/>
      <c r="D17" s="220" t="s">
        <v>29</v>
      </c>
      <c r="E17" s="177"/>
      <c r="F17" s="180" t="str">
        <f>'Rekapitulace stavby'!K16</f>
        <v>Ing. Jiří Vondál, PROVO</v>
      </c>
      <c r="G17" s="180"/>
      <c r="H17" s="177"/>
      <c r="I17" s="177"/>
      <c r="J17" s="177"/>
      <c r="K17" s="177"/>
      <c r="L17" s="177"/>
      <c r="M17" s="176" t="s">
        <v>26</v>
      </c>
      <c r="N17" s="177"/>
      <c r="O17" s="311">
        <f>IF('Rekapitulace stavby'!AN16="","",'Rekapitulace stavby'!AN16)</f>
        <v>12703320</v>
      </c>
      <c r="P17" s="311"/>
      <c r="Q17" s="177"/>
      <c r="R17" s="28"/>
    </row>
    <row r="18" spans="2:18" s="1" customFormat="1" ht="18" customHeight="1">
      <c r="B18" s="26"/>
      <c r="C18" s="177"/>
      <c r="D18" s="177"/>
      <c r="E18" s="222" t="str">
        <f>IF('[12]Rekapitulace stavby'!E17="","",'[12]Rekapitulace stavby'!E17)</f>
        <v xml:space="preserve"> </v>
      </c>
      <c r="F18" s="180" t="str">
        <f>'Rekapitulace stavby'!K17</f>
        <v>Kubelíkova 22d, 628 00 Brno - Líšeň</v>
      </c>
      <c r="G18" s="180"/>
      <c r="H18" s="177"/>
      <c r="I18" s="177"/>
      <c r="J18" s="177"/>
      <c r="K18" s="177"/>
      <c r="L18" s="177"/>
      <c r="M18" s="176" t="s">
        <v>27</v>
      </c>
      <c r="N18" s="177"/>
      <c r="O18" s="311" t="str">
        <f>IF('Rekapitulace stavby'!AN17="","",'Rekapitulace stavby'!AN17)</f>
        <v/>
      </c>
      <c r="P18" s="311"/>
      <c r="Q18" s="177"/>
      <c r="R18" s="28"/>
    </row>
    <row r="19" spans="2:18" s="1" customFormat="1" ht="6.95" customHeight="1">
      <c r="B19" s="26"/>
      <c r="C19" s="177"/>
      <c r="D19" s="177"/>
      <c r="E19" s="177"/>
      <c r="F19" s="409"/>
      <c r="G19" s="409"/>
      <c r="H19" s="177"/>
      <c r="I19" s="177"/>
      <c r="J19" s="177"/>
      <c r="K19" s="177"/>
      <c r="L19" s="177"/>
      <c r="M19" s="177"/>
      <c r="N19" s="177"/>
      <c r="O19" s="177"/>
      <c r="P19" s="177"/>
      <c r="Q19" s="177"/>
      <c r="R19" s="28"/>
    </row>
    <row r="20" spans="2:18" s="1" customFormat="1" ht="14.45" customHeight="1">
      <c r="B20" s="26"/>
      <c r="C20" s="177"/>
      <c r="D20" s="220" t="s">
        <v>31</v>
      </c>
      <c r="E20" s="177"/>
      <c r="F20" s="180" t="str">
        <f>'Rekapitulace stavby'!K19</f>
        <v>Profigrass s.r.o. - Ing. Tomáš Vlček</v>
      </c>
      <c r="G20" s="180"/>
      <c r="H20" s="177"/>
      <c r="I20" s="177"/>
      <c r="J20" s="177"/>
      <c r="K20" s="177"/>
      <c r="L20" s="177"/>
      <c r="M20" s="176" t="s">
        <v>26</v>
      </c>
      <c r="N20" s="177"/>
      <c r="O20" s="311">
        <f>IF('Rekapitulace stavby'!AN19="","",'Rekapitulace stavby'!AN19)</f>
        <v>25319876</v>
      </c>
      <c r="P20" s="311"/>
      <c r="Q20" s="177"/>
      <c r="R20" s="28"/>
    </row>
    <row r="21" spans="2:18" s="1" customFormat="1" ht="18" customHeight="1">
      <c r="B21" s="26"/>
      <c r="C21" s="177"/>
      <c r="D21" s="177"/>
      <c r="E21" s="222" t="str">
        <f>IF('[12]Rekapitulace stavby'!E20="","",'[12]Rekapitulace stavby'!E20)</f>
        <v xml:space="preserve"> </v>
      </c>
      <c r="F21" s="180" t="str">
        <f>'Rekapitulace stavby'!K20</f>
        <v>Holzova 9, 628 00 Brno - Líšeň</v>
      </c>
      <c r="G21" s="180"/>
      <c r="H21" s="177"/>
      <c r="I21" s="177"/>
      <c r="J21" s="177"/>
      <c r="K21" s="177"/>
      <c r="L21" s="177"/>
      <c r="M21" s="176" t="s">
        <v>27</v>
      </c>
      <c r="N21" s="177"/>
      <c r="O21" s="311" t="str">
        <f>IF('Rekapitulace stavby'!AN20="","",'Rekapitulace stavby'!AN20)</f>
        <v>CZ25319876</v>
      </c>
      <c r="P21" s="311"/>
      <c r="Q21" s="177"/>
      <c r="R21" s="28"/>
    </row>
    <row r="22" spans="2:18" s="1" customFormat="1" ht="6.95" customHeight="1">
      <c r="B22" s="26"/>
      <c r="C22" s="177"/>
      <c r="D22" s="177"/>
      <c r="E22" s="177"/>
      <c r="F22" s="177"/>
      <c r="G22" s="177"/>
      <c r="H22" s="177"/>
      <c r="I22" s="177"/>
      <c r="J22" s="177"/>
      <c r="K22" s="177"/>
      <c r="L22" s="177"/>
      <c r="M22" s="177"/>
      <c r="N22" s="177"/>
      <c r="O22" s="177"/>
      <c r="P22" s="177"/>
      <c r="Q22" s="177"/>
      <c r="R22" s="28"/>
    </row>
    <row r="23" spans="2:18" s="1" customFormat="1" ht="14.45" customHeight="1">
      <c r="B23" s="26"/>
      <c r="C23" s="177"/>
      <c r="D23" s="220" t="s">
        <v>32</v>
      </c>
      <c r="E23" s="177"/>
      <c r="F23" s="291" t="str">
        <f>'Rekapitulace stavby'!K22</f>
        <v xml:space="preserve"> </v>
      </c>
      <c r="G23" s="177"/>
      <c r="H23" s="177"/>
      <c r="I23" s="177"/>
      <c r="J23" s="177"/>
      <c r="K23" s="177"/>
      <c r="L23" s="177"/>
      <c r="M23" s="177"/>
      <c r="N23" s="177"/>
      <c r="O23" s="177"/>
      <c r="P23" s="177"/>
      <c r="Q23" s="177"/>
      <c r="R23" s="28"/>
    </row>
    <row r="24" spans="2:18" s="1" customFormat="1" ht="22.5" customHeight="1">
      <c r="B24" s="26"/>
      <c r="C24" s="177"/>
      <c r="D24" s="177"/>
      <c r="E24" s="465" t="s">
        <v>5</v>
      </c>
      <c r="F24" s="465"/>
      <c r="G24" s="465"/>
      <c r="H24" s="465"/>
      <c r="I24" s="465"/>
      <c r="J24" s="465"/>
      <c r="K24" s="465"/>
      <c r="L24" s="465"/>
      <c r="M24" s="177"/>
      <c r="N24" s="177"/>
      <c r="O24" s="177"/>
      <c r="P24" s="177"/>
      <c r="Q24" s="177"/>
      <c r="R24" s="28"/>
    </row>
    <row r="25" spans="2:18" s="1" customFormat="1" ht="6.95" customHeight="1">
      <c r="B25" s="26"/>
      <c r="C25" s="177"/>
      <c r="D25" s="177"/>
      <c r="E25" s="177"/>
      <c r="F25" s="177"/>
      <c r="G25" s="177"/>
      <c r="H25" s="177"/>
      <c r="I25" s="177"/>
      <c r="J25" s="177"/>
      <c r="K25" s="177"/>
      <c r="L25" s="177"/>
      <c r="M25" s="177"/>
      <c r="N25" s="177"/>
      <c r="O25" s="177"/>
      <c r="P25" s="177"/>
      <c r="Q25" s="177"/>
      <c r="R25" s="28"/>
    </row>
    <row r="26" spans="2:18" s="1" customFormat="1" ht="6.95" customHeight="1">
      <c r="B26" s="26"/>
      <c r="C26" s="177"/>
      <c r="D26" s="181"/>
      <c r="E26" s="181"/>
      <c r="F26" s="181"/>
      <c r="G26" s="181"/>
      <c r="H26" s="181"/>
      <c r="I26" s="181"/>
      <c r="J26" s="181"/>
      <c r="K26" s="181"/>
      <c r="L26" s="181"/>
      <c r="M26" s="181"/>
      <c r="N26" s="181"/>
      <c r="O26" s="181"/>
      <c r="P26" s="181"/>
      <c r="Q26" s="177"/>
      <c r="R26" s="28"/>
    </row>
    <row r="27" spans="2:18" s="1" customFormat="1" ht="14.45" customHeight="1">
      <c r="B27" s="26"/>
      <c r="C27" s="177"/>
      <c r="D27" s="223" t="s">
        <v>124</v>
      </c>
      <c r="E27" s="177"/>
      <c r="F27" s="177"/>
      <c r="G27" s="177"/>
      <c r="H27" s="177"/>
      <c r="I27" s="177"/>
      <c r="J27" s="177"/>
      <c r="K27" s="177"/>
      <c r="L27" s="177"/>
      <c r="M27" s="466">
        <f>N88</f>
        <v>0</v>
      </c>
      <c r="N27" s="466"/>
      <c r="O27" s="466"/>
      <c r="P27" s="466"/>
      <c r="Q27" s="177"/>
      <c r="R27" s="28"/>
    </row>
    <row r="28" spans="2:18" s="1" customFormat="1" ht="14.45" customHeight="1">
      <c r="B28" s="26"/>
      <c r="C28" s="177"/>
      <c r="D28" s="224" t="s">
        <v>125</v>
      </c>
      <c r="E28" s="177"/>
      <c r="F28" s="177"/>
      <c r="G28" s="177"/>
      <c r="H28" s="177"/>
      <c r="I28" s="177"/>
      <c r="J28" s="177"/>
      <c r="K28" s="177"/>
      <c r="L28" s="177"/>
      <c r="M28" s="466">
        <f>N94</f>
        <v>0</v>
      </c>
      <c r="N28" s="466"/>
      <c r="O28" s="466"/>
      <c r="P28" s="466"/>
      <c r="Q28" s="177"/>
      <c r="R28" s="28"/>
    </row>
    <row r="29" spans="2:18" s="1" customFormat="1" ht="6.95" customHeight="1">
      <c r="B29" s="26"/>
      <c r="C29" s="177"/>
      <c r="D29" s="177"/>
      <c r="E29" s="177"/>
      <c r="F29" s="177"/>
      <c r="G29" s="177"/>
      <c r="H29" s="177"/>
      <c r="I29" s="177"/>
      <c r="J29" s="177"/>
      <c r="K29" s="177"/>
      <c r="L29" s="177"/>
      <c r="M29" s="177"/>
      <c r="N29" s="177"/>
      <c r="O29" s="177"/>
      <c r="P29" s="177"/>
      <c r="Q29" s="177"/>
      <c r="R29" s="28"/>
    </row>
    <row r="30" spans="2:18" s="1" customFormat="1" ht="25.35" customHeight="1">
      <c r="B30" s="26"/>
      <c r="C30" s="177"/>
      <c r="D30" s="225" t="s">
        <v>35</v>
      </c>
      <c r="E30" s="177"/>
      <c r="F30" s="177"/>
      <c r="G30" s="177"/>
      <c r="H30" s="177"/>
      <c r="I30" s="177"/>
      <c r="J30" s="177"/>
      <c r="K30" s="177"/>
      <c r="L30" s="177"/>
      <c r="M30" s="460">
        <f>ROUND(M27+M28,2)</f>
        <v>0</v>
      </c>
      <c r="N30" s="408"/>
      <c r="O30" s="408"/>
      <c r="P30" s="408"/>
      <c r="Q30" s="177"/>
      <c r="R30" s="28"/>
    </row>
    <row r="31" spans="2:18" s="1" customFormat="1" ht="6.95" customHeight="1">
      <c r="B31" s="26"/>
      <c r="C31" s="177"/>
      <c r="D31" s="181"/>
      <c r="E31" s="181"/>
      <c r="F31" s="181"/>
      <c r="G31" s="181"/>
      <c r="H31" s="181"/>
      <c r="I31" s="181"/>
      <c r="J31" s="181"/>
      <c r="K31" s="181"/>
      <c r="L31" s="181"/>
      <c r="M31" s="181"/>
      <c r="N31" s="181"/>
      <c r="O31" s="181"/>
      <c r="P31" s="181"/>
      <c r="Q31" s="177"/>
      <c r="R31" s="28"/>
    </row>
    <row r="32" spans="2:18" s="1" customFormat="1" ht="14.45" customHeight="1">
      <c r="B32" s="26"/>
      <c r="C32" s="177"/>
      <c r="D32" s="226" t="s">
        <v>36</v>
      </c>
      <c r="E32" s="226" t="s">
        <v>37</v>
      </c>
      <c r="F32" s="227">
        <v>0.21</v>
      </c>
      <c r="G32" s="228" t="s">
        <v>38</v>
      </c>
      <c r="H32" s="456">
        <f>M30</f>
        <v>0</v>
      </c>
      <c r="I32" s="408"/>
      <c r="J32" s="408"/>
      <c r="K32" s="177"/>
      <c r="L32" s="177"/>
      <c r="M32" s="456">
        <f>H32*0.21</f>
        <v>0</v>
      </c>
      <c r="N32" s="408"/>
      <c r="O32" s="408"/>
      <c r="P32" s="408"/>
      <c r="Q32" s="177"/>
      <c r="R32" s="28"/>
    </row>
    <row r="33" spans="2:18" s="1" customFormat="1" ht="14.45" customHeight="1">
      <c r="B33" s="26"/>
      <c r="C33" s="177"/>
      <c r="D33" s="177"/>
      <c r="E33" s="226" t="s">
        <v>39</v>
      </c>
      <c r="F33" s="227">
        <v>0.15</v>
      </c>
      <c r="G33" s="228" t="s">
        <v>38</v>
      </c>
      <c r="H33" s="456"/>
      <c r="I33" s="408"/>
      <c r="J33" s="408"/>
      <c r="K33" s="177"/>
      <c r="L33" s="177"/>
      <c r="M33" s="456">
        <v>0</v>
      </c>
      <c r="N33" s="408"/>
      <c r="O33" s="408"/>
      <c r="P33" s="408"/>
      <c r="Q33" s="177"/>
      <c r="R33" s="28"/>
    </row>
    <row r="34" spans="2:18" s="1" customFormat="1" ht="14.45" customHeight="1" hidden="1">
      <c r="B34" s="26"/>
      <c r="C34" s="177"/>
      <c r="D34" s="177"/>
      <c r="E34" s="226" t="s">
        <v>40</v>
      </c>
      <c r="F34" s="227">
        <v>0.21</v>
      </c>
      <c r="G34" s="228" t="s">
        <v>38</v>
      </c>
      <c r="H34" s="456" t="e">
        <f>ROUND((SUM(#REF!)+SUM(#REF!)),2)</f>
        <v>#REF!</v>
      </c>
      <c r="I34" s="408"/>
      <c r="J34" s="408"/>
      <c r="K34" s="177"/>
      <c r="L34" s="177"/>
      <c r="M34" s="456">
        <v>0</v>
      </c>
      <c r="N34" s="408"/>
      <c r="O34" s="408"/>
      <c r="P34" s="408"/>
      <c r="Q34" s="177"/>
      <c r="R34" s="28"/>
    </row>
    <row r="35" spans="2:18" s="1" customFormat="1" ht="14.45" customHeight="1" hidden="1">
      <c r="B35" s="26"/>
      <c r="C35" s="177"/>
      <c r="D35" s="177"/>
      <c r="E35" s="226" t="s">
        <v>41</v>
      </c>
      <c r="F35" s="227">
        <v>0.15</v>
      </c>
      <c r="G35" s="228" t="s">
        <v>38</v>
      </c>
      <c r="H35" s="456" t="e">
        <f>ROUND((SUM(#REF!)+SUM(#REF!)),2)</f>
        <v>#REF!</v>
      </c>
      <c r="I35" s="408"/>
      <c r="J35" s="408"/>
      <c r="K35" s="177"/>
      <c r="L35" s="177"/>
      <c r="M35" s="456">
        <v>0</v>
      </c>
      <c r="N35" s="408"/>
      <c r="O35" s="408"/>
      <c r="P35" s="408"/>
      <c r="Q35" s="177"/>
      <c r="R35" s="28"/>
    </row>
    <row r="36" spans="2:18" s="1" customFormat="1" ht="14.45" customHeight="1" hidden="1">
      <c r="B36" s="26"/>
      <c r="C36" s="177"/>
      <c r="D36" s="177"/>
      <c r="E36" s="226" t="s">
        <v>42</v>
      </c>
      <c r="F36" s="227">
        <v>0</v>
      </c>
      <c r="G36" s="228" t="s">
        <v>38</v>
      </c>
      <c r="H36" s="456" t="e">
        <f>ROUND((SUM(#REF!)+SUM(#REF!)),2)</f>
        <v>#REF!</v>
      </c>
      <c r="I36" s="408"/>
      <c r="J36" s="408"/>
      <c r="K36" s="177"/>
      <c r="L36" s="177"/>
      <c r="M36" s="456">
        <v>0</v>
      </c>
      <c r="N36" s="408"/>
      <c r="O36" s="408"/>
      <c r="P36" s="408"/>
      <c r="Q36" s="177"/>
      <c r="R36" s="28"/>
    </row>
    <row r="37" spans="2:18" s="1" customFormat="1" ht="6.95" customHeight="1">
      <c r="B37" s="26"/>
      <c r="C37" s="177"/>
      <c r="D37" s="177"/>
      <c r="E37" s="177"/>
      <c r="F37" s="177"/>
      <c r="G37" s="177"/>
      <c r="H37" s="177"/>
      <c r="I37" s="177"/>
      <c r="J37" s="177"/>
      <c r="K37" s="177"/>
      <c r="L37" s="177"/>
      <c r="M37" s="177"/>
      <c r="N37" s="177"/>
      <c r="O37" s="177"/>
      <c r="P37" s="177"/>
      <c r="Q37" s="177"/>
      <c r="R37" s="28"/>
    </row>
    <row r="38" spans="2:18" s="1" customFormat="1" ht="25.35" customHeight="1">
      <c r="B38" s="26"/>
      <c r="C38" s="188"/>
      <c r="D38" s="229" t="s">
        <v>43</v>
      </c>
      <c r="E38" s="190"/>
      <c r="F38" s="190"/>
      <c r="G38" s="230" t="s">
        <v>44</v>
      </c>
      <c r="H38" s="231" t="s">
        <v>45</v>
      </c>
      <c r="I38" s="190"/>
      <c r="J38" s="190"/>
      <c r="K38" s="190"/>
      <c r="L38" s="457">
        <f>SUM(M30:M36)</f>
        <v>0</v>
      </c>
      <c r="M38" s="457"/>
      <c r="N38" s="457"/>
      <c r="O38" s="457"/>
      <c r="P38" s="458"/>
      <c r="Q38" s="188"/>
      <c r="R38" s="28"/>
    </row>
    <row r="39" spans="2:18" s="1" customFormat="1" ht="14.45" customHeight="1">
      <c r="B39" s="26"/>
      <c r="C39" s="177"/>
      <c r="D39" s="177"/>
      <c r="E39" s="177"/>
      <c r="F39" s="177"/>
      <c r="G39" s="177"/>
      <c r="H39" s="177"/>
      <c r="I39" s="177"/>
      <c r="J39" s="177"/>
      <c r="K39" s="177"/>
      <c r="L39" s="177"/>
      <c r="M39" s="177"/>
      <c r="N39" s="177"/>
      <c r="O39" s="177"/>
      <c r="P39" s="177"/>
      <c r="Q39" s="177"/>
      <c r="R39" s="28"/>
    </row>
    <row r="40" spans="2:18" s="1" customFormat="1" ht="14.45" customHeight="1">
      <c r="B40" s="26"/>
      <c r="C40" s="177"/>
      <c r="D40" s="177"/>
      <c r="E40" s="177"/>
      <c r="F40" s="177"/>
      <c r="G40" s="177"/>
      <c r="H40" s="177"/>
      <c r="I40" s="177"/>
      <c r="J40" s="177"/>
      <c r="K40" s="177"/>
      <c r="L40" s="177"/>
      <c r="M40" s="177"/>
      <c r="N40" s="177"/>
      <c r="O40" s="177"/>
      <c r="P40" s="177"/>
      <c r="Q40" s="177"/>
      <c r="R40" s="28"/>
    </row>
    <row r="41" spans="2:18" ht="13.5">
      <c r="B41" s="21"/>
      <c r="C41" s="175"/>
      <c r="D41" s="175"/>
      <c r="E41" s="175"/>
      <c r="F41" s="175"/>
      <c r="G41" s="175"/>
      <c r="H41" s="175"/>
      <c r="I41" s="175"/>
      <c r="J41" s="175"/>
      <c r="K41" s="175"/>
      <c r="L41" s="175"/>
      <c r="M41" s="175"/>
      <c r="N41" s="175"/>
      <c r="O41" s="175"/>
      <c r="P41" s="175"/>
      <c r="Q41" s="175"/>
      <c r="R41" s="22"/>
    </row>
    <row r="42" spans="2:18" ht="13.5">
      <c r="B42" s="21"/>
      <c r="C42" s="175"/>
      <c r="D42" s="175"/>
      <c r="E42" s="175"/>
      <c r="F42" s="175"/>
      <c r="G42" s="175"/>
      <c r="H42" s="175"/>
      <c r="I42" s="175"/>
      <c r="J42" s="175"/>
      <c r="K42" s="175"/>
      <c r="L42" s="175"/>
      <c r="M42" s="175"/>
      <c r="N42" s="175"/>
      <c r="O42" s="175"/>
      <c r="P42" s="175"/>
      <c r="Q42" s="175"/>
      <c r="R42" s="22"/>
    </row>
    <row r="43" spans="2:18" ht="13.5">
      <c r="B43" s="21"/>
      <c r="C43" s="175"/>
      <c r="D43" s="175"/>
      <c r="E43" s="175"/>
      <c r="F43" s="175"/>
      <c r="G43" s="175"/>
      <c r="H43" s="175"/>
      <c r="I43" s="175"/>
      <c r="J43" s="175"/>
      <c r="K43" s="175"/>
      <c r="L43" s="175"/>
      <c r="M43" s="175"/>
      <c r="N43" s="175"/>
      <c r="O43" s="175"/>
      <c r="P43" s="175"/>
      <c r="Q43" s="175"/>
      <c r="R43" s="22"/>
    </row>
    <row r="44" spans="2:18" ht="13.5">
      <c r="B44" s="21"/>
      <c r="C44" s="175"/>
      <c r="D44" s="175"/>
      <c r="E44" s="175"/>
      <c r="F44" s="175"/>
      <c r="G44" s="175"/>
      <c r="H44" s="175"/>
      <c r="I44" s="175"/>
      <c r="J44" s="175"/>
      <c r="K44" s="175"/>
      <c r="L44" s="175"/>
      <c r="M44" s="175"/>
      <c r="N44" s="175"/>
      <c r="O44" s="175"/>
      <c r="P44" s="175"/>
      <c r="Q44" s="175"/>
      <c r="R44" s="22"/>
    </row>
    <row r="45" spans="2:18" ht="13.5">
      <c r="B45" s="21"/>
      <c r="C45" s="175"/>
      <c r="D45" s="175"/>
      <c r="E45" s="175"/>
      <c r="F45" s="175"/>
      <c r="G45" s="175"/>
      <c r="H45" s="175"/>
      <c r="I45" s="175"/>
      <c r="J45" s="175"/>
      <c r="K45" s="175"/>
      <c r="L45" s="175"/>
      <c r="M45" s="175"/>
      <c r="N45" s="175"/>
      <c r="O45" s="175"/>
      <c r="P45" s="175"/>
      <c r="Q45" s="175"/>
      <c r="R45" s="22"/>
    </row>
    <row r="46" spans="2:18" ht="13.5">
      <c r="B46" s="21"/>
      <c r="C46" s="175"/>
      <c r="D46" s="175"/>
      <c r="E46" s="175"/>
      <c r="F46" s="175"/>
      <c r="G46" s="175"/>
      <c r="H46" s="175"/>
      <c r="I46" s="175"/>
      <c r="J46" s="175"/>
      <c r="K46" s="175"/>
      <c r="L46" s="175"/>
      <c r="M46" s="175"/>
      <c r="N46" s="175"/>
      <c r="O46" s="175"/>
      <c r="P46" s="175"/>
      <c r="Q46" s="175"/>
      <c r="R46" s="22"/>
    </row>
    <row r="47" spans="2:18" ht="13.5">
      <c r="B47" s="21"/>
      <c r="C47" s="175"/>
      <c r="D47" s="175"/>
      <c r="E47" s="175"/>
      <c r="F47" s="175"/>
      <c r="G47" s="175"/>
      <c r="H47" s="175"/>
      <c r="I47" s="175"/>
      <c r="J47" s="175"/>
      <c r="K47" s="175"/>
      <c r="L47" s="175"/>
      <c r="M47" s="175"/>
      <c r="N47" s="175"/>
      <c r="O47" s="175"/>
      <c r="P47" s="175"/>
      <c r="Q47" s="175"/>
      <c r="R47" s="22"/>
    </row>
    <row r="48" spans="2:18" ht="13.5">
      <c r="B48" s="21"/>
      <c r="C48" s="175"/>
      <c r="D48" s="175"/>
      <c r="E48" s="175"/>
      <c r="F48" s="175"/>
      <c r="G48" s="175"/>
      <c r="H48" s="175"/>
      <c r="I48" s="175"/>
      <c r="J48" s="175"/>
      <c r="K48" s="175"/>
      <c r="L48" s="175"/>
      <c r="M48" s="175"/>
      <c r="N48" s="175"/>
      <c r="O48" s="175"/>
      <c r="P48" s="175"/>
      <c r="Q48" s="175"/>
      <c r="R48" s="22"/>
    </row>
    <row r="49" spans="2:18" ht="13.5">
      <c r="B49" s="21"/>
      <c r="C49" s="175"/>
      <c r="D49" s="175"/>
      <c r="E49" s="175"/>
      <c r="F49" s="175"/>
      <c r="G49" s="175"/>
      <c r="H49" s="175"/>
      <c r="I49" s="175"/>
      <c r="J49" s="175"/>
      <c r="K49" s="175"/>
      <c r="L49" s="175"/>
      <c r="M49" s="175"/>
      <c r="N49" s="175"/>
      <c r="O49" s="175"/>
      <c r="P49" s="175"/>
      <c r="Q49" s="175"/>
      <c r="R49" s="22"/>
    </row>
    <row r="50" spans="2:18" s="1" customFormat="1" ht="15">
      <c r="B50" s="26"/>
      <c r="C50" s="177"/>
      <c r="D50" s="232" t="s">
        <v>46</v>
      </c>
      <c r="E50" s="181"/>
      <c r="F50" s="181"/>
      <c r="G50" s="181"/>
      <c r="H50" s="194"/>
      <c r="I50" s="177"/>
      <c r="J50" s="232" t="s">
        <v>47</v>
      </c>
      <c r="K50" s="181"/>
      <c r="L50" s="181"/>
      <c r="M50" s="181"/>
      <c r="N50" s="181"/>
      <c r="O50" s="181"/>
      <c r="P50" s="194"/>
      <c r="Q50" s="177"/>
      <c r="R50" s="28"/>
    </row>
    <row r="51" spans="2:18" ht="13.5">
      <c r="B51" s="21"/>
      <c r="C51" s="175"/>
      <c r="D51" s="195"/>
      <c r="E51" s="175"/>
      <c r="F51" s="175"/>
      <c r="G51" s="175"/>
      <c r="H51" s="196"/>
      <c r="I51" s="175"/>
      <c r="J51" s="195"/>
      <c r="K51" s="175"/>
      <c r="L51" s="175"/>
      <c r="M51" s="175"/>
      <c r="N51" s="175"/>
      <c r="O51" s="175"/>
      <c r="P51" s="196"/>
      <c r="Q51" s="175"/>
      <c r="R51" s="22"/>
    </row>
    <row r="52" spans="2:18" ht="13.5">
      <c r="B52" s="21"/>
      <c r="C52" s="175"/>
      <c r="D52" s="195"/>
      <c r="E52" s="175"/>
      <c r="F52" s="175"/>
      <c r="G52" s="175"/>
      <c r="H52" s="196"/>
      <c r="I52" s="175"/>
      <c r="J52" s="195"/>
      <c r="K52" s="175"/>
      <c r="L52" s="175"/>
      <c r="M52" s="175"/>
      <c r="N52" s="175"/>
      <c r="O52" s="175"/>
      <c r="P52" s="196"/>
      <c r="Q52" s="175"/>
      <c r="R52" s="22"/>
    </row>
    <row r="53" spans="2:18" ht="13.5">
      <c r="B53" s="21"/>
      <c r="C53" s="175"/>
      <c r="D53" s="195"/>
      <c r="E53" s="175"/>
      <c r="F53" s="175"/>
      <c r="G53" s="175"/>
      <c r="H53" s="196"/>
      <c r="I53" s="175"/>
      <c r="J53" s="195"/>
      <c r="K53" s="175"/>
      <c r="L53" s="175"/>
      <c r="M53" s="175"/>
      <c r="N53" s="175"/>
      <c r="O53" s="175"/>
      <c r="P53" s="196"/>
      <c r="Q53" s="175"/>
      <c r="R53" s="22"/>
    </row>
    <row r="54" spans="2:18" ht="13.5">
      <c r="B54" s="21"/>
      <c r="C54" s="175"/>
      <c r="D54" s="195"/>
      <c r="E54" s="175"/>
      <c r="F54" s="175"/>
      <c r="G54" s="175"/>
      <c r="H54" s="196"/>
      <c r="I54" s="175"/>
      <c r="J54" s="195"/>
      <c r="K54" s="175"/>
      <c r="L54" s="175"/>
      <c r="M54" s="175"/>
      <c r="N54" s="175"/>
      <c r="O54" s="175"/>
      <c r="P54" s="196"/>
      <c r="Q54" s="175"/>
      <c r="R54" s="22"/>
    </row>
    <row r="55" spans="2:18" ht="13.5">
      <c r="B55" s="21"/>
      <c r="C55" s="175"/>
      <c r="D55" s="195"/>
      <c r="E55" s="175"/>
      <c r="F55" s="175"/>
      <c r="G55" s="175"/>
      <c r="H55" s="196"/>
      <c r="I55" s="175"/>
      <c r="J55" s="195"/>
      <c r="K55" s="175"/>
      <c r="L55" s="175"/>
      <c r="M55" s="175"/>
      <c r="N55" s="175"/>
      <c r="O55" s="175"/>
      <c r="P55" s="196"/>
      <c r="Q55" s="175"/>
      <c r="R55" s="22"/>
    </row>
    <row r="56" spans="2:18" ht="13.5">
      <c r="B56" s="21"/>
      <c r="C56" s="175"/>
      <c r="D56" s="195"/>
      <c r="E56" s="175"/>
      <c r="F56" s="175"/>
      <c r="G56" s="175"/>
      <c r="H56" s="196"/>
      <c r="I56" s="175"/>
      <c r="J56" s="195"/>
      <c r="K56" s="175"/>
      <c r="L56" s="175"/>
      <c r="M56" s="175"/>
      <c r="N56" s="175"/>
      <c r="O56" s="175"/>
      <c r="P56" s="196"/>
      <c r="Q56" s="175"/>
      <c r="R56" s="22"/>
    </row>
    <row r="57" spans="2:18" ht="13.5">
      <c r="B57" s="21"/>
      <c r="C57" s="175"/>
      <c r="D57" s="195"/>
      <c r="E57" s="175"/>
      <c r="F57" s="175"/>
      <c r="G57" s="175"/>
      <c r="H57" s="196"/>
      <c r="I57" s="175"/>
      <c r="J57" s="195"/>
      <c r="K57" s="175"/>
      <c r="L57" s="175"/>
      <c r="M57" s="175"/>
      <c r="N57" s="175"/>
      <c r="O57" s="175"/>
      <c r="P57" s="196"/>
      <c r="Q57" s="175"/>
      <c r="R57" s="22"/>
    </row>
    <row r="58" spans="2:18" ht="13.5">
      <c r="B58" s="21"/>
      <c r="C58" s="175"/>
      <c r="D58" s="195"/>
      <c r="E58" s="175"/>
      <c r="F58" s="175"/>
      <c r="G58" s="175"/>
      <c r="H58" s="196"/>
      <c r="I58" s="175"/>
      <c r="J58" s="195"/>
      <c r="K58" s="175"/>
      <c r="L58" s="175"/>
      <c r="M58" s="175"/>
      <c r="N58" s="175"/>
      <c r="O58" s="175"/>
      <c r="P58" s="196"/>
      <c r="Q58" s="175"/>
      <c r="R58" s="22"/>
    </row>
    <row r="59" spans="2:18" s="1" customFormat="1" ht="15">
      <c r="B59" s="26"/>
      <c r="C59" s="177"/>
      <c r="D59" s="233" t="s">
        <v>48</v>
      </c>
      <c r="E59" s="198"/>
      <c r="F59" s="198"/>
      <c r="G59" s="234" t="s">
        <v>49</v>
      </c>
      <c r="H59" s="200"/>
      <c r="I59" s="177"/>
      <c r="J59" s="233" t="s">
        <v>48</v>
      </c>
      <c r="K59" s="198"/>
      <c r="L59" s="198"/>
      <c r="M59" s="198"/>
      <c r="N59" s="234" t="s">
        <v>49</v>
      </c>
      <c r="O59" s="198"/>
      <c r="P59" s="200"/>
      <c r="Q59" s="177"/>
      <c r="R59" s="28"/>
    </row>
    <row r="60" spans="2:18" ht="13.5">
      <c r="B60" s="21"/>
      <c r="C60" s="175"/>
      <c r="D60" s="175"/>
      <c r="E60" s="175"/>
      <c r="F60" s="175"/>
      <c r="G60" s="175"/>
      <c r="H60" s="175"/>
      <c r="I60" s="175"/>
      <c r="J60" s="175"/>
      <c r="K60" s="175"/>
      <c r="L60" s="175"/>
      <c r="M60" s="175"/>
      <c r="N60" s="175"/>
      <c r="O60" s="175"/>
      <c r="P60" s="175"/>
      <c r="Q60" s="175"/>
      <c r="R60" s="22"/>
    </row>
    <row r="61" spans="2:18" s="1" customFormat="1" ht="15">
      <c r="B61" s="26"/>
      <c r="C61" s="177"/>
      <c r="D61" s="232" t="s">
        <v>50</v>
      </c>
      <c r="E61" s="181"/>
      <c r="F61" s="181"/>
      <c r="G61" s="181"/>
      <c r="H61" s="194"/>
      <c r="I61" s="177"/>
      <c r="J61" s="232" t="s">
        <v>51</v>
      </c>
      <c r="K61" s="181"/>
      <c r="L61" s="181"/>
      <c r="M61" s="181"/>
      <c r="N61" s="181"/>
      <c r="O61" s="181"/>
      <c r="P61" s="194"/>
      <c r="Q61" s="177"/>
      <c r="R61" s="28"/>
    </row>
    <row r="62" spans="2:18" ht="13.5">
      <c r="B62" s="21"/>
      <c r="C62" s="175"/>
      <c r="D62" s="195"/>
      <c r="E62" s="175"/>
      <c r="F62" s="175"/>
      <c r="G62" s="175"/>
      <c r="H62" s="196"/>
      <c r="I62" s="175"/>
      <c r="J62" s="195"/>
      <c r="K62" s="175"/>
      <c r="L62" s="175"/>
      <c r="M62" s="175"/>
      <c r="N62" s="175"/>
      <c r="O62" s="175"/>
      <c r="P62" s="196"/>
      <c r="Q62" s="175"/>
      <c r="R62" s="22"/>
    </row>
    <row r="63" spans="2:18" ht="13.5">
      <c r="B63" s="21"/>
      <c r="C63" s="175"/>
      <c r="D63" s="195"/>
      <c r="E63" s="175"/>
      <c r="F63" s="175"/>
      <c r="G63" s="175"/>
      <c r="H63" s="196"/>
      <c r="I63" s="175"/>
      <c r="J63" s="195"/>
      <c r="K63" s="175"/>
      <c r="L63" s="175"/>
      <c r="M63" s="175"/>
      <c r="N63" s="175"/>
      <c r="O63" s="175"/>
      <c r="P63" s="196"/>
      <c r="Q63" s="175"/>
      <c r="R63" s="22"/>
    </row>
    <row r="64" spans="2:18" ht="13.5">
      <c r="B64" s="21"/>
      <c r="C64" s="175"/>
      <c r="D64" s="195"/>
      <c r="E64" s="175"/>
      <c r="F64" s="175"/>
      <c r="G64" s="175"/>
      <c r="H64" s="196"/>
      <c r="I64" s="175"/>
      <c r="J64" s="195"/>
      <c r="K64" s="175"/>
      <c r="L64" s="175"/>
      <c r="M64" s="175"/>
      <c r="N64" s="175"/>
      <c r="O64" s="175"/>
      <c r="P64" s="196"/>
      <c r="Q64" s="175"/>
      <c r="R64" s="22"/>
    </row>
    <row r="65" spans="2:18" ht="13.5">
      <c r="B65" s="21"/>
      <c r="C65" s="175"/>
      <c r="D65" s="195"/>
      <c r="E65" s="175"/>
      <c r="F65" s="175"/>
      <c r="G65" s="175"/>
      <c r="H65" s="196"/>
      <c r="I65" s="175"/>
      <c r="J65" s="195"/>
      <c r="K65" s="175"/>
      <c r="L65" s="175"/>
      <c r="M65" s="175"/>
      <c r="N65" s="175"/>
      <c r="O65" s="175"/>
      <c r="P65" s="196"/>
      <c r="Q65" s="175"/>
      <c r="R65" s="22"/>
    </row>
    <row r="66" spans="2:18" ht="13.5">
      <c r="B66" s="21"/>
      <c r="C66" s="175"/>
      <c r="D66" s="195"/>
      <c r="E66" s="175"/>
      <c r="F66" s="175"/>
      <c r="G66" s="175"/>
      <c r="H66" s="196"/>
      <c r="I66" s="175"/>
      <c r="J66" s="195"/>
      <c r="K66" s="175"/>
      <c r="L66" s="175"/>
      <c r="M66" s="175"/>
      <c r="N66" s="175"/>
      <c r="O66" s="175"/>
      <c r="P66" s="196"/>
      <c r="Q66" s="175"/>
      <c r="R66" s="22"/>
    </row>
    <row r="67" spans="2:18" ht="13.5">
      <c r="B67" s="21"/>
      <c r="C67" s="175"/>
      <c r="D67" s="195"/>
      <c r="E67" s="175"/>
      <c r="F67" s="175"/>
      <c r="G67" s="175"/>
      <c r="H67" s="196"/>
      <c r="I67" s="175"/>
      <c r="J67" s="195"/>
      <c r="K67" s="175"/>
      <c r="L67" s="175"/>
      <c r="M67" s="175"/>
      <c r="N67" s="175"/>
      <c r="O67" s="175"/>
      <c r="P67" s="196"/>
      <c r="Q67" s="175"/>
      <c r="R67" s="22"/>
    </row>
    <row r="68" spans="2:18" ht="13.5">
      <c r="B68" s="21"/>
      <c r="C68" s="175"/>
      <c r="D68" s="195"/>
      <c r="E68" s="175"/>
      <c r="F68" s="175"/>
      <c r="G68" s="175"/>
      <c r="H68" s="196"/>
      <c r="I68" s="175"/>
      <c r="J68" s="195"/>
      <c r="K68" s="175"/>
      <c r="L68" s="175"/>
      <c r="M68" s="175"/>
      <c r="N68" s="175"/>
      <c r="O68" s="175"/>
      <c r="P68" s="196"/>
      <c r="Q68" s="175"/>
      <c r="R68" s="22"/>
    </row>
    <row r="69" spans="2:18" ht="13.5">
      <c r="B69" s="21"/>
      <c r="C69" s="175"/>
      <c r="D69" s="195"/>
      <c r="E69" s="175"/>
      <c r="F69" s="175"/>
      <c r="G69" s="175"/>
      <c r="H69" s="196"/>
      <c r="I69" s="175"/>
      <c r="J69" s="195"/>
      <c r="K69" s="175"/>
      <c r="L69" s="175"/>
      <c r="M69" s="175"/>
      <c r="N69" s="175"/>
      <c r="O69" s="175"/>
      <c r="P69" s="196"/>
      <c r="Q69" s="175"/>
      <c r="R69" s="22"/>
    </row>
    <row r="70" spans="2:18" s="1" customFormat="1" ht="15">
      <c r="B70" s="26"/>
      <c r="C70" s="177"/>
      <c r="D70" s="233" t="s">
        <v>48</v>
      </c>
      <c r="E70" s="198"/>
      <c r="F70" s="198"/>
      <c r="G70" s="234" t="s">
        <v>49</v>
      </c>
      <c r="H70" s="200"/>
      <c r="I70" s="177"/>
      <c r="J70" s="233" t="s">
        <v>48</v>
      </c>
      <c r="K70" s="198"/>
      <c r="L70" s="198"/>
      <c r="M70" s="198"/>
      <c r="N70" s="234" t="s">
        <v>49</v>
      </c>
      <c r="O70" s="198"/>
      <c r="P70" s="200"/>
      <c r="Q70" s="177"/>
      <c r="R70" s="28"/>
    </row>
    <row r="71" spans="2:18" s="1" customFormat="1" ht="14.45" customHeight="1">
      <c r="B71" s="40"/>
      <c r="C71" s="201"/>
      <c r="D71" s="201"/>
      <c r="E71" s="201"/>
      <c r="F71" s="201"/>
      <c r="G71" s="201"/>
      <c r="H71" s="201"/>
      <c r="I71" s="201"/>
      <c r="J71" s="201"/>
      <c r="K71" s="201"/>
      <c r="L71" s="201"/>
      <c r="M71" s="201"/>
      <c r="N71" s="201"/>
      <c r="O71" s="201"/>
      <c r="P71" s="201"/>
      <c r="Q71" s="201"/>
      <c r="R71" s="42"/>
    </row>
    <row r="72" spans="3:17" ht="13.5">
      <c r="C72" s="202"/>
      <c r="D72" s="202"/>
      <c r="E72" s="202"/>
      <c r="F72" s="202"/>
      <c r="G72" s="202"/>
      <c r="H72" s="202"/>
      <c r="I72" s="202"/>
      <c r="J72" s="202"/>
      <c r="K72" s="202"/>
      <c r="L72" s="202"/>
      <c r="M72" s="202"/>
      <c r="N72" s="202"/>
      <c r="O72" s="202"/>
      <c r="P72" s="202"/>
      <c r="Q72" s="202"/>
    </row>
    <row r="73" spans="3:17" ht="13.5">
      <c r="C73" s="202"/>
      <c r="D73" s="202"/>
      <c r="E73" s="202"/>
      <c r="F73" s="202"/>
      <c r="G73" s="202"/>
      <c r="H73" s="202"/>
      <c r="I73" s="202"/>
      <c r="J73" s="202"/>
      <c r="K73" s="202"/>
      <c r="L73" s="202"/>
      <c r="M73" s="202"/>
      <c r="N73" s="202"/>
      <c r="O73" s="202"/>
      <c r="P73" s="202"/>
      <c r="Q73" s="202"/>
    </row>
    <row r="74" spans="3:17" ht="13.5">
      <c r="C74" s="202"/>
      <c r="D74" s="202"/>
      <c r="E74" s="202"/>
      <c r="F74" s="202"/>
      <c r="G74" s="202"/>
      <c r="H74" s="202"/>
      <c r="I74" s="202"/>
      <c r="J74" s="202"/>
      <c r="K74" s="202"/>
      <c r="L74" s="202"/>
      <c r="M74" s="202"/>
      <c r="N74" s="202"/>
      <c r="O74" s="202"/>
      <c r="P74" s="202"/>
      <c r="Q74" s="202"/>
    </row>
    <row r="75" spans="2:18" s="1" customFormat="1" ht="6.95" customHeight="1">
      <c r="B75" s="43"/>
      <c r="C75" s="203"/>
      <c r="D75" s="203"/>
      <c r="E75" s="203"/>
      <c r="F75" s="203"/>
      <c r="G75" s="203"/>
      <c r="H75" s="203"/>
      <c r="I75" s="203"/>
      <c r="J75" s="203"/>
      <c r="K75" s="203"/>
      <c r="L75" s="203"/>
      <c r="M75" s="203"/>
      <c r="N75" s="203"/>
      <c r="O75" s="203"/>
      <c r="P75" s="203"/>
      <c r="Q75" s="203"/>
      <c r="R75" s="45"/>
    </row>
    <row r="76" spans="2:18" s="1" customFormat="1" ht="36.95" customHeight="1">
      <c r="B76" s="26"/>
      <c r="C76" s="445" t="s">
        <v>126</v>
      </c>
      <c r="D76" s="459"/>
      <c r="E76" s="459"/>
      <c r="F76" s="459"/>
      <c r="G76" s="459"/>
      <c r="H76" s="459"/>
      <c r="I76" s="459"/>
      <c r="J76" s="459"/>
      <c r="K76" s="459"/>
      <c r="L76" s="459"/>
      <c r="M76" s="459"/>
      <c r="N76" s="459"/>
      <c r="O76" s="459"/>
      <c r="P76" s="459"/>
      <c r="Q76" s="459"/>
      <c r="R76" s="28"/>
    </row>
    <row r="77" spans="2:18" s="1" customFormat="1" ht="6.95" customHeight="1">
      <c r="B77" s="26"/>
      <c r="C77" s="177"/>
      <c r="D77" s="177"/>
      <c r="E77" s="177"/>
      <c r="F77" s="177"/>
      <c r="G77" s="177"/>
      <c r="H77" s="177"/>
      <c r="I77" s="177"/>
      <c r="J77" s="177"/>
      <c r="K77" s="177"/>
      <c r="L77" s="177"/>
      <c r="M77" s="177"/>
      <c r="N77" s="177"/>
      <c r="O77" s="177"/>
      <c r="P77" s="177"/>
      <c r="Q77" s="177"/>
      <c r="R77" s="28"/>
    </row>
    <row r="78" spans="2:18" s="1" customFormat="1" ht="30" customHeight="1">
      <c r="B78" s="26"/>
      <c r="C78" s="220" t="s">
        <v>17</v>
      </c>
      <c r="D78" s="177"/>
      <c r="E78" s="177"/>
      <c r="F78" s="446" t="str">
        <f>F6</f>
        <v>Lednice</v>
      </c>
      <c r="G78" s="447"/>
      <c r="H78" s="447"/>
      <c r="I78" s="447"/>
      <c r="J78" s="447"/>
      <c r="K78" s="447"/>
      <c r="L78" s="447"/>
      <c r="M78" s="447"/>
      <c r="N78" s="447"/>
      <c r="O78" s="447"/>
      <c r="P78" s="447"/>
      <c r="Q78" s="177"/>
      <c r="R78" s="28"/>
    </row>
    <row r="79" spans="2:18" s="1" customFormat="1" ht="36.95" customHeight="1">
      <c r="B79" s="26"/>
      <c r="C79" s="235" t="s">
        <v>123</v>
      </c>
      <c r="D79" s="177"/>
      <c r="E79" s="177"/>
      <c r="F79" s="448" t="str">
        <f>F7</f>
        <v>TO-1.11.07 - Závlaha kapkovací hadicí - MODUL 2</v>
      </c>
      <c r="G79" s="408"/>
      <c r="H79" s="408"/>
      <c r="I79" s="408"/>
      <c r="J79" s="408"/>
      <c r="K79" s="408"/>
      <c r="L79" s="408"/>
      <c r="M79" s="408"/>
      <c r="N79" s="408"/>
      <c r="O79" s="408"/>
      <c r="P79" s="408"/>
      <c r="Q79" s="177"/>
      <c r="R79" s="28"/>
    </row>
    <row r="80" spans="2:18" s="1" customFormat="1" ht="6.95" customHeight="1">
      <c r="B80" s="26"/>
      <c r="C80" s="177"/>
      <c r="D80" s="177"/>
      <c r="E80" s="177"/>
      <c r="F80" s="177"/>
      <c r="G80" s="177"/>
      <c r="H80" s="177"/>
      <c r="I80" s="177"/>
      <c r="J80" s="177"/>
      <c r="K80" s="177"/>
      <c r="L80" s="177"/>
      <c r="M80" s="177"/>
      <c r="N80" s="177"/>
      <c r="O80" s="177"/>
      <c r="P80" s="177"/>
      <c r="Q80" s="177"/>
      <c r="R80" s="28"/>
    </row>
    <row r="81" spans="2:18" s="1" customFormat="1" ht="18" customHeight="1">
      <c r="B81" s="26"/>
      <c r="C81" s="220" t="s">
        <v>21</v>
      </c>
      <c r="D81" s="177"/>
      <c r="E81" s="177"/>
      <c r="F81" s="222" t="str">
        <f>F9</f>
        <v>Lednice</v>
      </c>
      <c r="G81" s="177"/>
      <c r="H81" s="177"/>
      <c r="I81" s="177"/>
      <c r="J81" s="177"/>
      <c r="K81" s="220" t="s">
        <v>23</v>
      </c>
      <c r="L81" s="177"/>
      <c r="M81" s="449" t="str">
        <f>IF(O9="","",O9)</f>
        <v>29. 1. 2018</v>
      </c>
      <c r="N81" s="449"/>
      <c r="O81" s="449"/>
      <c r="P81" s="449"/>
      <c r="Q81" s="177"/>
      <c r="R81" s="28"/>
    </row>
    <row r="82" spans="2:18" s="1" customFormat="1" ht="6.95" customHeight="1">
      <c r="B82" s="26"/>
      <c r="C82" s="177"/>
      <c r="D82" s="177"/>
      <c r="E82" s="177"/>
      <c r="F82" s="177"/>
      <c r="G82" s="177"/>
      <c r="H82" s="177"/>
      <c r="I82" s="177"/>
      <c r="J82" s="177"/>
      <c r="K82" s="177"/>
      <c r="L82" s="177"/>
      <c r="M82" s="177"/>
      <c r="N82" s="177"/>
      <c r="O82" s="177"/>
      <c r="P82" s="177"/>
      <c r="Q82" s="177"/>
      <c r="R82" s="28"/>
    </row>
    <row r="83" spans="2:18" s="1" customFormat="1" ht="15">
      <c r="B83" s="26"/>
      <c r="C83" s="220" t="s">
        <v>25</v>
      </c>
      <c r="D83" s="177"/>
      <c r="E83" s="177"/>
      <c r="F83" s="148" t="str">
        <f>'Rekapitulace stavby'!$L$82</f>
        <v>Mendelova univerzita v Brně, Zahradnická fakulta</v>
      </c>
      <c r="G83" s="177"/>
      <c r="H83" s="177"/>
      <c r="I83" s="177"/>
      <c r="J83" s="177"/>
      <c r="K83" s="176" t="s">
        <v>29</v>
      </c>
      <c r="L83" s="177"/>
      <c r="M83" s="409" t="str">
        <f>'Rekapitulace stavby'!$AM$82</f>
        <v>Ing. Jiří Vondál</v>
      </c>
      <c r="N83" s="311"/>
      <c r="O83" s="311"/>
      <c r="P83" s="311"/>
      <c r="Q83" s="311"/>
      <c r="R83" s="28"/>
    </row>
    <row r="84" spans="2:18" s="1" customFormat="1" ht="14.45" customHeight="1">
      <c r="B84" s="26"/>
      <c r="C84" s="220" t="s">
        <v>28</v>
      </c>
      <c r="D84" s="177"/>
      <c r="E84" s="177"/>
      <c r="F84" s="148" t="str">
        <f>'Rekapitulace stavby'!$L$83</f>
        <v xml:space="preserve"> </v>
      </c>
      <c r="G84" s="177"/>
      <c r="H84" s="177"/>
      <c r="I84" s="177"/>
      <c r="J84" s="177"/>
      <c r="K84" s="176" t="s">
        <v>31</v>
      </c>
      <c r="L84" s="177"/>
      <c r="M84" s="409" t="str">
        <f>'Rekapitulace stavby'!$AM$83</f>
        <v>Ing. Tomáš Vlček</v>
      </c>
      <c r="N84" s="311"/>
      <c r="O84" s="311"/>
      <c r="P84" s="311"/>
      <c r="Q84" s="311"/>
      <c r="R84" s="28"/>
    </row>
    <row r="85" spans="2:18" s="1" customFormat="1" ht="10.35" customHeight="1">
      <c r="B85" s="26"/>
      <c r="C85" s="177"/>
      <c r="D85" s="177"/>
      <c r="E85" s="177"/>
      <c r="F85" s="177"/>
      <c r="G85" s="177"/>
      <c r="H85" s="177"/>
      <c r="I85" s="177"/>
      <c r="J85" s="177"/>
      <c r="K85" s="177"/>
      <c r="L85" s="177"/>
      <c r="M85" s="177"/>
      <c r="N85" s="177"/>
      <c r="O85" s="177"/>
      <c r="P85" s="177"/>
      <c r="Q85" s="177"/>
      <c r="R85" s="28"/>
    </row>
    <row r="86" spans="2:18" s="1" customFormat="1" ht="29.25" customHeight="1">
      <c r="B86" s="26"/>
      <c r="C86" s="455" t="s">
        <v>127</v>
      </c>
      <c r="D86" s="421"/>
      <c r="E86" s="421"/>
      <c r="F86" s="421"/>
      <c r="G86" s="421"/>
      <c r="H86" s="188"/>
      <c r="I86" s="188"/>
      <c r="J86" s="188"/>
      <c r="K86" s="188"/>
      <c r="L86" s="188"/>
      <c r="M86" s="188"/>
      <c r="N86" s="455" t="s">
        <v>128</v>
      </c>
      <c r="O86" s="421"/>
      <c r="P86" s="421"/>
      <c r="Q86" s="421"/>
      <c r="R86" s="28"/>
    </row>
    <row r="87" spans="2:18" s="1" customFormat="1" ht="10.35" customHeight="1">
      <c r="B87" s="26"/>
      <c r="C87" s="177"/>
      <c r="D87" s="177"/>
      <c r="E87" s="177"/>
      <c r="F87" s="177"/>
      <c r="G87" s="177"/>
      <c r="H87" s="177"/>
      <c r="I87" s="177"/>
      <c r="J87" s="177"/>
      <c r="K87" s="177"/>
      <c r="L87" s="177"/>
      <c r="M87" s="177"/>
      <c r="N87" s="177"/>
      <c r="O87" s="177"/>
      <c r="P87" s="177"/>
      <c r="Q87" s="177"/>
      <c r="R87" s="28"/>
    </row>
    <row r="88" spans="2:18" s="1" customFormat="1" ht="29.25" customHeight="1">
      <c r="B88" s="26"/>
      <c r="C88" s="236" t="s">
        <v>129</v>
      </c>
      <c r="D88" s="177"/>
      <c r="E88" s="177"/>
      <c r="F88" s="177"/>
      <c r="G88" s="177"/>
      <c r="H88" s="177"/>
      <c r="I88" s="177"/>
      <c r="J88" s="177"/>
      <c r="K88" s="177"/>
      <c r="L88" s="177"/>
      <c r="M88" s="177"/>
      <c r="N88" s="450">
        <f>N113</f>
        <v>0</v>
      </c>
      <c r="O88" s="442"/>
      <c r="P88" s="442"/>
      <c r="Q88" s="442"/>
      <c r="R88" s="28"/>
    </row>
    <row r="89" spans="2:18" s="119" customFormat="1" ht="24.95" customHeight="1">
      <c r="B89" s="120"/>
      <c r="C89" s="237"/>
      <c r="D89" s="238" t="s">
        <v>130</v>
      </c>
      <c r="E89" s="237"/>
      <c r="F89" s="237"/>
      <c r="G89" s="237"/>
      <c r="H89" s="237"/>
      <c r="I89" s="237"/>
      <c r="J89" s="237"/>
      <c r="K89" s="237"/>
      <c r="L89" s="237"/>
      <c r="M89" s="237"/>
      <c r="N89" s="451">
        <f>N114</f>
        <v>0</v>
      </c>
      <c r="O89" s="452"/>
      <c r="P89" s="452"/>
      <c r="Q89" s="452"/>
      <c r="R89" s="121"/>
    </row>
    <row r="90" spans="2:18" s="122" customFormat="1" ht="19.9" customHeight="1">
      <c r="B90" s="123"/>
      <c r="C90" s="239"/>
      <c r="D90" s="240" t="str">
        <f>D115</f>
        <v>D1 - Potrubí a kabely</v>
      </c>
      <c r="E90" s="239"/>
      <c r="F90" s="239"/>
      <c r="G90" s="239"/>
      <c r="H90" s="239"/>
      <c r="I90" s="239"/>
      <c r="J90" s="239"/>
      <c r="K90" s="239"/>
      <c r="L90" s="239"/>
      <c r="M90" s="239"/>
      <c r="N90" s="453">
        <f>N115</f>
        <v>0</v>
      </c>
      <c r="O90" s="454"/>
      <c r="P90" s="454"/>
      <c r="Q90" s="454"/>
      <c r="R90" s="124"/>
    </row>
    <row r="91" spans="2:18" s="122" customFormat="1" ht="19.9" customHeight="1">
      <c r="B91" s="123"/>
      <c r="C91" s="239"/>
      <c r="D91" s="240" t="str">
        <f>D118</f>
        <v>D2 - Ovládání závlahy</v>
      </c>
      <c r="E91" s="239"/>
      <c r="F91" s="239"/>
      <c r="G91" s="239"/>
      <c r="H91" s="239"/>
      <c r="I91" s="239"/>
      <c r="J91" s="239"/>
      <c r="K91" s="239"/>
      <c r="L91" s="239"/>
      <c r="M91" s="239"/>
      <c r="N91" s="453">
        <f>N118</f>
        <v>0</v>
      </c>
      <c r="O91" s="454"/>
      <c r="P91" s="454"/>
      <c r="Q91" s="454"/>
      <c r="R91" s="124"/>
    </row>
    <row r="92" spans="2:29" s="122" customFormat="1" ht="19.9" customHeight="1">
      <c r="B92" s="123"/>
      <c r="C92" s="239"/>
      <c r="D92" s="240" t="str">
        <f>D128</f>
        <v>D3 - Kapkovací hadice</v>
      </c>
      <c r="E92" s="239"/>
      <c r="F92" s="239"/>
      <c r="G92" s="239"/>
      <c r="H92" s="239"/>
      <c r="I92" s="239"/>
      <c r="J92" s="239"/>
      <c r="K92" s="239"/>
      <c r="L92" s="239"/>
      <c r="M92" s="239"/>
      <c r="N92" s="453">
        <f>N128</f>
        <v>0</v>
      </c>
      <c r="O92" s="454"/>
      <c r="P92" s="454"/>
      <c r="Q92" s="454"/>
      <c r="R92" s="124"/>
      <c r="AC92" s="125"/>
    </row>
    <row r="93" spans="2:18" s="1" customFormat="1" ht="21.75" customHeight="1">
      <c r="B93" s="26"/>
      <c r="C93" s="177"/>
      <c r="D93" s="177"/>
      <c r="E93" s="177"/>
      <c r="F93" s="177"/>
      <c r="G93" s="177"/>
      <c r="H93" s="177"/>
      <c r="I93" s="177"/>
      <c r="J93" s="177"/>
      <c r="K93" s="177"/>
      <c r="L93" s="177"/>
      <c r="M93" s="177"/>
      <c r="N93" s="177"/>
      <c r="O93" s="177"/>
      <c r="P93" s="177"/>
      <c r="Q93" s="177"/>
      <c r="R93" s="28"/>
    </row>
    <row r="94" spans="2:21" s="1" customFormat="1" ht="29.25" customHeight="1">
      <c r="B94" s="26"/>
      <c r="C94" s="236" t="s">
        <v>131</v>
      </c>
      <c r="D94" s="177"/>
      <c r="E94" s="177"/>
      <c r="F94" s="177"/>
      <c r="G94" s="177"/>
      <c r="H94" s="177"/>
      <c r="I94" s="177"/>
      <c r="J94" s="177"/>
      <c r="K94" s="177"/>
      <c r="L94" s="177"/>
      <c r="M94" s="177"/>
      <c r="N94" s="442">
        <v>0</v>
      </c>
      <c r="O94" s="443"/>
      <c r="P94" s="443"/>
      <c r="Q94" s="443"/>
      <c r="R94" s="28"/>
      <c r="T94" s="85"/>
      <c r="U94" s="126" t="s">
        <v>36</v>
      </c>
    </row>
    <row r="95" spans="2:18" s="1" customFormat="1" ht="18" customHeight="1">
      <c r="B95" s="26"/>
      <c r="C95" s="177"/>
      <c r="D95" s="177"/>
      <c r="E95" s="177"/>
      <c r="F95" s="177"/>
      <c r="G95" s="177"/>
      <c r="H95" s="177"/>
      <c r="I95" s="177"/>
      <c r="J95" s="177"/>
      <c r="K95" s="177"/>
      <c r="L95" s="177"/>
      <c r="M95" s="177"/>
      <c r="N95" s="177"/>
      <c r="O95" s="177"/>
      <c r="P95" s="177"/>
      <c r="Q95" s="177"/>
      <c r="R95" s="28"/>
    </row>
    <row r="96" spans="2:18" s="1" customFormat="1" ht="29.25" customHeight="1">
      <c r="B96" s="26"/>
      <c r="C96" s="241" t="s">
        <v>115</v>
      </c>
      <c r="D96" s="188"/>
      <c r="E96" s="188"/>
      <c r="F96" s="188"/>
      <c r="G96" s="188"/>
      <c r="H96" s="188"/>
      <c r="I96" s="188"/>
      <c r="J96" s="188"/>
      <c r="K96" s="188"/>
      <c r="L96" s="444">
        <f>ROUND(SUM(N88+N94),2)</f>
        <v>0</v>
      </c>
      <c r="M96" s="444"/>
      <c r="N96" s="444"/>
      <c r="O96" s="444"/>
      <c r="P96" s="444"/>
      <c r="Q96" s="444"/>
      <c r="R96" s="28"/>
    </row>
    <row r="97" spans="2:18" s="1" customFormat="1" ht="6.95" customHeight="1">
      <c r="B97" s="40"/>
      <c r="C97" s="201"/>
      <c r="D97" s="201"/>
      <c r="E97" s="201"/>
      <c r="F97" s="201"/>
      <c r="G97" s="201"/>
      <c r="H97" s="201"/>
      <c r="I97" s="201"/>
      <c r="J97" s="201"/>
      <c r="K97" s="201"/>
      <c r="L97" s="201"/>
      <c r="M97" s="201"/>
      <c r="N97" s="201"/>
      <c r="O97" s="201"/>
      <c r="P97" s="201"/>
      <c r="Q97" s="201"/>
      <c r="R97" s="42"/>
    </row>
    <row r="98" spans="3:17" ht="13.5">
      <c r="C98" s="202"/>
      <c r="D98" s="202"/>
      <c r="E98" s="202"/>
      <c r="F98" s="202"/>
      <c r="G98" s="202"/>
      <c r="H98" s="202"/>
      <c r="I98" s="202"/>
      <c r="J98" s="202"/>
      <c r="K98" s="202"/>
      <c r="L98" s="202"/>
      <c r="M98" s="202"/>
      <c r="N98" s="202"/>
      <c r="O98" s="202"/>
      <c r="P98" s="202"/>
      <c r="Q98" s="202"/>
    </row>
    <row r="99" spans="3:17" ht="13.5">
      <c r="C99" s="202"/>
      <c r="D99" s="202"/>
      <c r="E99" s="202"/>
      <c r="F99" s="202"/>
      <c r="G99" s="202"/>
      <c r="H99" s="202"/>
      <c r="I99" s="202"/>
      <c r="J99" s="202"/>
      <c r="K99" s="202"/>
      <c r="L99" s="202"/>
      <c r="M99" s="202"/>
      <c r="N99" s="202"/>
      <c r="O99" s="202"/>
      <c r="P99" s="202"/>
      <c r="Q99" s="202"/>
    </row>
    <row r="100" spans="3:17" ht="13.5">
      <c r="C100" s="202"/>
      <c r="D100" s="202"/>
      <c r="E100" s="202"/>
      <c r="F100" s="202"/>
      <c r="G100" s="202"/>
      <c r="H100" s="202"/>
      <c r="I100" s="202"/>
      <c r="J100" s="202"/>
      <c r="K100" s="202"/>
      <c r="L100" s="202"/>
      <c r="M100" s="202"/>
      <c r="N100" s="202"/>
      <c r="O100" s="202"/>
      <c r="P100" s="202"/>
      <c r="Q100" s="202"/>
    </row>
    <row r="101" spans="2:18" s="1" customFormat="1" ht="6.95" customHeight="1">
      <c r="B101" s="43"/>
      <c r="C101" s="203"/>
      <c r="D101" s="203"/>
      <c r="E101" s="203"/>
      <c r="F101" s="203"/>
      <c r="G101" s="203"/>
      <c r="H101" s="203"/>
      <c r="I101" s="203"/>
      <c r="J101" s="203"/>
      <c r="K101" s="203"/>
      <c r="L101" s="203"/>
      <c r="M101" s="203"/>
      <c r="N101" s="203"/>
      <c r="O101" s="203"/>
      <c r="P101" s="203"/>
      <c r="Q101" s="203"/>
      <c r="R101" s="45"/>
    </row>
    <row r="102" spans="2:18" s="1" customFormat="1" ht="36.95" customHeight="1">
      <c r="B102" s="26"/>
      <c r="C102" s="445" t="s">
        <v>132</v>
      </c>
      <c r="D102" s="408"/>
      <c r="E102" s="408"/>
      <c r="F102" s="408"/>
      <c r="G102" s="408"/>
      <c r="H102" s="408"/>
      <c r="I102" s="408"/>
      <c r="J102" s="408"/>
      <c r="K102" s="408"/>
      <c r="L102" s="408"/>
      <c r="M102" s="408"/>
      <c r="N102" s="408"/>
      <c r="O102" s="408"/>
      <c r="P102" s="408"/>
      <c r="Q102" s="408"/>
      <c r="R102" s="28"/>
    </row>
    <row r="103" spans="2:18" s="1" customFormat="1" ht="6.95" customHeight="1">
      <c r="B103" s="26"/>
      <c r="C103" s="177"/>
      <c r="D103" s="177"/>
      <c r="E103" s="177"/>
      <c r="F103" s="177"/>
      <c r="G103" s="177"/>
      <c r="H103" s="177"/>
      <c r="I103" s="177"/>
      <c r="J103" s="177"/>
      <c r="K103" s="177"/>
      <c r="L103" s="177"/>
      <c r="M103" s="177"/>
      <c r="N103" s="177"/>
      <c r="O103" s="177"/>
      <c r="P103" s="177"/>
      <c r="Q103" s="177"/>
      <c r="R103" s="28"/>
    </row>
    <row r="104" spans="2:18" s="1" customFormat="1" ht="30" customHeight="1">
      <c r="B104" s="26"/>
      <c r="C104" s="220" t="s">
        <v>17</v>
      </c>
      <c r="D104" s="177"/>
      <c r="E104" s="177"/>
      <c r="F104" s="446" t="str">
        <f>F6</f>
        <v>Lednice</v>
      </c>
      <c r="G104" s="447"/>
      <c r="H104" s="447"/>
      <c r="I104" s="447"/>
      <c r="J104" s="447"/>
      <c r="K104" s="447"/>
      <c r="L104" s="447"/>
      <c r="M104" s="447"/>
      <c r="N104" s="447"/>
      <c r="O104" s="447"/>
      <c r="P104" s="447"/>
      <c r="Q104" s="177"/>
      <c r="R104" s="28"/>
    </row>
    <row r="105" spans="2:18" s="1" customFormat="1" ht="36.95" customHeight="1">
      <c r="B105" s="26"/>
      <c r="C105" s="235" t="s">
        <v>123</v>
      </c>
      <c r="D105" s="177"/>
      <c r="E105" s="177"/>
      <c r="F105" s="448" t="str">
        <f>F7</f>
        <v>TO-1.11.07 - Závlaha kapkovací hadicí - MODUL 2</v>
      </c>
      <c r="G105" s="408"/>
      <c r="H105" s="408"/>
      <c r="I105" s="408"/>
      <c r="J105" s="408"/>
      <c r="K105" s="408"/>
      <c r="L105" s="408"/>
      <c r="M105" s="408"/>
      <c r="N105" s="408"/>
      <c r="O105" s="408"/>
      <c r="P105" s="408"/>
      <c r="Q105" s="177"/>
      <c r="R105" s="28"/>
    </row>
    <row r="106" spans="2:18" s="1" customFormat="1" ht="6.95" customHeight="1">
      <c r="B106" s="26"/>
      <c r="C106" s="177"/>
      <c r="D106" s="177"/>
      <c r="E106" s="177"/>
      <c r="F106" s="177"/>
      <c r="G106" s="177"/>
      <c r="H106" s="177"/>
      <c r="I106" s="177"/>
      <c r="J106" s="177"/>
      <c r="K106" s="177"/>
      <c r="L106" s="177"/>
      <c r="M106" s="177"/>
      <c r="N106" s="177"/>
      <c r="O106" s="177"/>
      <c r="P106" s="177"/>
      <c r="Q106" s="177"/>
      <c r="R106" s="28"/>
    </row>
    <row r="107" spans="2:18" s="1" customFormat="1" ht="18" customHeight="1">
      <c r="B107" s="26"/>
      <c r="C107" s="220" t="s">
        <v>21</v>
      </c>
      <c r="D107" s="177"/>
      <c r="E107" s="177"/>
      <c r="F107" s="222" t="str">
        <f>F9</f>
        <v>Lednice</v>
      </c>
      <c r="G107" s="177"/>
      <c r="H107" s="177"/>
      <c r="I107" s="177"/>
      <c r="J107" s="177"/>
      <c r="K107" s="220" t="s">
        <v>23</v>
      </c>
      <c r="L107" s="177"/>
      <c r="M107" s="449" t="str">
        <f>IF(O9="","",O9)</f>
        <v>29. 1. 2018</v>
      </c>
      <c r="N107" s="449"/>
      <c r="O107" s="449"/>
      <c r="P107" s="449"/>
      <c r="Q107" s="177"/>
      <c r="R107" s="28"/>
    </row>
    <row r="108" spans="2:18" s="1" customFormat="1" ht="6.95" customHeight="1">
      <c r="B108" s="26"/>
      <c r="C108" s="177"/>
      <c r="D108" s="177"/>
      <c r="E108" s="177"/>
      <c r="F108" s="177"/>
      <c r="G108" s="177"/>
      <c r="H108" s="177"/>
      <c r="I108" s="177"/>
      <c r="J108" s="177"/>
      <c r="K108" s="177"/>
      <c r="L108" s="177"/>
      <c r="M108" s="177"/>
      <c r="N108" s="177"/>
      <c r="O108" s="177"/>
      <c r="P108" s="177"/>
      <c r="Q108" s="177"/>
      <c r="R108" s="28"/>
    </row>
    <row r="109" spans="2:18" s="1" customFormat="1" ht="15">
      <c r="B109" s="26"/>
      <c r="C109" s="220" t="s">
        <v>25</v>
      </c>
      <c r="D109" s="177"/>
      <c r="E109" s="177"/>
      <c r="F109" s="148" t="str">
        <f>'Rekapitulace stavby'!$L$82</f>
        <v>Mendelova univerzita v Brně, Zahradnická fakulta</v>
      </c>
      <c r="G109" s="177"/>
      <c r="H109" s="177"/>
      <c r="I109" s="177"/>
      <c r="J109" s="177"/>
      <c r="K109" s="176" t="s">
        <v>29</v>
      </c>
      <c r="L109" s="177"/>
      <c r="M109" s="409" t="str">
        <f>'Rekapitulace stavby'!$AM$82</f>
        <v>Ing. Jiří Vondál</v>
      </c>
      <c r="N109" s="311"/>
      <c r="O109" s="311"/>
      <c r="P109" s="311"/>
      <c r="Q109" s="311"/>
      <c r="R109" s="28"/>
    </row>
    <row r="110" spans="2:18" s="1" customFormat="1" ht="14.45" customHeight="1">
      <c r="B110" s="26"/>
      <c r="C110" s="220" t="s">
        <v>28</v>
      </c>
      <c r="D110" s="177"/>
      <c r="E110" s="177"/>
      <c r="F110" s="148" t="str">
        <f>'Rekapitulace stavby'!$L$83</f>
        <v xml:space="preserve"> </v>
      </c>
      <c r="G110" s="177"/>
      <c r="H110" s="177"/>
      <c r="I110" s="177"/>
      <c r="J110" s="177"/>
      <c r="K110" s="176" t="s">
        <v>31</v>
      </c>
      <c r="L110" s="177"/>
      <c r="M110" s="409" t="str">
        <f>'Rekapitulace stavby'!$AM$83</f>
        <v>Ing. Tomáš Vlček</v>
      </c>
      <c r="N110" s="311"/>
      <c r="O110" s="311"/>
      <c r="P110" s="311"/>
      <c r="Q110" s="311"/>
      <c r="R110" s="28"/>
    </row>
    <row r="111" spans="2:18" s="1" customFormat="1" ht="10.35" customHeight="1">
      <c r="B111" s="26"/>
      <c r="C111" s="177"/>
      <c r="D111" s="177"/>
      <c r="E111" s="177"/>
      <c r="F111" s="177"/>
      <c r="G111" s="177"/>
      <c r="H111" s="177"/>
      <c r="I111" s="177"/>
      <c r="J111" s="177"/>
      <c r="K111" s="177"/>
      <c r="L111" s="177"/>
      <c r="M111" s="177"/>
      <c r="N111" s="177"/>
      <c r="O111" s="177"/>
      <c r="P111" s="177"/>
      <c r="Q111" s="177"/>
      <c r="R111" s="28"/>
    </row>
    <row r="112" spans="2:27" s="8" customFormat="1" ht="29.25" customHeight="1">
      <c r="B112" s="87"/>
      <c r="C112" s="242" t="s">
        <v>133</v>
      </c>
      <c r="D112" s="243" t="s">
        <v>134</v>
      </c>
      <c r="E112" s="243" t="s">
        <v>54</v>
      </c>
      <c r="F112" s="437" t="s">
        <v>135</v>
      </c>
      <c r="G112" s="437"/>
      <c r="H112" s="437"/>
      <c r="I112" s="437"/>
      <c r="J112" s="243" t="s">
        <v>136</v>
      </c>
      <c r="K112" s="243" t="s">
        <v>137</v>
      </c>
      <c r="L112" s="438" t="s">
        <v>138</v>
      </c>
      <c r="M112" s="438"/>
      <c r="N112" s="437" t="s">
        <v>128</v>
      </c>
      <c r="O112" s="437"/>
      <c r="P112" s="437"/>
      <c r="Q112" s="439"/>
      <c r="R112" s="89"/>
      <c r="T112" s="127" t="s">
        <v>139</v>
      </c>
      <c r="U112" s="128" t="s">
        <v>36</v>
      </c>
      <c r="V112" s="128" t="s">
        <v>140</v>
      </c>
      <c r="W112" s="128" t="s">
        <v>141</v>
      </c>
      <c r="X112" s="128" t="s">
        <v>142</v>
      </c>
      <c r="Y112" s="128" t="s">
        <v>143</v>
      </c>
      <c r="Z112" s="128" t="s">
        <v>144</v>
      </c>
      <c r="AA112" s="129" t="s">
        <v>145</v>
      </c>
    </row>
    <row r="113" spans="2:27" s="1" customFormat="1" ht="29.25" customHeight="1">
      <c r="B113" s="26"/>
      <c r="C113" s="244" t="s">
        <v>124</v>
      </c>
      <c r="D113" s="177"/>
      <c r="E113" s="177"/>
      <c r="F113" s="177"/>
      <c r="G113" s="177"/>
      <c r="H113" s="177"/>
      <c r="I113" s="177"/>
      <c r="J113" s="177"/>
      <c r="K113" s="177"/>
      <c r="L113" s="177"/>
      <c r="M113" s="177"/>
      <c r="N113" s="440">
        <f>N114</f>
        <v>0</v>
      </c>
      <c r="O113" s="441"/>
      <c r="P113" s="441"/>
      <c r="Q113" s="441"/>
      <c r="R113" s="28"/>
      <c r="T113" s="54"/>
      <c r="U113" s="32"/>
      <c r="V113" s="32"/>
      <c r="W113" s="130">
        <f>W114</f>
        <v>0</v>
      </c>
      <c r="X113" s="32"/>
      <c r="Y113" s="130">
        <f>Y114</f>
        <v>0</v>
      </c>
      <c r="Z113" s="32"/>
      <c r="AA113" s="131">
        <f>AA114</f>
        <v>0</v>
      </c>
    </row>
    <row r="114" spans="2:27" s="132" customFormat="1" ht="37.35" customHeight="1">
      <c r="B114" s="133"/>
      <c r="C114" s="245"/>
      <c r="D114" s="246" t="s">
        <v>130</v>
      </c>
      <c r="E114" s="246"/>
      <c r="F114" s="246"/>
      <c r="G114" s="246"/>
      <c r="H114" s="246"/>
      <c r="I114" s="246"/>
      <c r="J114" s="246"/>
      <c r="K114" s="246"/>
      <c r="L114" s="246"/>
      <c r="M114" s="246"/>
      <c r="N114" s="435">
        <f>SUM(N115,N118,N128)</f>
        <v>0</v>
      </c>
      <c r="O114" s="436"/>
      <c r="P114" s="436"/>
      <c r="Q114" s="436"/>
      <c r="R114" s="135"/>
      <c r="T114" s="136"/>
      <c r="U114" s="134"/>
      <c r="V114" s="134"/>
      <c r="W114" s="137">
        <f>W115+SUM(W116:W134)</f>
        <v>0</v>
      </c>
      <c r="X114" s="134"/>
      <c r="Y114" s="137">
        <f>Y115+SUM(Y116:Y134)</f>
        <v>0</v>
      </c>
      <c r="Z114" s="134"/>
      <c r="AA114" s="138">
        <f>AA115+SUM(AA116:AA134)</f>
        <v>0</v>
      </c>
    </row>
    <row r="115" spans="2:27" s="1" customFormat="1" ht="22.5" customHeight="1">
      <c r="B115" s="102"/>
      <c r="C115" s="245"/>
      <c r="D115" s="172" t="s">
        <v>557</v>
      </c>
      <c r="E115" s="172"/>
      <c r="F115" s="172"/>
      <c r="G115" s="172"/>
      <c r="H115" s="172"/>
      <c r="I115" s="172"/>
      <c r="J115" s="172"/>
      <c r="K115" s="172"/>
      <c r="L115" s="172"/>
      <c r="M115" s="172"/>
      <c r="N115" s="433">
        <f>SUM(N116:Q117)</f>
        <v>0</v>
      </c>
      <c r="O115" s="434"/>
      <c r="P115" s="434"/>
      <c r="Q115" s="434"/>
      <c r="R115" s="103"/>
      <c r="T115" s="139" t="s">
        <v>5</v>
      </c>
      <c r="U115" s="140" t="s">
        <v>37</v>
      </c>
      <c r="V115" s="141">
        <v>0</v>
      </c>
      <c r="W115" s="141">
        <f aca="true" t="shared" si="0" ref="W115:W131">V115*K115</f>
        <v>0</v>
      </c>
      <c r="X115" s="141">
        <v>0</v>
      </c>
      <c r="Y115" s="141">
        <f aca="true" t="shared" si="1" ref="Y115:Y131">X115*K115</f>
        <v>0</v>
      </c>
      <c r="Z115" s="141">
        <v>0</v>
      </c>
      <c r="AA115" s="142">
        <f aca="true" t="shared" si="2" ref="AA115:AA131">Z115*K115</f>
        <v>0</v>
      </c>
    </row>
    <row r="116" spans="2:27" s="1" customFormat="1" ht="31.5" customHeight="1">
      <c r="B116" s="102"/>
      <c r="C116" s="165" t="s">
        <v>78</v>
      </c>
      <c r="D116" s="165" t="s">
        <v>146</v>
      </c>
      <c r="E116" s="218" t="s">
        <v>605</v>
      </c>
      <c r="F116" s="380" t="s">
        <v>668</v>
      </c>
      <c r="G116" s="381"/>
      <c r="H116" s="381"/>
      <c r="I116" s="382"/>
      <c r="J116" s="167" t="s">
        <v>149</v>
      </c>
      <c r="K116" s="168">
        <v>70</v>
      </c>
      <c r="L116" s="372"/>
      <c r="M116" s="372"/>
      <c r="N116" s="373">
        <f aca="true" t="shared" si="3" ref="N116:N117">ROUND(L116*K116,2)</f>
        <v>0</v>
      </c>
      <c r="O116" s="373"/>
      <c r="P116" s="373"/>
      <c r="Q116" s="373"/>
      <c r="R116" s="103"/>
      <c r="T116" s="139" t="s">
        <v>5</v>
      </c>
      <c r="U116" s="140" t="s">
        <v>37</v>
      </c>
      <c r="V116" s="141">
        <v>0</v>
      </c>
      <c r="W116" s="141">
        <f t="shared" si="0"/>
        <v>0</v>
      </c>
      <c r="X116" s="141">
        <v>0</v>
      </c>
      <c r="Y116" s="141">
        <f t="shared" si="1"/>
        <v>0</v>
      </c>
      <c r="Z116" s="141">
        <v>0</v>
      </c>
      <c r="AA116" s="142">
        <f t="shared" si="2"/>
        <v>0</v>
      </c>
    </row>
    <row r="117" spans="2:27" s="1" customFormat="1" ht="31.5" customHeight="1">
      <c r="B117" s="102"/>
      <c r="C117" s="165" t="s">
        <v>121</v>
      </c>
      <c r="D117" s="165" t="s">
        <v>146</v>
      </c>
      <c r="E117" s="218" t="s">
        <v>304</v>
      </c>
      <c r="F117" s="380" t="s">
        <v>663</v>
      </c>
      <c r="G117" s="381"/>
      <c r="H117" s="381"/>
      <c r="I117" s="382"/>
      <c r="J117" s="167" t="s">
        <v>149</v>
      </c>
      <c r="K117" s="168">
        <v>20</v>
      </c>
      <c r="L117" s="372"/>
      <c r="M117" s="372"/>
      <c r="N117" s="373">
        <f t="shared" si="3"/>
        <v>0</v>
      </c>
      <c r="O117" s="373"/>
      <c r="P117" s="373"/>
      <c r="Q117" s="373"/>
      <c r="R117" s="103"/>
      <c r="T117" s="139" t="s">
        <v>5</v>
      </c>
      <c r="U117" s="140" t="s">
        <v>37</v>
      </c>
      <c r="V117" s="141">
        <v>0</v>
      </c>
      <c r="W117" s="141">
        <f t="shared" si="0"/>
        <v>0</v>
      </c>
      <c r="X117" s="141">
        <v>0</v>
      </c>
      <c r="Y117" s="141">
        <f t="shared" si="1"/>
        <v>0</v>
      </c>
      <c r="Z117" s="141">
        <v>0</v>
      </c>
      <c r="AA117" s="142">
        <f t="shared" si="2"/>
        <v>0</v>
      </c>
    </row>
    <row r="118" spans="2:27" s="132" customFormat="1" ht="29.85" customHeight="1">
      <c r="B118" s="133"/>
      <c r="C118" s="245"/>
      <c r="D118" s="172" t="s">
        <v>559</v>
      </c>
      <c r="E118" s="247"/>
      <c r="F118" s="172"/>
      <c r="G118" s="172"/>
      <c r="H118" s="172"/>
      <c r="I118" s="172"/>
      <c r="J118" s="172"/>
      <c r="K118" s="172"/>
      <c r="L118" s="248"/>
      <c r="M118" s="248"/>
      <c r="N118" s="433">
        <f>SUM(N119:Q127)</f>
        <v>0</v>
      </c>
      <c r="O118" s="434"/>
      <c r="P118" s="434"/>
      <c r="Q118" s="434"/>
      <c r="R118" s="135"/>
      <c r="T118" s="136" t="s">
        <v>5</v>
      </c>
      <c r="U118" s="134" t="s">
        <v>37</v>
      </c>
      <c r="V118" s="134">
        <v>0</v>
      </c>
      <c r="W118" s="137">
        <f t="shared" si="0"/>
        <v>0</v>
      </c>
      <c r="X118" s="134">
        <v>0</v>
      </c>
      <c r="Y118" s="137">
        <f t="shared" si="1"/>
        <v>0</v>
      </c>
      <c r="Z118" s="134">
        <v>0</v>
      </c>
      <c r="AA118" s="138">
        <f t="shared" si="2"/>
        <v>0</v>
      </c>
    </row>
    <row r="119" spans="2:27" s="1" customFormat="1" ht="44.25" customHeight="1">
      <c r="B119" s="102"/>
      <c r="C119" s="165">
        <v>3</v>
      </c>
      <c r="D119" s="165" t="s">
        <v>146</v>
      </c>
      <c r="E119" s="218" t="s">
        <v>380</v>
      </c>
      <c r="F119" s="380" t="s">
        <v>556</v>
      </c>
      <c r="G119" s="381"/>
      <c r="H119" s="381"/>
      <c r="I119" s="382"/>
      <c r="J119" s="167" t="s">
        <v>153</v>
      </c>
      <c r="K119" s="168">
        <v>4</v>
      </c>
      <c r="L119" s="372"/>
      <c r="M119" s="372"/>
      <c r="N119" s="391">
        <f aca="true" t="shared" si="4" ref="N119:N131">ROUND(L119*K119,2)</f>
        <v>0</v>
      </c>
      <c r="O119" s="392"/>
      <c r="P119" s="392"/>
      <c r="Q119" s="393"/>
      <c r="R119" s="103"/>
      <c r="T119" s="139" t="s">
        <v>5</v>
      </c>
      <c r="U119" s="140" t="s">
        <v>37</v>
      </c>
      <c r="V119" s="141">
        <v>0</v>
      </c>
      <c r="W119" s="141">
        <f t="shared" si="0"/>
        <v>0</v>
      </c>
      <c r="X119" s="141">
        <v>0</v>
      </c>
      <c r="Y119" s="141">
        <f t="shared" si="1"/>
        <v>0</v>
      </c>
      <c r="Z119" s="141">
        <v>0</v>
      </c>
      <c r="AA119" s="142">
        <f t="shared" si="2"/>
        <v>0</v>
      </c>
    </row>
    <row r="120" spans="2:27" s="1" customFormat="1" ht="31.5" customHeight="1">
      <c r="B120" s="102"/>
      <c r="C120" s="165">
        <v>4</v>
      </c>
      <c r="D120" s="165" t="s">
        <v>146</v>
      </c>
      <c r="E120" s="218" t="s">
        <v>361</v>
      </c>
      <c r="F120" s="380" t="s">
        <v>523</v>
      </c>
      <c r="G120" s="381"/>
      <c r="H120" s="381"/>
      <c r="I120" s="382"/>
      <c r="J120" s="167" t="s">
        <v>153</v>
      </c>
      <c r="K120" s="168">
        <v>4</v>
      </c>
      <c r="L120" s="372"/>
      <c r="M120" s="372"/>
      <c r="N120" s="373">
        <f t="shared" si="4"/>
        <v>0</v>
      </c>
      <c r="O120" s="373"/>
      <c r="P120" s="373"/>
      <c r="Q120" s="373"/>
      <c r="R120" s="103"/>
      <c r="T120" s="139" t="s">
        <v>5</v>
      </c>
      <c r="U120" s="140" t="s">
        <v>37</v>
      </c>
      <c r="V120" s="141">
        <v>0</v>
      </c>
      <c r="W120" s="141">
        <f t="shared" si="0"/>
        <v>0</v>
      </c>
      <c r="X120" s="141">
        <v>0</v>
      </c>
      <c r="Y120" s="141">
        <f t="shared" si="1"/>
        <v>0</v>
      </c>
      <c r="Z120" s="141">
        <v>0</v>
      </c>
      <c r="AA120" s="142">
        <f t="shared" si="2"/>
        <v>0</v>
      </c>
    </row>
    <row r="121" spans="2:27" s="1" customFormat="1" ht="22.5" customHeight="1">
      <c r="B121" s="102"/>
      <c r="C121" s="165">
        <v>5</v>
      </c>
      <c r="D121" s="165" t="s">
        <v>146</v>
      </c>
      <c r="E121" s="218" t="s">
        <v>362</v>
      </c>
      <c r="F121" s="380" t="s">
        <v>516</v>
      </c>
      <c r="G121" s="381"/>
      <c r="H121" s="381"/>
      <c r="I121" s="382"/>
      <c r="J121" s="167" t="s">
        <v>153</v>
      </c>
      <c r="K121" s="168">
        <v>4</v>
      </c>
      <c r="L121" s="372"/>
      <c r="M121" s="372"/>
      <c r="N121" s="373">
        <f t="shared" si="4"/>
        <v>0</v>
      </c>
      <c r="O121" s="373"/>
      <c r="P121" s="373"/>
      <c r="Q121" s="373"/>
      <c r="R121" s="103"/>
      <c r="T121" s="139" t="s">
        <v>5</v>
      </c>
      <c r="U121" s="140" t="s">
        <v>37</v>
      </c>
      <c r="V121" s="141">
        <v>0</v>
      </c>
      <c r="W121" s="141">
        <f t="shared" si="0"/>
        <v>0</v>
      </c>
      <c r="X121" s="141">
        <v>0</v>
      </c>
      <c r="Y121" s="141">
        <f t="shared" si="1"/>
        <v>0</v>
      </c>
      <c r="Z121" s="141">
        <v>0</v>
      </c>
      <c r="AA121" s="142">
        <f t="shared" si="2"/>
        <v>0</v>
      </c>
    </row>
    <row r="122" spans="2:27" s="1" customFormat="1" ht="31.5" customHeight="1">
      <c r="B122" s="102"/>
      <c r="C122" s="165">
        <v>6</v>
      </c>
      <c r="D122" s="165" t="s">
        <v>146</v>
      </c>
      <c r="E122" s="218" t="s">
        <v>366</v>
      </c>
      <c r="F122" s="380" t="s">
        <v>704</v>
      </c>
      <c r="G122" s="381"/>
      <c r="H122" s="381"/>
      <c r="I122" s="382"/>
      <c r="J122" s="167" t="s">
        <v>153</v>
      </c>
      <c r="K122" s="168">
        <v>2</v>
      </c>
      <c r="L122" s="372"/>
      <c r="M122" s="372"/>
      <c r="N122" s="373">
        <f t="shared" si="4"/>
        <v>0</v>
      </c>
      <c r="O122" s="373"/>
      <c r="P122" s="373"/>
      <c r="Q122" s="373"/>
      <c r="R122" s="103"/>
      <c r="T122" s="139" t="s">
        <v>5</v>
      </c>
      <c r="U122" s="140" t="s">
        <v>37</v>
      </c>
      <c r="V122" s="141">
        <v>0</v>
      </c>
      <c r="W122" s="141">
        <f t="shared" si="0"/>
        <v>0</v>
      </c>
      <c r="X122" s="141">
        <v>0</v>
      </c>
      <c r="Y122" s="141">
        <f t="shared" si="1"/>
        <v>0</v>
      </c>
      <c r="Z122" s="141">
        <v>0</v>
      </c>
      <c r="AA122" s="142">
        <f t="shared" si="2"/>
        <v>0</v>
      </c>
    </row>
    <row r="123" spans="2:27" s="1" customFormat="1" ht="22.5" customHeight="1">
      <c r="B123" s="102"/>
      <c r="C123" s="165">
        <v>7</v>
      </c>
      <c r="D123" s="165" t="s">
        <v>146</v>
      </c>
      <c r="E123" s="218" t="s">
        <v>606</v>
      </c>
      <c r="F123" s="380" t="s">
        <v>560</v>
      </c>
      <c r="G123" s="381"/>
      <c r="H123" s="381"/>
      <c r="I123" s="382"/>
      <c r="J123" s="167" t="s">
        <v>153</v>
      </c>
      <c r="K123" s="168">
        <v>4</v>
      </c>
      <c r="L123" s="372"/>
      <c r="M123" s="372"/>
      <c r="N123" s="373">
        <f t="shared" si="4"/>
        <v>0</v>
      </c>
      <c r="O123" s="373"/>
      <c r="P123" s="373"/>
      <c r="Q123" s="373"/>
      <c r="R123" s="103"/>
      <c r="T123" s="139" t="s">
        <v>5</v>
      </c>
      <c r="U123" s="140" t="s">
        <v>37</v>
      </c>
      <c r="V123" s="141">
        <v>0</v>
      </c>
      <c r="W123" s="141">
        <f t="shared" si="0"/>
        <v>0</v>
      </c>
      <c r="X123" s="141">
        <v>0</v>
      </c>
      <c r="Y123" s="141">
        <f t="shared" si="1"/>
        <v>0</v>
      </c>
      <c r="Z123" s="141">
        <v>0</v>
      </c>
      <c r="AA123" s="142">
        <f t="shared" si="2"/>
        <v>0</v>
      </c>
    </row>
    <row r="124" spans="2:27" s="1" customFormat="1" ht="22.5" customHeight="1">
      <c r="B124" s="102"/>
      <c r="C124" s="165">
        <v>8</v>
      </c>
      <c r="D124" s="165" t="s">
        <v>146</v>
      </c>
      <c r="E124" s="218" t="s">
        <v>607</v>
      </c>
      <c r="F124" s="380" t="s">
        <v>561</v>
      </c>
      <c r="G124" s="381"/>
      <c r="H124" s="381"/>
      <c r="I124" s="382"/>
      <c r="J124" s="167" t="s">
        <v>153</v>
      </c>
      <c r="K124" s="168">
        <v>4</v>
      </c>
      <c r="L124" s="372"/>
      <c r="M124" s="372"/>
      <c r="N124" s="373">
        <f t="shared" si="4"/>
        <v>0</v>
      </c>
      <c r="O124" s="373"/>
      <c r="P124" s="373"/>
      <c r="Q124" s="373"/>
      <c r="R124" s="103"/>
      <c r="T124" s="139" t="s">
        <v>5</v>
      </c>
      <c r="U124" s="140" t="s">
        <v>37</v>
      </c>
      <c r="V124" s="141">
        <v>0</v>
      </c>
      <c r="W124" s="141">
        <f t="shared" si="0"/>
        <v>0</v>
      </c>
      <c r="X124" s="141">
        <v>0</v>
      </c>
      <c r="Y124" s="141">
        <f t="shared" si="1"/>
        <v>0</v>
      </c>
      <c r="Z124" s="141">
        <v>0</v>
      </c>
      <c r="AA124" s="142">
        <f t="shared" si="2"/>
        <v>0</v>
      </c>
    </row>
    <row r="125" spans="2:27" s="1" customFormat="1" ht="22.5" customHeight="1">
      <c r="B125" s="102"/>
      <c r="C125" s="165">
        <v>9</v>
      </c>
      <c r="D125" s="165" t="s">
        <v>146</v>
      </c>
      <c r="E125" s="218" t="s">
        <v>608</v>
      </c>
      <c r="F125" s="380" t="s">
        <v>562</v>
      </c>
      <c r="G125" s="381"/>
      <c r="H125" s="381"/>
      <c r="I125" s="382"/>
      <c r="J125" s="167" t="s">
        <v>153</v>
      </c>
      <c r="K125" s="168">
        <v>4</v>
      </c>
      <c r="L125" s="372"/>
      <c r="M125" s="372"/>
      <c r="N125" s="373">
        <f t="shared" si="4"/>
        <v>0</v>
      </c>
      <c r="O125" s="373"/>
      <c r="P125" s="373"/>
      <c r="Q125" s="373"/>
      <c r="R125" s="103"/>
      <c r="T125" s="139" t="s">
        <v>5</v>
      </c>
      <c r="U125" s="140" t="s">
        <v>37</v>
      </c>
      <c r="V125" s="141">
        <v>0</v>
      </c>
      <c r="W125" s="141">
        <f t="shared" si="0"/>
        <v>0</v>
      </c>
      <c r="X125" s="141">
        <v>0</v>
      </c>
      <c r="Y125" s="141">
        <f t="shared" si="1"/>
        <v>0</v>
      </c>
      <c r="Z125" s="141">
        <v>0</v>
      </c>
      <c r="AA125" s="142">
        <f t="shared" si="2"/>
        <v>0</v>
      </c>
    </row>
    <row r="126" spans="2:27" s="1" customFormat="1" ht="22.5" customHeight="1">
      <c r="B126" s="102"/>
      <c r="C126" s="165">
        <v>10</v>
      </c>
      <c r="D126" s="165" t="s">
        <v>146</v>
      </c>
      <c r="E126" s="218" t="s">
        <v>609</v>
      </c>
      <c r="F126" s="380" t="s">
        <v>563</v>
      </c>
      <c r="G126" s="381"/>
      <c r="H126" s="381"/>
      <c r="I126" s="382"/>
      <c r="J126" s="167" t="s">
        <v>153</v>
      </c>
      <c r="K126" s="168">
        <v>4</v>
      </c>
      <c r="L126" s="372"/>
      <c r="M126" s="372"/>
      <c r="N126" s="373">
        <f t="shared" si="4"/>
        <v>0</v>
      </c>
      <c r="O126" s="373"/>
      <c r="P126" s="373"/>
      <c r="Q126" s="373"/>
      <c r="R126" s="103"/>
      <c r="T126" s="139" t="s">
        <v>5</v>
      </c>
      <c r="U126" s="140" t="s">
        <v>37</v>
      </c>
      <c r="V126" s="141">
        <v>0</v>
      </c>
      <c r="W126" s="141">
        <f t="shared" si="0"/>
        <v>0</v>
      </c>
      <c r="X126" s="141">
        <v>0</v>
      </c>
      <c r="Y126" s="141">
        <f t="shared" si="1"/>
        <v>0</v>
      </c>
      <c r="Z126" s="141">
        <v>0</v>
      </c>
      <c r="AA126" s="142">
        <f t="shared" si="2"/>
        <v>0</v>
      </c>
    </row>
    <row r="127" spans="2:27" s="1" customFormat="1" ht="22.5" customHeight="1">
      <c r="B127" s="102"/>
      <c r="C127" s="165">
        <v>11</v>
      </c>
      <c r="D127" s="165" t="s">
        <v>146</v>
      </c>
      <c r="E127" s="218" t="s">
        <v>381</v>
      </c>
      <c r="F127" s="380" t="s">
        <v>564</v>
      </c>
      <c r="G127" s="381"/>
      <c r="H127" s="381"/>
      <c r="I127" s="382"/>
      <c r="J127" s="167" t="s">
        <v>153</v>
      </c>
      <c r="K127" s="168">
        <v>4</v>
      </c>
      <c r="L127" s="372"/>
      <c r="M127" s="372"/>
      <c r="N127" s="373">
        <f t="shared" si="4"/>
        <v>0</v>
      </c>
      <c r="O127" s="373"/>
      <c r="P127" s="373"/>
      <c r="Q127" s="373"/>
      <c r="R127" s="103"/>
      <c r="T127" s="139" t="s">
        <v>5</v>
      </c>
      <c r="U127" s="140" t="s">
        <v>37</v>
      </c>
      <c r="V127" s="141">
        <v>0</v>
      </c>
      <c r="W127" s="141">
        <f t="shared" si="0"/>
        <v>0</v>
      </c>
      <c r="X127" s="141">
        <v>0</v>
      </c>
      <c r="Y127" s="141">
        <f t="shared" si="1"/>
        <v>0</v>
      </c>
      <c r="Z127" s="141">
        <v>0</v>
      </c>
      <c r="AA127" s="142">
        <f t="shared" si="2"/>
        <v>0</v>
      </c>
    </row>
    <row r="128" spans="2:27" s="132" customFormat="1" ht="29.85" customHeight="1">
      <c r="B128" s="133"/>
      <c r="C128" s="245"/>
      <c r="D128" s="172" t="s">
        <v>575</v>
      </c>
      <c r="E128" s="247"/>
      <c r="F128" s="172"/>
      <c r="G128" s="172"/>
      <c r="H128" s="172"/>
      <c r="I128" s="172"/>
      <c r="J128" s="172"/>
      <c r="K128" s="172"/>
      <c r="L128" s="248"/>
      <c r="M128" s="248"/>
      <c r="N128" s="433">
        <f>SUM(N129:Q135)</f>
        <v>0</v>
      </c>
      <c r="O128" s="434"/>
      <c r="P128" s="434"/>
      <c r="Q128" s="434"/>
      <c r="R128" s="135"/>
      <c r="T128" s="136" t="s">
        <v>5</v>
      </c>
      <c r="U128" s="134" t="s">
        <v>37</v>
      </c>
      <c r="V128" s="134">
        <v>0</v>
      </c>
      <c r="W128" s="137">
        <f t="shared" si="0"/>
        <v>0</v>
      </c>
      <c r="X128" s="134">
        <v>0</v>
      </c>
      <c r="Y128" s="137">
        <f t="shared" si="1"/>
        <v>0</v>
      </c>
      <c r="Z128" s="134">
        <v>0</v>
      </c>
      <c r="AA128" s="138">
        <f t="shared" si="2"/>
        <v>0</v>
      </c>
    </row>
    <row r="129" spans="2:27" s="1" customFormat="1" ht="44.25" customHeight="1">
      <c r="B129" s="102"/>
      <c r="C129" s="165">
        <v>12</v>
      </c>
      <c r="D129" s="165" t="s">
        <v>146</v>
      </c>
      <c r="E129" s="218" t="s">
        <v>383</v>
      </c>
      <c r="F129" s="379" t="s">
        <v>401</v>
      </c>
      <c r="G129" s="379"/>
      <c r="H129" s="379"/>
      <c r="I129" s="379"/>
      <c r="J129" s="167" t="s">
        <v>149</v>
      </c>
      <c r="K129" s="168">
        <v>9144</v>
      </c>
      <c r="L129" s="372"/>
      <c r="M129" s="372"/>
      <c r="N129" s="373">
        <f t="shared" si="4"/>
        <v>0</v>
      </c>
      <c r="O129" s="373"/>
      <c r="P129" s="373"/>
      <c r="Q129" s="373"/>
      <c r="R129" s="103"/>
      <c r="T129" s="139" t="s">
        <v>5</v>
      </c>
      <c r="U129" s="140" t="s">
        <v>37</v>
      </c>
      <c r="V129" s="141">
        <v>0</v>
      </c>
      <c r="W129" s="141">
        <f t="shared" si="0"/>
        <v>0</v>
      </c>
      <c r="X129" s="141">
        <v>0</v>
      </c>
      <c r="Y129" s="141">
        <f t="shared" si="1"/>
        <v>0</v>
      </c>
      <c r="Z129" s="141">
        <v>0</v>
      </c>
      <c r="AA129" s="142">
        <f t="shared" si="2"/>
        <v>0</v>
      </c>
    </row>
    <row r="130" spans="2:27" s="1" customFormat="1" ht="22.5" customHeight="1">
      <c r="B130" s="102"/>
      <c r="C130" s="165">
        <v>13</v>
      </c>
      <c r="D130" s="165" t="s">
        <v>146</v>
      </c>
      <c r="E130" s="218" t="s">
        <v>832</v>
      </c>
      <c r="F130" s="380" t="s">
        <v>830</v>
      </c>
      <c r="G130" s="381"/>
      <c r="H130" s="381"/>
      <c r="I130" s="382"/>
      <c r="J130" s="167" t="s">
        <v>149</v>
      </c>
      <c r="K130" s="168">
        <v>9144</v>
      </c>
      <c r="L130" s="372"/>
      <c r="M130" s="372"/>
      <c r="N130" s="373">
        <f aca="true" t="shared" si="5" ref="N130">ROUND(L130*K130,2)</f>
        <v>0</v>
      </c>
      <c r="O130" s="373"/>
      <c r="P130" s="373"/>
      <c r="Q130" s="373"/>
      <c r="R130" s="103"/>
      <c r="T130" s="139" t="s">
        <v>5</v>
      </c>
      <c r="U130" s="140" t="s">
        <v>37</v>
      </c>
      <c r="V130" s="141">
        <v>0</v>
      </c>
      <c r="W130" s="141">
        <f aca="true" t="shared" si="6" ref="W130">V130*K130</f>
        <v>0</v>
      </c>
      <c r="X130" s="141">
        <v>0</v>
      </c>
      <c r="Y130" s="141">
        <f aca="true" t="shared" si="7" ref="Y130">X130*K130</f>
        <v>0</v>
      </c>
      <c r="Z130" s="141">
        <v>0</v>
      </c>
      <c r="AA130" s="142">
        <f aca="true" t="shared" si="8" ref="AA130">Z130*K130</f>
        <v>0</v>
      </c>
    </row>
    <row r="131" spans="2:27" s="1" customFormat="1" ht="31.5" customHeight="1">
      <c r="B131" s="102"/>
      <c r="C131" s="165">
        <v>14</v>
      </c>
      <c r="D131" s="165" t="s">
        <v>146</v>
      </c>
      <c r="E131" s="218" t="s">
        <v>611</v>
      </c>
      <c r="F131" s="379" t="s">
        <v>402</v>
      </c>
      <c r="G131" s="379"/>
      <c r="H131" s="379"/>
      <c r="I131" s="379"/>
      <c r="J131" s="167" t="s">
        <v>153</v>
      </c>
      <c r="K131" s="168">
        <v>88</v>
      </c>
      <c r="L131" s="372"/>
      <c r="M131" s="372"/>
      <c r="N131" s="373">
        <f t="shared" si="4"/>
        <v>0</v>
      </c>
      <c r="O131" s="373"/>
      <c r="P131" s="373"/>
      <c r="Q131" s="373"/>
      <c r="R131" s="103"/>
      <c r="T131" s="139" t="s">
        <v>5</v>
      </c>
      <c r="U131" s="140" t="s">
        <v>37</v>
      </c>
      <c r="V131" s="141">
        <v>0</v>
      </c>
      <c r="W131" s="141">
        <f t="shared" si="0"/>
        <v>0</v>
      </c>
      <c r="X131" s="141">
        <v>0</v>
      </c>
      <c r="Y131" s="141">
        <f t="shared" si="1"/>
        <v>0</v>
      </c>
      <c r="Z131" s="141">
        <v>0</v>
      </c>
      <c r="AA131" s="142">
        <f t="shared" si="2"/>
        <v>0</v>
      </c>
    </row>
    <row r="132" spans="2:27" s="1" customFormat="1" ht="31.5" customHeight="1">
      <c r="B132" s="102"/>
      <c r="C132" s="165"/>
      <c r="D132" s="165"/>
      <c r="E132" s="218"/>
      <c r="F132" s="374" t="s">
        <v>576</v>
      </c>
      <c r="G132" s="374"/>
      <c r="H132" s="374"/>
      <c r="I132" s="374"/>
      <c r="J132" s="167"/>
      <c r="K132" s="168"/>
      <c r="L132" s="375"/>
      <c r="M132" s="375"/>
      <c r="N132" s="373"/>
      <c r="O132" s="373"/>
      <c r="P132" s="373"/>
      <c r="Q132" s="373"/>
      <c r="R132" s="103"/>
      <c r="T132" s="139"/>
      <c r="U132" s="143"/>
      <c r="V132" s="144"/>
      <c r="W132" s="144">
        <v>0</v>
      </c>
      <c r="X132" s="144"/>
      <c r="Y132" s="144">
        <v>0</v>
      </c>
      <c r="Z132" s="144"/>
      <c r="AA132" s="145">
        <v>0</v>
      </c>
    </row>
    <row r="133" spans="2:27" s="132" customFormat="1" ht="18" customHeight="1">
      <c r="B133" s="133"/>
      <c r="C133" s="165"/>
      <c r="D133" s="165"/>
      <c r="E133" s="218"/>
      <c r="F133" s="374" t="s">
        <v>577</v>
      </c>
      <c r="G133" s="374"/>
      <c r="H133" s="374"/>
      <c r="I133" s="374"/>
      <c r="J133" s="167"/>
      <c r="K133" s="168"/>
      <c r="L133" s="375"/>
      <c r="M133" s="375"/>
      <c r="N133" s="373"/>
      <c r="O133" s="373"/>
      <c r="P133" s="373"/>
      <c r="Q133" s="373"/>
      <c r="R133" s="135"/>
      <c r="T133" s="136"/>
      <c r="U133" s="134"/>
      <c r="V133" s="134"/>
      <c r="W133" s="137">
        <v>0</v>
      </c>
      <c r="X133" s="134"/>
      <c r="Y133" s="137">
        <v>0</v>
      </c>
      <c r="Z133" s="134"/>
      <c r="AA133" s="138">
        <v>0</v>
      </c>
    </row>
    <row r="134" spans="2:27" s="1" customFormat="1" ht="31.5" customHeight="1">
      <c r="B134" s="102"/>
      <c r="C134" s="165"/>
      <c r="D134" s="165"/>
      <c r="E134" s="218"/>
      <c r="F134" s="374" t="s">
        <v>578</v>
      </c>
      <c r="G134" s="374"/>
      <c r="H134" s="374"/>
      <c r="I134" s="374"/>
      <c r="J134" s="167"/>
      <c r="K134" s="168"/>
      <c r="L134" s="375"/>
      <c r="M134" s="375"/>
      <c r="N134" s="373"/>
      <c r="O134" s="373"/>
      <c r="P134" s="373"/>
      <c r="Q134" s="373"/>
      <c r="R134" s="103"/>
      <c r="T134" s="139"/>
      <c r="U134" s="143"/>
      <c r="V134" s="144"/>
      <c r="W134" s="144">
        <f>W135</f>
        <v>0</v>
      </c>
      <c r="X134" s="144"/>
      <c r="Y134" s="144">
        <f>Y135</f>
        <v>0</v>
      </c>
      <c r="Z134" s="144"/>
      <c r="AA134" s="145">
        <f>AA135</f>
        <v>0</v>
      </c>
    </row>
    <row r="135" spans="2:27" s="1" customFormat="1" ht="31.5" customHeight="1">
      <c r="B135" s="102"/>
      <c r="C135" s="165">
        <v>15</v>
      </c>
      <c r="D135" s="165" t="s">
        <v>146</v>
      </c>
      <c r="E135" s="218" t="s">
        <v>384</v>
      </c>
      <c r="F135" s="379" t="s">
        <v>403</v>
      </c>
      <c r="G135" s="379"/>
      <c r="H135" s="379"/>
      <c r="I135" s="379"/>
      <c r="J135" s="167" t="s">
        <v>153</v>
      </c>
      <c r="K135" s="168">
        <v>1320</v>
      </c>
      <c r="L135" s="372"/>
      <c r="M135" s="372"/>
      <c r="N135" s="373">
        <f>ROUND(L135*K135,2)</f>
        <v>0</v>
      </c>
      <c r="O135" s="373"/>
      <c r="P135" s="373"/>
      <c r="Q135" s="373"/>
      <c r="R135" s="103"/>
      <c r="T135" s="139" t="s">
        <v>5</v>
      </c>
      <c r="U135" s="143" t="s">
        <v>37</v>
      </c>
      <c r="V135" s="144">
        <v>0</v>
      </c>
      <c r="W135" s="144">
        <f>V135*K135</f>
        <v>0</v>
      </c>
      <c r="X135" s="144">
        <v>0</v>
      </c>
      <c r="Y135" s="144">
        <f>X135*K135</f>
        <v>0</v>
      </c>
      <c r="Z135" s="144">
        <v>0</v>
      </c>
      <c r="AA135" s="145">
        <f>Z135*K135</f>
        <v>0</v>
      </c>
    </row>
    <row r="136" spans="2:18" s="1" customFormat="1" ht="6.95" customHeight="1">
      <c r="B136" s="40"/>
      <c r="C136" s="41"/>
      <c r="D136" s="41"/>
      <c r="E136" s="41"/>
      <c r="F136" s="41"/>
      <c r="G136" s="41"/>
      <c r="H136" s="41"/>
      <c r="I136" s="41"/>
      <c r="J136" s="41"/>
      <c r="K136" s="41"/>
      <c r="L136" s="41"/>
      <c r="M136" s="41"/>
      <c r="N136" s="41"/>
      <c r="O136" s="41"/>
      <c r="P136" s="41"/>
      <c r="Q136" s="41"/>
      <c r="R136" s="42"/>
    </row>
  </sheetData>
  <sheetProtection algorithmName="SHA-512" hashValue="QUGuzLbC1r98+8UCT+zhuunMrETH0cO0H6K1768IzggUoLyE1f33mtp87qSE+a2p4K8uyyLmRprIBGTOGnhXEA==" saltValue="O6HpgyqMXjUQ5BWmNVGfvg==" spinCount="100000" sheet="1" objects="1" scenarios="1"/>
  <mergeCells count="120">
    <mergeCell ref="O9:P9"/>
    <mergeCell ref="O11:P11"/>
    <mergeCell ref="O12:P12"/>
    <mergeCell ref="O14:P14"/>
    <mergeCell ref="O15:P15"/>
    <mergeCell ref="O17:P17"/>
    <mergeCell ref="H1:K1"/>
    <mergeCell ref="C2:Q2"/>
    <mergeCell ref="S2:AC2"/>
    <mergeCell ref="C4:Q4"/>
    <mergeCell ref="F6:P6"/>
    <mergeCell ref="F7:P7"/>
    <mergeCell ref="F9:G9"/>
    <mergeCell ref="F10:G10"/>
    <mergeCell ref="F13:G13"/>
    <mergeCell ref="F14:G14"/>
    <mergeCell ref="F15:G15"/>
    <mergeCell ref="F16:G16"/>
    <mergeCell ref="M30:P30"/>
    <mergeCell ref="H32:J32"/>
    <mergeCell ref="M32:P32"/>
    <mergeCell ref="H33:J33"/>
    <mergeCell ref="M33:P33"/>
    <mergeCell ref="H34:J34"/>
    <mergeCell ref="M34:P34"/>
    <mergeCell ref="O18:P18"/>
    <mergeCell ref="O20:P20"/>
    <mergeCell ref="O21:P21"/>
    <mergeCell ref="E24:L24"/>
    <mergeCell ref="M27:P27"/>
    <mergeCell ref="M28:P28"/>
    <mergeCell ref="F19:G19"/>
    <mergeCell ref="F78:P78"/>
    <mergeCell ref="F79:P79"/>
    <mergeCell ref="M81:P81"/>
    <mergeCell ref="M83:Q83"/>
    <mergeCell ref="M84:Q84"/>
    <mergeCell ref="C86:G86"/>
    <mergeCell ref="N86:Q86"/>
    <mergeCell ref="H35:J35"/>
    <mergeCell ref="M35:P35"/>
    <mergeCell ref="H36:J36"/>
    <mergeCell ref="M36:P36"/>
    <mergeCell ref="L38:P38"/>
    <mergeCell ref="C76:Q76"/>
    <mergeCell ref="L96:Q96"/>
    <mergeCell ref="C102:Q102"/>
    <mergeCell ref="F104:P104"/>
    <mergeCell ref="F105:P105"/>
    <mergeCell ref="M107:P107"/>
    <mergeCell ref="M109:Q109"/>
    <mergeCell ref="N88:Q88"/>
    <mergeCell ref="N89:Q89"/>
    <mergeCell ref="N90:Q90"/>
    <mergeCell ref="N91:Q91"/>
    <mergeCell ref="N92:Q92"/>
    <mergeCell ref="N94:Q94"/>
    <mergeCell ref="N115:Q115"/>
    <mergeCell ref="F116:I116"/>
    <mergeCell ref="L116:M116"/>
    <mergeCell ref="N116:Q116"/>
    <mergeCell ref="F117:I117"/>
    <mergeCell ref="L117:M117"/>
    <mergeCell ref="N117:Q117"/>
    <mergeCell ref="M110:Q110"/>
    <mergeCell ref="F112:I112"/>
    <mergeCell ref="L112:M112"/>
    <mergeCell ref="N112:Q112"/>
    <mergeCell ref="N113:Q113"/>
    <mergeCell ref="N114:Q114"/>
    <mergeCell ref="F120:I120"/>
    <mergeCell ref="L120:M120"/>
    <mergeCell ref="N120:Q120"/>
    <mergeCell ref="F121:I121"/>
    <mergeCell ref="L121:M121"/>
    <mergeCell ref="N121:Q121"/>
    <mergeCell ref="N118:Q118"/>
    <mergeCell ref="F119:I119"/>
    <mergeCell ref="L119:M119"/>
    <mergeCell ref="N119:Q119"/>
    <mergeCell ref="F124:I124"/>
    <mergeCell ref="L124:M124"/>
    <mergeCell ref="N124:Q124"/>
    <mergeCell ref="F125:I125"/>
    <mergeCell ref="L125:M125"/>
    <mergeCell ref="N125:Q125"/>
    <mergeCell ref="F122:I122"/>
    <mergeCell ref="L122:M122"/>
    <mergeCell ref="N122:Q122"/>
    <mergeCell ref="F123:I123"/>
    <mergeCell ref="L123:M123"/>
    <mergeCell ref="N123:Q123"/>
    <mergeCell ref="N128:Q128"/>
    <mergeCell ref="F129:I129"/>
    <mergeCell ref="L129:M129"/>
    <mergeCell ref="N129:Q129"/>
    <mergeCell ref="F131:I131"/>
    <mergeCell ref="L131:M131"/>
    <mergeCell ref="N131:Q131"/>
    <mergeCell ref="F126:I126"/>
    <mergeCell ref="L126:M126"/>
    <mergeCell ref="N126:Q126"/>
    <mergeCell ref="F127:I127"/>
    <mergeCell ref="L127:M127"/>
    <mergeCell ref="N127:Q127"/>
    <mergeCell ref="F130:I130"/>
    <mergeCell ref="L130:M130"/>
    <mergeCell ref="N130:Q130"/>
    <mergeCell ref="F134:I134"/>
    <mergeCell ref="L134:M134"/>
    <mergeCell ref="N134:Q134"/>
    <mergeCell ref="F135:I135"/>
    <mergeCell ref="L135:M135"/>
    <mergeCell ref="N135:Q135"/>
    <mergeCell ref="F132:I132"/>
    <mergeCell ref="L132:M132"/>
    <mergeCell ref="N132:Q132"/>
    <mergeCell ref="F133:I133"/>
    <mergeCell ref="L133:M133"/>
    <mergeCell ref="N133:Q133"/>
  </mergeCells>
  <hyperlinks>
    <hyperlink ref="F1:G1" location="C2" display="1) Krycí list rozpočtu"/>
    <hyperlink ref="H1:K1" location="C86" display="2) Rekapitulace rozpočtu"/>
    <hyperlink ref="L1" location="C112" display="3) Rozpočet"/>
    <hyperlink ref="S1:T1" location="'Rekapitulace stavby'!C2" display="Rekapitulace stavby"/>
  </hyperlinks>
  <printOptions/>
  <pageMargins left="0.5833333" right="0.5833333" top="0.5" bottom="0.4666667" header="0" footer="0"/>
  <pageSetup blackAndWhite="1" fitToHeight="100" fitToWidth="1" horizontalDpi="600" verticalDpi="600" orientation="portrait" paperSize="9" scale="95" r:id="rId2"/>
  <headerFooter>
    <oddFooter>&amp;CStrana &amp;P z &amp;N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163"/>
  <sheetViews>
    <sheetView showGridLines="0" workbookViewId="0" topLeftCell="A1">
      <pane ySplit="1" topLeftCell="A2" activePane="bottomLeft" state="frozen"/>
      <selection pane="bottomLeft" activeCell="L117" sqref="L117:M161"/>
    </sheetView>
  </sheetViews>
  <sheetFormatPr defaultColWidth="9.33203125" defaultRowHeight="13.5"/>
  <cols>
    <col min="1" max="1" width="8.33203125" style="146" customWidth="1"/>
    <col min="2" max="2" width="1.66796875" style="146" customWidth="1"/>
    <col min="3" max="3" width="4.16015625" style="146" customWidth="1"/>
    <col min="4" max="4" width="4.33203125" style="146" customWidth="1"/>
    <col min="5" max="5" width="17.16015625" style="146" customWidth="1"/>
    <col min="6" max="7" width="11.16015625" style="146" customWidth="1"/>
    <col min="8" max="8" width="12.5" style="146" customWidth="1"/>
    <col min="9" max="9" width="7" style="146" customWidth="1"/>
    <col min="10" max="10" width="5.16015625" style="146" customWidth="1"/>
    <col min="11" max="11" width="11.5" style="146" customWidth="1"/>
    <col min="12" max="12" width="12" style="146" customWidth="1"/>
    <col min="13" max="14" width="6" style="146" customWidth="1"/>
    <col min="15" max="15" width="2" style="146" customWidth="1"/>
    <col min="16" max="16" width="12.5" style="146" customWidth="1"/>
    <col min="17" max="17" width="4.16015625" style="146" customWidth="1"/>
    <col min="18" max="18" width="1.66796875" style="146" customWidth="1"/>
    <col min="19" max="19" width="8.16015625" style="146" customWidth="1"/>
    <col min="20" max="20" width="29.66015625" style="146" hidden="1" customWidth="1"/>
    <col min="21" max="21" width="16.33203125" style="146" hidden="1" customWidth="1"/>
    <col min="22" max="22" width="12.33203125" style="146" hidden="1" customWidth="1"/>
    <col min="23" max="23" width="16.33203125" style="146" hidden="1" customWidth="1"/>
    <col min="24" max="24" width="12.16015625" style="146" hidden="1" customWidth="1"/>
    <col min="25" max="25" width="15" style="146" hidden="1" customWidth="1"/>
    <col min="26" max="26" width="11" style="146" hidden="1" customWidth="1"/>
    <col min="27" max="27" width="15" style="146" hidden="1" customWidth="1"/>
    <col min="28" max="28" width="16.33203125" style="146" hidden="1" customWidth="1"/>
    <col min="29" max="29" width="11" style="146" customWidth="1"/>
    <col min="30" max="30" width="15" style="146" customWidth="1"/>
    <col min="31" max="31" width="16.33203125" style="146" customWidth="1"/>
    <col min="32" max="16384" width="9.33203125" style="146" customWidth="1"/>
  </cols>
  <sheetData>
    <row r="1" spans="1:41" ht="21.75" customHeight="1">
      <c r="A1" s="71"/>
      <c r="B1" s="11"/>
      <c r="C1" s="11"/>
      <c r="D1" s="12" t="s">
        <v>1</v>
      </c>
      <c r="E1" s="11"/>
      <c r="F1" s="13" t="s">
        <v>116</v>
      </c>
      <c r="G1" s="13"/>
      <c r="H1" s="396" t="s">
        <v>117</v>
      </c>
      <c r="I1" s="396"/>
      <c r="J1" s="396"/>
      <c r="K1" s="396"/>
      <c r="L1" s="13" t="s">
        <v>118</v>
      </c>
      <c r="M1" s="11"/>
      <c r="N1" s="11"/>
      <c r="O1" s="12" t="s">
        <v>119</v>
      </c>
      <c r="P1" s="11"/>
      <c r="Q1" s="11"/>
      <c r="R1" s="11"/>
      <c r="S1" s="13" t="s">
        <v>120</v>
      </c>
      <c r="T1" s="13"/>
      <c r="U1" s="71"/>
      <c r="V1" s="71"/>
      <c r="W1" s="14"/>
      <c r="X1" s="14"/>
      <c r="Y1" s="14"/>
      <c r="Z1" s="14"/>
      <c r="AA1" s="14"/>
      <c r="AB1" s="14"/>
      <c r="AC1" s="14"/>
      <c r="AD1" s="14"/>
      <c r="AE1" s="14"/>
      <c r="AF1" s="14"/>
      <c r="AG1" s="14"/>
      <c r="AH1" s="14"/>
      <c r="AI1" s="14"/>
      <c r="AJ1" s="14"/>
      <c r="AK1" s="14"/>
      <c r="AL1" s="14"/>
      <c r="AM1" s="14"/>
      <c r="AN1" s="14"/>
      <c r="AO1" s="14"/>
    </row>
    <row r="2" spans="3:29" ht="36.95" customHeight="1">
      <c r="C2" s="307" t="s">
        <v>7</v>
      </c>
      <c r="D2" s="308"/>
      <c r="E2" s="308"/>
      <c r="F2" s="308"/>
      <c r="G2" s="308"/>
      <c r="H2" s="308"/>
      <c r="I2" s="308"/>
      <c r="J2" s="308"/>
      <c r="K2" s="308"/>
      <c r="L2" s="308"/>
      <c r="M2" s="308"/>
      <c r="N2" s="308"/>
      <c r="O2" s="308"/>
      <c r="P2" s="308"/>
      <c r="Q2" s="308"/>
      <c r="S2" s="339" t="s">
        <v>8</v>
      </c>
      <c r="T2" s="340"/>
      <c r="U2" s="340"/>
      <c r="V2" s="340"/>
      <c r="W2" s="340"/>
      <c r="X2" s="340"/>
      <c r="Y2" s="340"/>
      <c r="Z2" s="340"/>
      <c r="AA2" s="340"/>
      <c r="AB2" s="340"/>
      <c r="AC2" s="340"/>
    </row>
    <row r="3" spans="2:18" ht="6.95" customHeight="1">
      <c r="B3" s="18"/>
      <c r="C3" s="19"/>
      <c r="D3" s="19"/>
      <c r="E3" s="19"/>
      <c r="F3" s="19"/>
      <c r="G3" s="19"/>
      <c r="H3" s="19"/>
      <c r="I3" s="19"/>
      <c r="J3" s="19"/>
      <c r="K3" s="19"/>
      <c r="L3" s="19"/>
      <c r="M3" s="19"/>
      <c r="N3" s="19"/>
      <c r="O3" s="19"/>
      <c r="P3" s="19"/>
      <c r="Q3" s="19"/>
      <c r="R3" s="20"/>
    </row>
    <row r="4" spans="2:20" ht="36.95" customHeight="1">
      <c r="B4" s="21"/>
      <c r="C4" s="309" t="s">
        <v>122</v>
      </c>
      <c r="D4" s="310"/>
      <c r="E4" s="310"/>
      <c r="F4" s="310"/>
      <c r="G4" s="310"/>
      <c r="H4" s="310"/>
      <c r="I4" s="310"/>
      <c r="J4" s="310"/>
      <c r="K4" s="310"/>
      <c r="L4" s="310"/>
      <c r="M4" s="310"/>
      <c r="N4" s="310"/>
      <c r="O4" s="310"/>
      <c r="P4" s="310"/>
      <c r="Q4" s="310"/>
      <c r="R4" s="22"/>
      <c r="T4" s="23" t="s">
        <v>13</v>
      </c>
    </row>
    <row r="5" spans="2:18" ht="6.95" customHeight="1">
      <c r="B5" s="21"/>
      <c r="C5" s="175"/>
      <c r="D5" s="175"/>
      <c r="E5" s="175"/>
      <c r="F5" s="175"/>
      <c r="G5" s="175"/>
      <c r="H5" s="175"/>
      <c r="I5" s="175"/>
      <c r="J5" s="175"/>
      <c r="K5" s="175"/>
      <c r="L5" s="175"/>
      <c r="M5" s="175"/>
      <c r="N5" s="175"/>
      <c r="O5" s="175"/>
      <c r="P5" s="175"/>
      <c r="Q5" s="175"/>
      <c r="R5" s="22"/>
    </row>
    <row r="6" spans="2:18" ht="25.35" customHeight="1">
      <c r="B6" s="21"/>
      <c r="C6" s="175"/>
      <c r="D6" s="176" t="s">
        <v>17</v>
      </c>
      <c r="E6" s="175"/>
      <c r="F6" s="417" t="str">
        <f>'[13]Rekapitulace stavby'!K6</f>
        <v>Lednice</v>
      </c>
      <c r="G6" s="418"/>
      <c r="H6" s="418"/>
      <c r="I6" s="418"/>
      <c r="J6" s="418"/>
      <c r="K6" s="418"/>
      <c r="L6" s="418"/>
      <c r="M6" s="418"/>
      <c r="N6" s="418"/>
      <c r="O6" s="418"/>
      <c r="P6" s="418"/>
      <c r="Q6" s="175"/>
      <c r="R6" s="22"/>
    </row>
    <row r="7" spans="2:18" s="1" customFormat="1" ht="32.85" customHeight="1">
      <c r="B7" s="26"/>
      <c r="C7" s="177"/>
      <c r="D7" s="178" t="s">
        <v>123</v>
      </c>
      <c r="E7" s="177"/>
      <c r="F7" s="313" t="s">
        <v>635</v>
      </c>
      <c r="G7" s="408"/>
      <c r="H7" s="408"/>
      <c r="I7" s="408"/>
      <c r="J7" s="408"/>
      <c r="K7" s="408"/>
      <c r="L7" s="408"/>
      <c r="M7" s="408"/>
      <c r="N7" s="408"/>
      <c r="O7" s="408"/>
      <c r="P7" s="408"/>
      <c r="Q7" s="177"/>
      <c r="R7" s="28"/>
    </row>
    <row r="8" spans="2:18" s="1" customFormat="1" ht="14.45" customHeight="1">
      <c r="B8" s="26"/>
      <c r="C8" s="177"/>
      <c r="D8" s="176" t="s">
        <v>19</v>
      </c>
      <c r="E8" s="177"/>
      <c r="F8" s="179" t="s">
        <v>5</v>
      </c>
      <c r="G8" s="177"/>
      <c r="H8" s="177"/>
      <c r="I8" s="177"/>
      <c r="J8" s="177"/>
      <c r="K8" s="177"/>
      <c r="L8" s="177"/>
      <c r="M8" s="176" t="s">
        <v>20</v>
      </c>
      <c r="N8" s="177"/>
      <c r="O8" s="179" t="s">
        <v>5</v>
      </c>
      <c r="P8" s="177"/>
      <c r="Q8" s="177"/>
      <c r="R8" s="28"/>
    </row>
    <row r="9" spans="2:18" s="1" customFormat="1" ht="14.45" customHeight="1">
      <c r="B9" s="26"/>
      <c r="C9" s="177"/>
      <c r="D9" s="176" t="s">
        <v>21</v>
      </c>
      <c r="E9" s="177"/>
      <c r="F9" s="409" t="str">
        <f>'Rekapitulace stavby'!K8</f>
        <v>Lednice</v>
      </c>
      <c r="G9" s="409"/>
      <c r="H9" s="177"/>
      <c r="I9" s="177"/>
      <c r="J9" s="177"/>
      <c r="K9" s="177"/>
      <c r="L9" s="177"/>
      <c r="M9" s="176" t="s">
        <v>23</v>
      </c>
      <c r="N9" s="177"/>
      <c r="O9" s="409" t="str">
        <f>'Rekapitulace stavby'!AN8</f>
        <v>29. 1. 2018</v>
      </c>
      <c r="P9" s="409"/>
      <c r="Q9" s="177"/>
      <c r="R9" s="28"/>
    </row>
    <row r="10" spans="2:18" s="1" customFormat="1" ht="10.9" customHeight="1">
      <c r="B10" s="26"/>
      <c r="C10" s="177"/>
      <c r="D10" s="177"/>
      <c r="E10" s="177"/>
      <c r="F10" s="409"/>
      <c r="G10" s="409"/>
      <c r="H10" s="177"/>
      <c r="I10" s="177"/>
      <c r="J10" s="177"/>
      <c r="K10" s="177"/>
      <c r="L10" s="177"/>
      <c r="M10" s="177"/>
      <c r="N10" s="177"/>
      <c r="O10" s="177"/>
      <c r="P10" s="177"/>
      <c r="Q10" s="177"/>
      <c r="R10" s="28"/>
    </row>
    <row r="11" spans="2:18" s="1" customFormat="1" ht="14.45" customHeight="1">
      <c r="B11" s="26"/>
      <c r="C11" s="177"/>
      <c r="D11" s="176" t="s">
        <v>25</v>
      </c>
      <c r="E11" s="177"/>
      <c r="F11" s="180" t="str">
        <f>'Rekapitulace stavby'!K10</f>
        <v>Mendelova univerzita v Brně, Zahradnická fakulta</v>
      </c>
      <c r="G11" s="180"/>
      <c r="H11" s="177"/>
      <c r="I11" s="177"/>
      <c r="J11" s="177"/>
      <c r="K11" s="177"/>
      <c r="L11" s="177"/>
      <c r="M11" s="176" t="s">
        <v>26</v>
      </c>
      <c r="N11" s="177"/>
      <c r="O11" s="311">
        <f>IF('Rekapitulace stavby'!AN10="","",'Rekapitulace stavby'!AN10)</f>
        <v>62156489</v>
      </c>
      <c r="P11" s="311"/>
      <c r="Q11" s="177"/>
      <c r="R11" s="28"/>
    </row>
    <row r="12" spans="2:18" s="1" customFormat="1" ht="18" customHeight="1">
      <c r="B12" s="26"/>
      <c r="C12" s="177"/>
      <c r="D12" s="177"/>
      <c r="E12" s="179" t="str">
        <f>IF('[13]Rekapitulace stavby'!E11="","",'[13]Rekapitulace stavby'!E11)</f>
        <v xml:space="preserve"> </v>
      </c>
      <c r="F12" s="180" t="str">
        <f>'Rekapitulace stavby'!K11</f>
        <v>Zemědělská 1, 613 00 Brno</v>
      </c>
      <c r="G12" s="180"/>
      <c r="H12" s="177"/>
      <c r="I12" s="177"/>
      <c r="J12" s="177"/>
      <c r="K12" s="177"/>
      <c r="L12" s="177"/>
      <c r="M12" s="176" t="s">
        <v>27</v>
      </c>
      <c r="N12" s="177"/>
      <c r="O12" s="311" t="str">
        <f>IF('Rekapitulace stavby'!AN11="","",'Rekapitulace stavby'!AN11)</f>
        <v>CZ62156489</v>
      </c>
      <c r="P12" s="311"/>
      <c r="Q12" s="177"/>
      <c r="R12" s="28"/>
    </row>
    <row r="13" spans="2:18" s="1" customFormat="1" ht="6.95" customHeight="1">
      <c r="B13" s="26"/>
      <c r="C13" s="177"/>
      <c r="D13" s="177"/>
      <c r="E13" s="177"/>
      <c r="F13" s="409"/>
      <c r="G13" s="409"/>
      <c r="H13" s="177"/>
      <c r="I13" s="177"/>
      <c r="J13" s="177"/>
      <c r="K13" s="177"/>
      <c r="L13" s="177"/>
      <c r="M13" s="177"/>
      <c r="N13" s="177"/>
      <c r="O13" s="177"/>
      <c r="P13" s="177"/>
      <c r="Q13" s="177"/>
      <c r="R13" s="28"/>
    </row>
    <row r="14" spans="2:18" s="1" customFormat="1" ht="14.45" customHeight="1">
      <c r="B14" s="26"/>
      <c r="C14" s="177"/>
      <c r="D14" s="176" t="s">
        <v>28</v>
      </c>
      <c r="E14" s="177"/>
      <c r="F14" s="352" t="str">
        <f>'Rekapitulace stavby'!K13</f>
        <v xml:space="preserve"> </v>
      </c>
      <c r="G14" s="352"/>
      <c r="H14" s="177"/>
      <c r="I14" s="177"/>
      <c r="J14" s="177"/>
      <c r="K14" s="177"/>
      <c r="L14" s="177"/>
      <c r="M14" s="176" t="s">
        <v>26</v>
      </c>
      <c r="N14" s="177"/>
      <c r="O14" s="354" t="str">
        <f>'Rekapitulace stavby'!AN13</f>
        <v xml:space="preserve"> </v>
      </c>
      <c r="P14" s="354"/>
      <c r="Q14" s="177"/>
      <c r="R14" s="28"/>
    </row>
    <row r="15" spans="2:18" s="1" customFormat="1" ht="18" customHeight="1">
      <c r="B15" s="26"/>
      <c r="C15" s="177"/>
      <c r="D15" s="177"/>
      <c r="E15" s="179" t="str">
        <f>IF('[13]Rekapitulace stavby'!E14="","",'[13]Rekapitulace stavby'!E14)</f>
        <v xml:space="preserve"> </v>
      </c>
      <c r="F15" s="354" t="str">
        <f>'Rekapitulace stavby'!K14</f>
        <v xml:space="preserve"> </v>
      </c>
      <c r="G15" s="354"/>
      <c r="H15" s="177"/>
      <c r="I15" s="177"/>
      <c r="J15" s="177"/>
      <c r="K15" s="177"/>
      <c r="L15" s="177"/>
      <c r="M15" s="176" t="s">
        <v>27</v>
      </c>
      <c r="N15" s="177"/>
      <c r="O15" s="354" t="str">
        <f>'Rekapitulace stavby'!AN14</f>
        <v xml:space="preserve"> </v>
      </c>
      <c r="P15" s="354"/>
      <c r="Q15" s="177"/>
      <c r="R15" s="28"/>
    </row>
    <row r="16" spans="2:18" s="1" customFormat="1" ht="6.95" customHeight="1">
      <c r="B16" s="26"/>
      <c r="C16" s="177"/>
      <c r="D16" s="177"/>
      <c r="E16" s="177"/>
      <c r="F16" s="409"/>
      <c r="G16" s="409"/>
      <c r="H16" s="177"/>
      <c r="I16" s="177"/>
      <c r="J16" s="177"/>
      <c r="K16" s="177"/>
      <c r="L16" s="177"/>
      <c r="M16" s="177"/>
      <c r="N16" s="177"/>
      <c r="O16" s="177"/>
      <c r="P16" s="177"/>
      <c r="Q16" s="177"/>
      <c r="R16" s="28"/>
    </row>
    <row r="17" spans="2:18" s="1" customFormat="1" ht="14.45" customHeight="1">
      <c r="B17" s="26"/>
      <c r="C17" s="177"/>
      <c r="D17" s="176" t="s">
        <v>29</v>
      </c>
      <c r="E17" s="177"/>
      <c r="F17" s="180" t="str">
        <f>'Rekapitulace stavby'!K16</f>
        <v>Ing. Jiří Vondál, PROVO</v>
      </c>
      <c r="G17" s="180"/>
      <c r="H17" s="177"/>
      <c r="I17" s="177"/>
      <c r="J17" s="177"/>
      <c r="K17" s="177"/>
      <c r="L17" s="177"/>
      <c r="M17" s="176" t="s">
        <v>26</v>
      </c>
      <c r="N17" s="177"/>
      <c r="O17" s="311">
        <f>IF('Rekapitulace stavby'!AN16="","",'Rekapitulace stavby'!AN16)</f>
        <v>12703320</v>
      </c>
      <c r="P17" s="311"/>
      <c r="Q17" s="177"/>
      <c r="R17" s="28"/>
    </row>
    <row r="18" spans="2:18" s="1" customFormat="1" ht="18" customHeight="1">
      <c r="B18" s="26"/>
      <c r="C18" s="177"/>
      <c r="D18" s="177"/>
      <c r="E18" s="179" t="str">
        <f>IF('[13]Rekapitulace stavby'!E17="","",'[13]Rekapitulace stavby'!E17)</f>
        <v xml:space="preserve"> </v>
      </c>
      <c r="F18" s="180" t="str">
        <f>'Rekapitulace stavby'!K17</f>
        <v>Kubelíkova 22d, 628 00 Brno - Líšeň</v>
      </c>
      <c r="G18" s="180"/>
      <c r="H18" s="177"/>
      <c r="I18" s="177"/>
      <c r="J18" s="177"/>
      <c r="K18" s="177"/>
      <c r="L18" s="177"/>
      <c r="M18" s="176" t="s">
        <v>27</v>
      </c>
      <c r="N18" s="177"/>
      <c r="O18" s="311" t="str">
        <f>IF('Rekapitulace stavby'!AN17="","",'Rekapitulace stavby'!AN17)</f>
        <v/>
      </c>
      <c r="P18" s="311"/>
      <c r="Q18" s="177"/>
      <c r="R18" s="28"/>
    </row>
    <row r="19" spans="2:18" s="1" customFormat="1" ht="6.95" customHeight="1">
      <c r="B19" s="26"/>
      <c r="C19" s="177"/>
      <c r="D19" s="177"/>
      <c r="E19" s="177"/>
      <c r="F19" s="409"/>
      <c r="G19" s="409"/>
      <c r="H19" s="177"/>
      <c r="I19" s="177"/>
      <c r="J19" s="177"/>
      <c r="K19" s="177"/>
      <c r="L19" s="177"/>
      <c r="M19" s="177"/>
      <c r="N19" s="177"/>
      <c r="O19" s="177"/>
      <c r="P19" s="177"/>
      <c r="Q19" s="177"/>
      <c r="R19" s="28"/>
    </row>
    <row r="20" spans="2:18" s="1" customFormat="1" ht="14.45" customHeight="1">
      <c r="B20" s="26"/>
      <c r="C20" s="177"/>
      <c r="D20" s="176" t="s">
        <v>31</v>
      </c>
      <c r="E20" s="177"/>
      <c r="F20" s="180" t="str">
        <f>'Rekapitulace stavby'!K19</f>
        <v>Profigrass s.r.o. - Ing. Tomáš Vlček</v>
      </c>
      <c r="G20" s="180"/>
      <c r="H20" s="177"/>
      <c r="I20" s="177"/>
      <c r="J20" s="177"/>
      <c r="K20" s="177"/>
      <c r="L20" s="177"/>
      <c r="M20" s="176" t="s">
        <v>26</v>
      </c>
      <c r="N20" s="177"/>
      <c r="O20" s="311">
        <f>IF('Rekapitulace stavby'!AN19="","",'Rekapitulace stavby'!AN19)</f>
        <v>25319876</v>
      </c>
      <c r="P20" s="311"/>
      <c r="Q20" s="177"/>
      <c r="R20" s="28"/>
    </row>
    <row r="21" spans="2:18" s="1" customFormat="1" ht="18" customHeight="1">
      <c r="B21" s="26"/>
      <c r="C21" s="177"/>
      <c r="D21" s="177"/>
      <c r="E21" s="179" t="str">
        <f>IF('[13]Rekapitulace stavby'!E20="","",'[13]Rekapitulace stavby'!E20)</f>
        <v xml:space="preserve"> </v>
      </c>
      <c r="F21" s="180" t="str">
        <f>'Rekapitulace stavby'!K20</f>
        <v>Holzova 9, 628 00 Brno - Líšeň</v>
      </c>
      <c r="G21" s="180"/>
      <c r="H21" s="177"/>
      <c r="I21" s="177"/>
      <c r="J21" s="177"/>
      <c r="K21" s="177"/>
      <c r="L21" s="177"/>
      <c r="M21" s="176" t="s">
        <v>27</v>
      </c>
      <c r="N21" s="177"/>
      <c r="O21" s="311" t="str">
        <f>IF('Rekapitulace stavby'!AN20="","",'Rekapitulace stavby'!AN20)</f>
        <v>CZ25319876</v>
      </c>
      <c r="P21" s="311"/>
      <c r="Q21" s="177"/>
      <c r="R21" s="28"/>
    </row>
    <row r="22" spans="2:18" s="1" customFormat="1" ht="6.95" customHeight="1">
      <c r="B22" s="26"/>
      <c r="C22" s="177"/>
      <c r="D22" s="177"/>
      <c r="E22" s="177"/>
      <c r="F22" s="177"/>
      <c r="G22" s="177"/>
      <c r="H22" s="177"/>
      <c r="I22" s="177"/>
      <c r="J22" s="177"/>
      <c r="K22" s="177"/>
      <c r="L22" s="177"/>
      <c r="M22" s="177"/>
      <c r="N22" s="177"/>
      <c r="O22" s="177"/>
      <c r="P22" s="177"/>
      <c r="Q22" s="177"/>
      <c r="R22" s="28"/>
    </row>
    <row r="23" spans="2:18" s="1" customFormat="1" ht="14.45" customHeight="1">
      <c r="B23" s="26"/>
      <c r="C23" s="177"/>
      <c r="D23" s="176" t="s">
        <v>32</v>
      </c>
      <c r="E23" s="177"/>
      <c r="F23" s="291" t="str">
        <f>'Rekapitulace stavby'!K22</f>
        <v xml:space="preserve"> </v>
      </c>
      <c r="G23" s="177"/>
      <c r="H23" s="177"/>
      <c r="I23" s="177"/>
      <c r="J23" s="177"/>
      <c r="K23" s="177"/>
      <c r="L23" s="177"/>
      <c r="M23" s="177"/>
      <c r="N23" s="177"/>
      <c r="O23" s="177"/>
      <c r="P23" s="177"/>
      <c r="Q23" s="177"/>
      <c r="R23" s="28"/>
    </row>
    <row r="24" spans="2:18" s="1" customFormat="1" ht="22.5" customHeight="1">
      <c r="B24" s="26"/>
      <c r="C24" s="177"/>
      <c r="D24" s="177"/>
      <c r="E24" s="314" t="s">
        <v>5</v>
      </c>
      <c r="F24" s="314"/>
      <c r="G24" s="314"/>
      <c r="H24" s="314"/>
      <c r="I24" s="314"/>
      <c r="J24" s="314"/>
      <c r="K24" s="314"/>
      <c r="L24" s="314"/>
      <c r="M24" s="177"/>
      <c r="N24" s="177"/>
      <c r="O24" s="177"/>
      <c r="P24" s="177"/>
      <c r="Q24" s="177"/>
      <c r="R24" s="28"/>
    </row>
    <row r="25" spans="2:18" s="1" customFormat="1" ht="6.95" customHeight="1">
      <c r="B25" s="26"/>
      <c r="C25" s="177"/>
      <c r="D25" s="177"/>
      <c r="E25" s="177"/>
      <c r="F25" s="177"/>
      <c r="G25" s="177"/>
      <c r="H25" s="177"/>
      <c r="I25" s="177"/>
      <c r="J25" s="177"/>
      <c r="K25" s="177"/>
      <c r="L25" s="177"/>
      <c r="M25" s="177"/>
      <c r="N25" s="177"/>
      <c r="O25" s="177"/>
      <c r="P25" s="177"/>
      <c r="Q25" s="177"/>
      <c r="R25" s="28"/>
    </row>
    <row r="26" spans="2:18" s="1" customFormat="1" ht="6.95" customHeight="1">
      <c r="B26" s="26"/>
      <c r="C26" s="177"/>
      <c r="D26" s="181"/>
      <c r="E26" s="181"/>
      <c r="F26" s="181"/>
      <c r="G26" s="181"/>
      <c r="H26" s="181"/>
      <c r="I26" s="181"/>
      <c r="J26" s="181"/>
      <c r="K26" s="181"/>
      <c r="L26" s="181"/>
      <c r="M26" s="181"/>
      <c r="N26" s="181"/>
      <c r="O26" s="181"/>
      <c r="P26" s="181"/>
      <c r="Q26" s="177"/>
      <c r="R26" s="28"/>
    </row>
    <row r="27" spans="2:18" s="1" customFormat="1" ht="14.45" customHeight="1">
      <c r="B27" s="26"/>
      <c r="C27" s="177"/>
      <c r="D27" s="182" t="s">
        <v>124</v>
      </c>
      <c r="E27" s="177"/>
      <c r="F27" s="177"/>
      <c r="G27" s="177"/>
      <c r="H27" s="177"/>
      <c r="I27" s="177"/>
      <c r="J27" s="177"/>
      <c r="K27" s="177"/>
      <c r="L27" s="177"/>
      <c r="M27" s="315">
        <f>N88</f>
        <v>0</v>
      </c>
      <c r="N27" s="315"/>
      <c r="O27" s="315"/>
      <c r="P27" s="315"/>
      <c r="Q27" s="177"/>
      <c r="R27" s="28"/>
    </row>
    <row r="28" spans="2:18" s="1" customFormat="1" ht="14.45" customHeight="1">
      <c r="B28" s="26"/>
      <c r="C28" s="177"/>
      <c r="D28" s="183" t="s">
        <v>125</v>
      </c>
      <c r="E28" s="177"/>
      <c r="F28" s="177"/>
      <c r="G28" s="177"/>
      <c r="H28" s="177"/>
      <c r="I28" s="177"/>
      <c r="J28" s="177"/>
      <c r="K28" s="177"/>
      <c r="L28" s="177"/>
      <c r="M28" s="315">
        <f>N95</f>
        <v>0</v>
      </c>
      <c r="N28" s="315"/>
      <c r="O28" s="315"/>
      <c r="P28" s="315"/>
      <c r="Q28" s="177"/>
      <c r="R28" s="28"/>
    </row>
    <row r="29" spans="2:18" s="1" customFormat="1" ht="6.95" customHeight="1">
      <c r="B29" s="26"/>
      <c r="C29" s="177"/>
      <c r="D29" s="177"/>
      <c r="E29" s="177"/>
      <c r="F29" s="177"/>
      <c r="G29" s="177"/>
      <c r="H29" s="177"/>
      <c r="I29" s="177"/>
      <c r="J29" s="177"/>
      <c r="K29" s="177"/>
      <c r="L29" s="177"/>
      <c r="M29" s="177"/>
      <c r="N29" s="177"/>
      <c r="O29" s="177"/>
      <c r="P29" s="177"/>
      <c r="Q29" s="177"/>
      <c r="R29" s="28"/>
    </row>
    <row r="30" spans="2:18" s="1" customFormat="1" ht="25.35" customHeight="1">
      <c r="B30" s="26"/>
      <c r="C30" s="177"/>
      <c r="D30" s="184" t="s">
        <v>35</v>
      </c>
      <c r="E30" s="177"/>
      <c r="F30" s="177"/>
      <c r="G30" s="177"/>
      <c r="H30" s="177"/>
      <c r="I30" s="177"/>
      <c r="J30" s="177"/>
      <c r="K30" s="177"/>
      <c r="L30" s="177"/>
      <c r="M30" s="422">
        <f>ROUND(M27+M28,2)</f>
        <v>0</v>
      </c>
      <c r="N30" s="408"/>
      <c r="O30" s="408"/>
      <c r="P30" s="408"/>
      <c r="Q30" s="177"/>
      <c r="R30" s="28"/>
    </row>
    <row r="31" spans="2:18" s="1" customFormat="1" ht="6.95" customHeight="1">
      <c r="B31" s="26"/>
      <c r="C31" s="177"/>
      <c r="D31" s="181"/>
      <c r="E31" s="181"/>
      <c r="F31" s="181"/>
      <c r="G31" s="181"/>
      <c r="H31" s="181"/>
      <c r="I31" s="181"/>
      <c r="J31" s="181"/>
      <c r="K31" s="181"/>
      <c r="L31" s="181"/>
      <c r="M31" s="181"/>
      <c r="N31" s="181"/>
      <c r="O31" s="181"/>
      <c r="P31" s="181"/>
      <c r="Q31" s="177"/>
      <c r="R31" s="28"/>
    </row>
    <row r="32" spans="2:18" s="1" customFormat="1" ht="14.45" customHeight="1">
      <c r="B32" s="26"/>
      <c r="C32" s="177"/>
      <c r="D32" s="185" t="s">
        <v>36</v>
      </c>
      <c r="E32" s="185" t="s">
        <v>37</v>
      </c>
      <c r="F32" s="186">
        <v>0.21</v>
      </c>
      <c r="G32" s="187" t="s">
        <v>38</v>
      </c>
      <c r="H32" s="423">
        <f>M30</f>
        <v>0</v>
      </c>
      <c r="I32" s="408"/>
      <c r="J32" s="408"/>
      <c r="K32" s="177"/>
      <c r="L32" s="177"/>
      <c r="M32" s="423">
        <f>H32*0.21</f>
        <v>0</v>
      </c>
      <c r="N32" s="408"/>
      <c r="O32" s="408"/>
      <c r="P32" s="408"/>
      <c r="Q32" s="177"/>
      <c r="R32" s="28"/>
    </row>
    <row r="33" spans="2:18" s="1" customFormat="1" ht="14.45" customHeight="1">
      <c r="B33" s="26"/>
      <c r="C33" s="177"/>
      <c r="D33" s="177"/>
      <c r="E33" s="185" t="s">
        <v>39</v>
      </c>
      <c r="F33" s="186">
        <v>0.15</v>
      </c>
      <c r="G33" s="187" t="s">
        <v>38</v>
      </c>
      <c r="H33" s="423"/>
      <c r="I33" s="408"/>
      <c r="J33" s="408"/>
      <c r="K33" s="177"/>
      <c r="L33" s="177"/>
      <c r="M33" s="423">
        <v>0</v>
      </c>
      <c r="N33" s="408"/>
      <c r="O33" s="408"/>
      <c r="P33" s="408"/>
      <c r="Q33" s="177"/>
      <c r="R33" s="28"/>
    </row>
    <row r="34" spans="2:18" s="1" customFormat="1" ht="14.45" customHeight="1" hidden="1">
      <c r="B34" s="26"/>
      <c r="C34" s="177"/>
      <c r="D34" s="177"/>
      <c r="E34" s="185" t="s">
        <v>40</v>
      </c>
      <c r="F34" s="186">
        <v>0.21</v>
      </c>
      <c r="G34" s="187" t="s">
        <v>38</v>
      </c>
      <c r="H34" s="423" t="e">
        <f>ROUND((SUM(#REF!)+SUM(#REF!)),2)</f>
        <v>#REF!</v>
      </c>
      <c r="I34" s="408"/>
      <c r="J34" s="408"/>
      <c r="K34" s="177"/>
      <c r="L34" s="177"/>
      <c r="M34" s="423">
        <v>0</v>
      </c>
      <c r="N34" s="408"/>
      <c r="O34" s="408"/>
      <c r="P34" s="408"/>
      <c r="Q34" s="177"/>
      <c r="R34" s="28"/>
    </row>
    <row r="35" spans="2:18" s="1" customFormat="1" ht="14.45" customHeight="1" hidden="1">
      <c r="B35" s="26"/>
      <c r="C35" s="177"/>
      <c r="D35" s="177"/>
      <c r="E35" s="185" t="s">
        <v>41</v>
      </c>
      <c r="F35" s="186">
        <v>0.15</v>
      </c>
      <c r="G35" s="187" t="s">
        <v>38</v>
      </c>
      <c r="H35" s="423" t="e">
        <f>ROUND((SUM(#REF!)+SUM(#REF!)),2)</f>
        <v>#REF!</v>
      </c>
      <c r="I35" s="408"/>
      <c r="J35" s="408"/>
      <c r="K35" s="177"/>
      <c r="L35" s="177"/>
      <c r="M35" s="423">
        <v>0</v>
      </c>
      <c r="N35" s="408"/>
      <c r="O35" s="408"/>
      <c r="P35" s="408"/>
      <c r="Q35" s="177"/>
      <c r="R35" s="28"/>
    </row>
    <row r="36" spans="2:18" s="1" customFormat="1" ht="14.45" customHeight="1" hidden="1">
      <c r="B36" s="26"/>
      <c r="C36" s="177"/>
      <c r="D36" s="177"/>
      <c r="E36" s="185" t="s">
        <v>42</v>
      </c>
      <c r="F36" s="186">
        <v>0</v>
      </c>
      <c r="G36" s="187" t="s">
        <v>38</v>
      </c>
      <c r="H36" s="423" t="e">
        <f>ROUND((SUM(#REF!)+SUM(#REF!)),2)</f>
        <v>#REF!</v>
      </c>
      <c r="I36" s="408"/>
      <c r="J36" s="408"/>
      <c r="K36" s="177"/>
      <c r="L36" s="177"/>
      <c r="M36" s="423">
        <v>0</v>
      </c>
      <c r="N36" s="408"/>
      <c r="O36" s="408"/>
      <c r="P36" s="408"/>
      <c r="Q36" s="177"/>
      <c r="R36" s="28"/>
    </row>
    <row r="37" spans="2:18" s="1" customFormat="1" ht="6.95" customHeight="1">
      <c r="B37" s="26"/>
      <c r="C37" s="177"/>
      <c r="D37" s="177"/>
      <c r="E37" s="177"/>
      <c r="F37" s="177"/>
      <c r="G37" s="177"/>
      <c r="H37" s="177"/>
      <c r="I37" s="177"/>
      <c r="J37" s="177"/>
      <c r="K37" s="177"/>
      <c r="L37" s="177"/>
      <c r="M37" s="177"/>
      <c r="N37" s="177"/>
      <c r="O37" s="177"/>
      <c r="P37" s="177"/>
      <c r="Q37" s="177"/>
      <c r="R37" s="28"/>
    </row>
    <row r="38" spans="2:18" s="1" customFormat="1" ht="25.35" customHeight="1">
      <c r="B38" s="26"/>
      <c r="C38" s="188"/>
      <c r="D38" s="189" t="s">
        <v>43</v>
      </c>
      <c r="E38" s="190"/>
      <c r="F38" s="190"/>
      <c r="G38" s="191" t="s">
        <v>44</v>
      </c>
      <c r="H38" s="192" t="s">
        <v>45</v>
      </c>
      <c r="I38" s="190"/>
      <c r="J38" s="190"/>
      <c r="K38" s="190"/>
      <c r="L38" s="424">
        <f>SUM(M30:M36)</f>
        <v>0</v>
      </c>
      <c r="M38" s="424"/>
      <c r="N38" s="424"/>
      <c r="O38" s="424"/>
      <c r="P38" s="425"/>
      <c r="Q38" s="188"/>
      <c r="R38" s="28"/>
    </row>
    <row r="39" spans="2:18" s="1" customFormat="1" ht="14.45" customHeight="1">
      <c r="B39" s="26"/>
      <c r="C39" s="177"/>
      <c r="D39" s="177"/>
      <c r="E39" s="177"/>
      <c r="F39" s="177"/>
      <c r="G39" s="177"/>
      <c r="H39" s="177"/>
      <c r="I39" s="177"/>
      <c r="J39" s="177"/>
      <c r="K39" s="177"/>
      <c r="L39" s="177"/>
      <c r="M39" s="177"/>
      <c r="N39" s="177"/>
      <c r="O39" s="177"/>
      <c r="P39" s="177"/>
      <c r="Q39" s="177"/>
      <c r="R39" s="28"/>
    </row>
    <row r="40" spans="2:18" s="1" customFormat="1" ht="14.45" customHeight="1">
      <c r="B40" s="26"/>
      <c r="C40" s="177"/>
      <c r="D40" s="177"/>
      <c r="E40" s="177"/>
      <c r="F40" s="177"/>
      <c r="G40" s="177"/>
      <c r="H40" s="177"/>
      <c r="I40" s="177"/>
      <c r="J40" s="177"/>
      <c r="K40" s="177"/>
      <c r="L40" s="177"/>
      <c r="M40" s="177"/>
      <c r="N40" s="177"/>
      <c r="O40" s="177"/>
      <c r="P40" s="177"/>
      <c r="Q40" s="177"/>
      <c r="R40" s="28"/>
    </row>
    <row r="41" spans="2:18" ht="13.5">
      <c r="B41" s="21"/>
      <c r="C41" s="175"/>
      <c r="D41" s="175"/>
      <c r="E41" s="175"/>
      <c r="F41" s="175"/>
      <c r="G41" s="175"/>
      <c r="H41" s="175"/>
      <c r="I41" s="175"/>
      <c r="J41" s="175"/>
      <c r="K41" s="175"/>
      <c r="L41" s="175"/>
      <c r="M41" s="175"/>
      <c r="N41" s="175"/>
      <c r="O41" s="175"/>
      <c r="P41" s="175"/>
      <c r="Q41" s="175"/>
      <c r="R41" s="22"/>
    </row>
    <row r="42" spans="2:18" ht="13.5">
      <c r="B42" s="21"/>
      <c r="C42" s="175"/>
      <c r="D42" s="175"/>
      <c r="E42" s="175"/>
      <c r="F42" s="175"/>
      <c r="G42" s="175"/>
      <c r="H42" s="175"/>
      <c r="I42" s="175"/>
      <c r="J42" s="175"/>
      <c r="K42" s="175"/>
      <c r="L42" s="175"/>
      <c r="M42" s="175"/>
      <c r="N42" s="175"/>
      <c r="O42" s="175"/>
      <c r="P42" s="175"/>
      <c r="Q42" s="175"/>
      <c r="R42" s="22"/>
    </row>
    <row r="43" spans="2:18" ht="13.5">
      <c r="B43" s="21"/>
      <c r="C43" s="175"/>
      <c r="D43" s="175"/>
      <c r="E43" s="175"/>
      <c r="F43" s="175"/>
      <c r="G43" s="175"/>
      <c r="H43" s="175"/>
      <c r="I43" s="175"/>
      <c r="J43" s="175"/>
      <c r="K43" s="175"/>
      <c r="L43" s="175"/>
      <c r="M43" s="175"/>
      <c r="N43" s="175"/>
      <c r="O43" s="175"/>
      <c r="P43" s="175"/>
      <c r="Q43" s="175"/>
      <c r="R43" s="22"/>
    </row>
    <row r="44" spans="2:18" ht="13.5">
      <c r="B44" s="21"/>
      <c r="C44" s="175"/>
      <c r="D44" s="175"/>
      <c r="E44" s="175"/>
      <c r="F44" s="175"/>
      <c r="G44" s="175"/>
      <c r="H44" s="175"/>
      <c r="I44" s="175"/>
      <c r="J44" s="175"/>
      <c r="K44" s="175"/>
      <c r="L44" s="175"/>
      <c r="M44" s="175"/>
      <c r="N44" s="175"/>
      <c r="O44" s="175"/>
      <c r="P44" s="175"/>
      <c r="Q44" s="175"/>
      <c r="R44" s="22"/>
    </row>
    <row r="45" spans="2:18" ht="13.5">
      <c r="B45" s="21"/>
      <c r="C45" s="175"/>
      <c r="D45" s="175"/>
      <c r="E45" s="175"/>
      <c r="F45" s="175"/>
      <c r="G45" s="175"/>
      <c r="H45" s="175"/>
      <c r="I45" s="175"/>
      <c r="J45" s="175"/>
      <c r="K45" s="175"/>
      <c r="L45" s="175"/>
      <c r="M45" s="175"/>
      <c r="N45" s="175"/>
      <c r="O45" s="175"/>
      <c r="P45" s="175"/>
      <c r="Q45" s="175"/>
      <c r="R45" s="22"/>
    </row>
    <row r="46" spans="2:18" ht="13.5">
      <c r="B46" s="21"/>
      <c r="C46" s="175"/>
      <c r="D46" s="175"/>
      <c r="E46" s="175"/>
      <c r="F46" s="175"/>
      <c r="G46" s="175"/>
      <c r="H46" s="175"/>
      <c r="I46" s="175"/>
      <c r="J46" s="175"/>
      <c r="K46" s="175"/>
      <c r="L46" s="175"/>
      <c r="M46" s="175"/>
      <c r="N46" s="175"/>
      <c r="O46" s="175"/>
      <c r="P46" s="175"/>
      <c r="Q46" s="175"/>
      <c r="R46" s="22"/>
    </row>
    <row r="47" spans="2:18" ht="13.5">
      <c r="B47" s="21"/>
      <c r="C47" s="175"/>
      <c r="D47" s="175"/>
      <c r="E47" s="175"/>
      <c r="F47" s="175"/>
      <c r="G47" s="175"/>
      <c r="H47" s="175"/>
      <c r="I47" s="175"/>
      <c r="J47" s="175"/>
      <c r="K47" s="175"/>
      <c r="L47" s="175"/>
      <c r="M47" s="175"/>
      <c r="N47" s="175"/>
      <c r="O47" s="175"/>
      <c r="P47" s="175"/>
      <c r="Q47" s="175"/>
      <c r="R47" s="22"/>
    </row>
    <row r="48" spans="2:18" ht="13.5">
      <c r="B48" s="21"/>
      <c r="C48" s="175"/>
      <c r="D48" s="175"/>
      <c r="E48" s="175"/>
      <c r="F48" s="175"/>
      <c r="G48" s="175"/>
      <c r="H48" s="175"/>
      <c r="I48" s="175"/>
      <c r="J48" s="175"/>
      <c r="K48" s="175"/>
      <c r="L48" s="175"/>
      <c r="M48" s="175"/>
      <c r="N48" s="175"/>
      <c r="O48" s="175"/>
      <c r="P48" s="175"/>
      <c r="Q48" s="175"/>
      <c r="R48" s="22"/>
    </row>
    <row r="49" spans="2:18" ht="13.5">
      <c r="B49" s="21"/>
      <c r="C49" s="175"/>
      <c r="D49" s="175"/>
      <c r="E49" s="175"/>
      <c r="F49" s="175"/>
      <c r="G49" s="175"/>
      <c r="H49" s="175"/>
      <c r="I49" s="175"/>
      <c r="J49" s="175"/>
      <c r="K49" s="175"/>
      <c r="L49" s="175"/>
      <c r="M49" s="175"/>
      <c r="N49" s="175"/>
      <c r="O49" s="175"/>
      <c r="P49" s="175"/>
      <c r="Q49" s="175"/>
      <c r="R49" s="22"/>
    </row>
    <row r="50" spans="2:18" s="1" customFormat="1" ht="15">
      <c r="B50" s="26"/>
      <c r="C50" s="177"/>
      <c r="D50" s="193" t="s">
        <v>46</v>
      </c>
      <c r="E50" s="181"/>
      <c r="F50" s="181"/>
      <c r="G50" s="181"/>
      <c r="H50" s="194"/>
      <c r="I50" s="177"/>
      <c r="J50" s="193" t="s">
        <v>47</v>
      </c>
      <c r="K50" s="181"/>
      <c r="L50" s="181"/>
      <c r="M50" s="181"/>
      <c r="N50" s="181"/>
      <c r="O50" s="181"/>
      <c r="P50" s="194"/>
      <c r="Q50" s="177"/>
      <c r="R50" s="28"/>
    </row>
    <row r="51" spans="2:18" ht="13.5">
      <c r="B51" s="21"/>
      <c r="C51" s="175"/>
      <c r="D51" s="195"/>
      <c r="E51" s="175"/>
      <c r="F51" s="175"/>
      <c r="G51" s="175"/>
      <c r="H51" s="196"/>
      <c r="I51" s="175"/>
      <c r="J51" s="195"/>
      <c r="K51" s="175"/>
      <c r="L51" s="175"/>
      <c r="M51" s="175"/>
      <c r="N51" s="175"/>
      <c r="O51" s="175"/>
      <c r="P51" s="196"/>
      <c r="Q51" s="175"/>
      <c r="R51" s="22"/>
    </row>
    <row r="52" spans="2:18" ht="13.5">
      <c r="B52" s="21"/>
      <c r="C52" s="175"/>
      <c r="D52" s="195"/>
      <c r="E52" s="175"/>
      <c r="F52" s="175"/>
      <c r="G52" s="175"/>
      <c r="H52" s="196"/>
      <c r="I52" s="175"/>
      <c r="J52" s="195"/>
      <c r="K52" s="175"/>
      <c r="L52" s="175"/>
      <c r="M52" s="175"/>
      <c r="N52" s="175"/>
      <c r="O52" s="175"/>
      <c r="P52" s="196"/>
      <c r="Q52" s="175"/>
      <c r="R52" s="22"/>
    </row>
    <row r="53" spans="2:18" ht="13.5">
      <c r="B53" s="21"/>
      <c r="C53" s="175"/>
      <c r="D53" s="195"/>
      <c r="E53" s="175"/>
      <c r="F53" s="175"/>
      <c r="G53" s="175"/>
      <c r="H53" s="196"/>
      <c r="I53" s="175"/>
      <c r="J53" s="195"/>
      <c r="K53" s="175"/>
      <c r="L53" s="175"/>
      <c r="M53" s="175"/>
      <c r="N53" s="175"/>
      <c r="O53" s="175"/>
      <c r="P53" s="196"/>
      <c r="Q53" s="175"/>
      <c r="R53" s="22"/>
    </row>
    <row r="54" spans="2:18" ht="13.5">
      <c r="B54" s="21"/>
      <c r="C54" s="175"/>
      <c r="D54" s="195"/>
      <c r="E54" s="175"/>
      <c r="F54" s="175"/>
      <c r="G54" s="175"/>
      <c r="H54" s="196"/>
      <c r="I54" s="175"/>
      <c r="J54" s="195"/>
      <c r="K54" s="175"/>
      <c r="L54" s="175"/>
      <c r="M54" s="175"/>
      <c r="N54" s="175"/>
      <c r="O54" s="175"/>
      <c r="P54" s="196"/>
      <c r="Q54" s="175"/>
      <c r="R54" s="22"/>
    </row>
    <row r="55" spans="2:18" ht="13.5">
      <c r="B55" s="21"/>
      <c r="C55" s="175"/>
      <c r="D55" s="195"/>
      <c r="E55" s="175"/>
      <c r="F55" s="175"/>
      <c r="G55" s="175"/>
      <c r="H55" s="196"/>
      <c r="I55" s="175"/>
      <c r="J55" s="195"/>
      <c r="K55" s="175"/>
      <c r="L55" s="175"/>
      <c r="M55" s="175"/>
      <c r="N55" s="175"/>
      <c r="O55" s="175"/>
      <c r="P55" s="196"/>
      <c r="Q55" s="175"/>
      <c r="R55" s="22"/>
    </row>
    <row r="56" spans="2:18" ht="13.5">
      <c r="B56" s="21"/>
      <c r="C56" s="175"/>
      <c r="D56" s="195"/>
      <c r="E56" s="175"/>
      <c r="F56" s="175"/>
      <c r="G56" s="175"/>
      <c r="H56" s="196"/>
      <c r="I56" s="175"/>
      <c r="J56" s="195"/>
      <c r="K56" s="175"/>
      <c r="L56" s="175"/>
      <c r="M56" s="175"/>
      <c r="N56" s="175"/>
      <c r="O56" s="175"/>
      <c r="P56" s="196"/>
      <c r="Q56" s="175"/>
      <c r="R56" s="22"/>
    </row>
    <row r="57" spans="2:18" ht="13.5">
      <c r="B57" s="21"/>
      <c r="C57" s="175"/>
      <c r="D57" s="195"/>
      <c r="E57" s="175"/>
      <c r="F57" s="175"/>
      <c r="G57" s="175"/>
      <c r="H57" s="196"/>
      <c r="I57" s="175"/>
      <c r="J57" s="195"/>
      <c r="K57" s="175"/>
      <c r="L57" s="175"/>
      <c r="M57" s="175"/>
      <c r="N57" s="175"/>
      <c r="O57" s="175"/>
      <c r="P57" s="196"/>
      <c r="Q57" s="175"/>
      <c r="R57" s="22"/>
    </row>
    <row r="58" spans="2:18" ht="13.5">
      <c r="B58" s="21"/>
      <c r="C58" s="175"/>
      <c r="D58" s="195"/>
      <c r="E58" s="175"/>
      <c r="F58" s="175"/>
      <c r="G58" s="175"/>
      <c r="H58" s="196"/>
      <c r="I58" s="175"/>
      <c r="J58" s="195"/>
      <c r="K58" s="175"/>
      <c r="L58" s="175"/>
      <c r="M58" s="175"/>
      <c r="N58" s="175"/>
      <c r="O58" s="175"/>
      <c r="P58" s="196"/>
      <c r="Q58" s="175"/>
      <c r="R58" s="22"/>
    </row>
    <row r="59" spans="2:18" s="1" customFormat="1" ht="15">
      <c r="B59" s="26"/>
      <c r="C59" s="177"/>
      <c r="D59" s="197" t="s">
        <v>48</v>
      </c>
      <c r="E59" s="198"/>
      <c r="F59" s="198"/>
      <c r="G59" s="199" t="s">
        <v>49</v>
      </c>
      <c r="H59" s="200"/>
      <c r="I59" s="177"/>
      <c r="J59" s="197" t="s">
        <v>48</v>
      </c>
      <c r="K59" s="198"/>
      <c r="L59" s="198"/>
      <c r="M59" s="198"/>
      <c r="N59" s="199" t="s">
        <v>49</v>
      </c>
      <c r="O59" s="198"/>
      <c r="P59" s="200"/>
      <c r="Q59" s="177"/>
      <c r="R59" s="28"/>
    </row>
    <row r="60" spans="2:18" ht="13.5">
      <c r="B60" s="21"/>
      <c r="C60" s="175"/>
      <c r="D60" s="175"/>
      <c r="E60" s="175"/>
      <c r="F60" s="175"/>
      <c r="G60" s="175"/>
      <c r="H60" s="175"/>
      <c r="I60" s="175"/>
      <c r="J60" s="175"/>
      <c r="K60" s="175"/>
      <c r="L60" s="175"/>
      <c r="M60" s="175"/>
      <c r="N60" s="175"/>
      <c r="O60" s="175"/>
      <c r="P60" s="175"/>
      <c r="Q60" s="175"/>
      <c r="R60" s="22"/>
    </row>
    <row r="61" spans="2:18" s="1" customFormat="1" ht="15">
      <c r="B61" s="26"/>
      <c r="C61" s="177"/>
      <c r="D61" s="193" t="s">
        <v>50</v>
      </c>
      <c r="E61" s="181"/>
      <c r="F61" s="181"/>
      <c r="G61" s="181"/>
      <c r="H61" s="194"/>
      <c r="I61" s="177"/>
      <c r="J61" s="193" t="s">
        <v>51</v>
      </c>
      <c r="K61" s="181"/>
      <c r="L61" s="181"/>
      <c r="M61" s="181"/>
      <c r="N61" s="181"/>
      <c r="O61" s="181"/>
      <c r="P61" s="194"/>
      <c r="Q61" s="177"/>
      <c r="R61" s="28"/>
    </row>
    <row r="62" spans="2:18" ht="13.5">
      <c r="B62" s="21"/>
      <c r="C62" s="175"/>
      <c r="D62" s="195"/>
      <c r="E62" s="175"/>
      <c r="F62" s="175"/>
      <c r="G62" s="175"/>
      <c r="H62" s="196"/>
      <c r="I62" s="175"/>
      <c r="J62" s="195"/>
      <c r="K62" s="175"/>
      <c r="L62" s="175"/>
      <c r="M62" s="175"/>
      <c r="N62" s="175"/>
      <c r="O62" s="175"/>
      <c r="P62" s="196"/>
      <c r="Q62" s="175"/>
      <c r="R62" s="22"/>
    </row>
    <row r="63" spans="2:18" ht="13.5">
      <c r="B63" s="21"/>
      <c r="C63" s="175"/>
      <c r="D63" s="195"/>
      <c r="E63" s="175"/>
      <c r="F63" s="175"/>
      <c r="G63" s="175"/>
      <c r="H63" s="196"/>
      <c r="I63" s="175"/>
      <c r="J63" s="195"/>
      <c r="K63" s="175"/>
      <c r="L63" s="175"/>
      <c r="M63" s="175"/>
      <c r="N63" s="175"/>
      <c r="O63" s="175"/>
      <c r="P63" s="196"/>
      <c r="Q63" s="175"/>
      <c r="R63" s="22"/>
    </row>
    <row r="64" spans="2:18" ht="13.5">
      <c r="B64" s="21"/>
      <c r="C64" s="175"/>
      <c r="D64" s="195"/>
      <c r="E64" s="175"/>
      <c r="F64" s="175"/>
      <c r="G64" s="175"/>
      <c r="H64" s="196"/>
      <c r="I64" s="175"/>
      <c r="J64" s="195"/>
      <c r="K64" s="175"/>
      <c r="L64" s="175"/>
      <c r="M64" s="175"/>
      <c r="N64" s="175"/>
      <c r="O64" s="175"/>
      <c r="P64" s="196"/>
      <c r="Q64" s="175"/>
      <c r="R64" s="22"/>
    </row>
    <row r="65" spans="2:18" ht="13.5">
      <c r="B65" s="21"/>
      <c r="C65" s="175"/>
      <c r="D65" s="195"/>
      <c r="E65" s="175"/>
      <c r="F65" s="175"/>
      <c r="G65" s="175"/>
      <c r="H65" s="196"/>
      <c r="I65" s="175"/>
      <c r="J65" s="195"/>
      <c r="K65" s="175"/>
      <c r="L65" s="175"/>
      <c r="M65" s="175"/>
      <c r="N65" s="175"/>
      <c r="O65" s="175"/>
      <c r="P65" s="196"/>
      <c r="Q65" s="175"/>
      <c r="R65" s="22"/>
    </row>
    <row r="66" spans="2:18" ht="13.5">
      <c r="B66" s="21"/>
      <c r="C66" s="175"/>
      <c r="D66" s="195"/>
      <c r="E66" s="175"/>
      <c r="F66" s="175"/>
      <c r="G66" s="175"/>
      <c r="H66" s="196"/>
      <c r="I66" s="175"/>
      <c r="J66" s="195"/>
      <c r="K66" s="175"/>
      <c r="L66" s="175"/>
      <c r="M66" s="175"/>
      <c r="N66" s="175"/>
      <c r="O66" s="175"/>
      <c r="P66" s="196"/>
      <c r="Q66" s="175"/>
      <c r="R66" s="22"/>
    </row>
    <row r="67" spans="2:18" ht="13.5">
      <c r="B67" s="21"/>
      <c r="C67" s="175"/>
      <c r="D67" s="195"/>
      <c r="E67" s="175"/>
      <c r="F67" s="175"/>
      <c r="G67" s="175"/>
      <c r="H67" s="196"/>
      <c r="I67" s="175"/>
      <c r="J67" s="195"/>
      <c r="K67" s="175"/>
      <c r="L67" s="175"/>
      <c r="M67" s="175"/>
      <c r="N67" s="175"/>
      <c r="O67" s="175"/>
      <c r="P67" s="196"/>
      <c r="Q67" s="175"/>
      <c r="R67" s="22"/>
    </row>
    <row r="68" spans="2:18" ht="13.5">
      <c r="B68" s="21"/>
      <c r="C68" s="175"/>
      <c r="D68" s="195"/>
      <c r="E68" s="175"/>
      <c r="F68" s="175"/>
      <c r="G68" s="175"/>
      <c r="H68" s="196"/>
      <c r="I68" s="175"/>
      <c r="J68" s="195"/>
      <c r="K68" s="175"/>
      <c r="L68" s="175"/>
      <c r="M68" s="175"/>
      <c r="N68" s="175"/>
      <c r="O68" s="175"/>
      <c r="P68" s="196"/>
      <c r="Q68" s="175"/>
      <c r="R68" s="22"/>
    </row>
    <row r="69" spans="2:18" ht="13.5">
      <c r="B69" s="21"/>
      <c r="C69" s="175"/>
      <c r="D69" s="195"/>
      <c r="E69" s="175"/>
      <c r="F69" s="175"/>
      <c r="G69" s="175"/>
      <c r="H69" s="196"/>
      <c r="I69" s="175"/>
      <c r="J69" s="195"/>
      <c r="K69" s="175"/>
      <c r="L69" s="175"/>
      <c r="M69" s="175"/>
      <c r="N69" s="175"/>
      <c r="O69" s="175"/>
      <c r="P69" s="196"/>
      <c r="Q69" s="175"/>
      <c r="R69" s="22"/>
    </row>
    <row r="70" spans="2:18" s="1" customFormat="1" ht="15">
      <c r="B70" s="26"/>
      <c r="C70" s="177"/>
      <c r="D70" s="197" t="s">
        <v>48</v>
      </c>
      <c r="E70" s="198"/>
      <c r="F70" s="198"/>
      <c r="G70" s="199" t="s">
        <v>49</v>
      </c>
      <c r="H70" s="200"/>
      <c r="I70" s="177"/>
      <c r="J70" s="197" t="s">
        <v>48</v>
      </c>
      <c r="K70" s="198"/>
      <c r="L70" s="198"/>
      <c r="M70" s="198"/>
      <c r="N70" s="199" t="s">
        <v>49</v>
      </c>
      <c r="O70" s="198"/>
      <c r="P70" s="200"/>
      <c r="Q70" s="177"/>
      <c r="R70" s="28"/>
    </row>
    <row r="71" spans="2:18" s="1" customFormat="1" ht="14.45" customHeight="1">
      <c r="B71" s="40"/>
      <c r="C71" s="201"/>
      <c r="D71" s="201"/>
      <c r="E71" s="201"/>
      <c r="F71" s="201"/>
      <c r="G71" s="201"/>
      <c r="H71" s="201"/>
      <c r="I71" s="201"/>
      <c r="J71" s="201"/>
      <c r="K71" s="201"/>
      <c r="L71" s="201"/>
      <c r="M71" s="201"/>
      <c r="N71" s="201"/>
      <c r="O71" s="201"/>
      <c r="P71" s="201"/>
      <c r="Q71" s="201"/>
      <c r="R71" s="42"/>
    </row>
    <row r="72" spans="3:17" ht="13.5">
      <c r="C72" s="202"/>
      <c r="D72" s="202"/>
      <c r="E72" s="202"/>
      <c r="F72" s="202"/>
      <c r="G72" s="202"/>
      <c r="H72" s="202"/>
      <c r="I72" s="202"/>
      <c r="J72" s="202"/>
      <c r="K72" s="202"/>
      <c r="L72" s="202"/>
      <c r="M72" s="202"/>
      <c r="N72" s="202"/>
      <c r="O72" s="202"/>
      <c r="P72" s="202"/>
      <c r="Q72" s="202"/>
    </row>
    <row r="73" spans="3:17" ht="13.5">
      <c r="C73" s="202"/>
      <c r="D73" s="202"/>
      <c r="E73" s="202"/>
      <c r="F73" s="202"/>
      <c r="G73" s="202"/>
      <c r="H73" s="202"/>
      <c r="I73" s="202"/>
      <c r="J73" s="202"/>
      <c r="K73" s="202"/>
      <c r="L73" s="202"/>
      <c r="M73" s="202"/>
      <c r="N73" s="202"/>
      <c r="O73" s="202"/>
      <c r="P73" s="202"/>
      <c r="Q73" s="202"/>
    </row>
    <row r="74" spans="3:17" ht="13.5">
      <c r="C74" s="202"/>
      <c r="D74" s="202"/>
      <c r="E74" s="202"/>
      <c r="F74" s="202"/>
      <c r="G74" s="202"/>
      <c r="H74" s="202"/>
      <c r="I74" s="202"/>
      <c r="J74" s="202"/>
      <c r="K74" s="202"/>
      <c r="L74" s="202"/>
      <c r="M74" s="202"/>
      <c r="N74" s="202"/>
      <c r="O74" s="202"/>
      <c r="P74" s="202"/>
      <c r="Q74" s="202"/>
    </row>
    <row r="75" spans="2:18" s="1" customFormat="1" ht="6.95" customHeight="1">
      <c r="B75" s="43"/>
      <c r="C75" s="203"/>
      <c r="D75" s="203"/>
      <c r="E75" s="203"/>
      <c r="F75" s="203"/>
      <c r="G75" s="203"/>
      <c r="H75" s="203"/>
      <c r="I75" s="203"/>
      <c r="J75" s="203"/>
      <c r="K75" s="203"/>
      <c r="L75" s="203"/>
      <c r="M75" s="203"/>
      <c r="N75" s="203"/>
      <c r="O75" s="203"/>
      <c r="P75" s="203"/>
      <c r="Q75" s="203"/>
      <c r="R75" s="45"/>
    </row>
    <row r="76" spans="2:18" s="1" customFormat="1" ht="36.95" customHeight="1">
      <c r="B76" s="26"/>
      <c r="C76" s="309" t="s">
        <v>126</v>
      </c>
      <c r="D76" s="310"/>
      <c r="E76" s="310"/>
      <c r="F76" s="310"/>
      <c r="G76" s="310"/>
      <c r="H76" s="310"/>
      <c r="I76" s="310"/>
      <c r="J76" s="310"/>
      <c r="K76" s="310"/>
      <c r="L76" s="310"/>
      <c r="M76" s="310"/>
      <c r="N76" s="310"/>
      <c r="O76" s="310"/>
      <c r="P76" s="310"/>
      <c r="Q76" s="310"/>
      <c r="R76" s="28"/>
    </row>
    <row r="77" spans="2:18" s="1" customFormat="1" ht="6.95" customHeight="1">
      <c r="B77" s="26"/>
      <c r="C77" s="177"/>
      <c r="D77" s="177"/>
      <c r="E77" s="177"/>
      <c r="F77" s="177"/>
      <c r="G77" s="177"/>
      <c r="H77" s="177"/>
      <c r="I77" s="177"/>
      <c r="J77" s="177"/>
      <c r="K77" s="177"/>
      <c r="L77" s="177"/>
      <c r="M77" s="177"/>
      <c r="N77" s="177"/>
      <c r="O77" s="177"/>
      <c r="P77" s="177"/>
      <c r="Q77" s="177"/>
      <c r="R77" s="28"/>
    </row>
    <row r="78" spans="2:18" s="1" customFormat="1" ht="30" customHeight="1">
      <c r="B78" s="26"/>
      <c r="C78" s="176" t="s">
        <v>17</v>
      </c>
      <c r="D78" s="177"/>
      <c r="E78" s="177"/>
      <c r="F78" s="417" t="str">
        <f>F6</f>
        <v>Lednice</v>
      </c>
      <c r="G78" s="418"/>
      <c r="H78" s="418"/>
      <c r="I78" s="418"/>
      <c r="J78" s="418"/>
      <c r="K78" s="418"/>
      <c r="L78" s="418"/>
      <c r="M78" s="418"/>
      <c r="N78" s="418"/>
      <c r="O78" s="418"/>
      <c r="P78" s="418"/>
      <c r="Q78" s="177"/>
      <c r="R78" s="28"/>
    </row>
    <row r="79" spans="2:18" s="1" customFormat="1" ht="36.95" customHeight="1">
      <c r="B79" s="26"/>
      <c r="C79" s="204" t="s">
        <v>123</v>
      </c>
      <c r="D79" s="177"/>
      <c r="E79" s="177"/>
      <c r="F79" s="325" t="str">
        <f>F7</f>
        <v>TO-1.11.08 - Závlaha postřikem - pařeniště a fóliovníky</v>
      </c>
      <c r="G79" s="408"/>
      <c r="H79" s="408"/>
      <c r="I79" s="408"/>
      <c r="J79" s="408"/>
      <c r="K79" s="408"/>
      <c r="L79" s="408"/>
      <c r="M79" s="408"/>
      <c r="N79" s="408"/>
      <c r="O79" s="408"/>
      <c r="P79" s="408"/>
      <c r="Q79" s="177"/>
      <c r="R79" s="28"/>
    </row>
    <row r="80" spans="2:18" s="1" customFormat="1" ht="6.95" customHeight="1">
      <c r="B80" s="26"/>
      <c r="C80" s="177"/>
      <c r="D80" s="177"/>
      <c r="E80" s="177"/>
      <c r="F80" s="177"/>
      <c r="G80" s="177"/>
      <c r="H80" s="177"/>
      <c r="I80" s="177"/>
      <c r="J80" s="177"/>
      <c r="K80" s="177"/>
      <c r="L80" s="177"/>
      <c r="M80" s="177"/>
      <c r="N80" s="177"/>
      <c r="O80" s="177"/>
      <c r="P80" s="177"/>
      <c r="Q80" s="177"/>
      <c r="R80" s="28"/>
    </row>
    <row r="81" spans="2:18" s="1" customFormat="1" ht="18" customHeight="1">
      <c r="B81" s="26"/>
      <c r="C81" s="176" t="s">
        <v>21</v>
      </c>
      <c r="D81" s="177"/>
      <c r="E81" s="177"/>
      <c r="F81" s="179" t="str">
        <f>F9</f>
        <v>Lednice</v>
      </c>
      <c r="G81" s="177"/>
      <c r="H81" s="177"/>
      <c r="I81" s="177"/>
      <c r="J81" s="177"/>
      <c r="K81" s="176" t="s">
        <v>23</v>
      </c>
      <c r="L81" s="177"/>
      <c r="M81" s="409" t="str">
        <f>IF(O9="","",O9)</f>
        <v>29. 1. 2018</v>
      </c>
      <c r="N81" s="409"/>
      <c r="O81" s="409"/>
      <c r="P81" s="409"/>
      <c r="Q81" s="177"/>
      <c r="R81" s="28"/>
    </row>
    <row r="82" spans="2:18" s="1" customFormat="1" ht="6.95" customHeight="1">
      <c r="B82" s="26"/>
      <c r="C82" s="177"/>
      <c r="D82" s="177"/>
      <c r="E82" s="177"/>
      <c r="F82" s="177"/>
      <c r="G82" s="177"/>
      <c r="H82" s="177"/>
      <c r="I82" s="177"/>
      <c r="J82" s="177"/>
      <c r="K82" s="177"/>
      <c r="L82" s="177"/>
      <c r="M82" s="177"/>
      <c r="N82" s="177"/>
      <c r="O82" s="177"/>
      <c r="P82" s="177"/>
      <c r="Q82" s="177"/>
      <c r="R82" s="28"/>
    </row>
    <row r="83" spans="2:18" s="1" customFormat="1" ht="15">
      <c r="B83" s="26"/>
      <c r="C83" s="176" t="s">
        <v>25</v>
      </c>
      <c r="D83" s="177"/>
      <c r="E83" s="177"/>
      <c r="F83" s="148" t="str">
        <f>'Rekapitulace stavby'!L82</f>
        <v>Mendelova univerzita v Brně, Zahradnická fakulta</v>
      </c>
      <c r="G83" s="177"/>
      <c r="H83" s="177"/>
      <c r="I83" s="177"/>
      <c r="J83" s="177"/>
      <c r="K83" s="176" t="s">
        <v>29</v>
      </c>
      <c r="L83" s="177"/>
      <c r="M83" s="409" t="str">
        <f>'Rekapitulace stavby'!$AM$82</f>
        <v>Ing. Jiří Vondál</v>
      </c>
      <c r="N83" s="311"/>
      <c r="O83" s="311"/>
      <c r="P83" s="311"/>
      <c r="Q83" s="311"/>
      <c r="R83" s="28"/>
    </row>
    <row r="84" spans="2:18" s="1" customFormat="1" ht="14.45" customHeight="1">
      <c r="B84" s="26"/>
      <c r="C84" s="176" t="s">
        <v>28</v>
      </c>
      <c r="D84" s="177"/>
      <c r="E84" s="177"/>
      <c r="F84" s="148" t="str">
        <f>'Rekapitulace stavby'!L83</f>
        <v xml:space="preserve"> </v>
      </c>
      <c r="G84" s="177"/>
      <c r="H84" s="177"/>
      <c r="I84" s="177"/>
      <c r="J84" s="177"/>
      <c r="K84" s="176" t="s">
        <v>31</v>
      </c>
      <c r="L84" s="177"/>
      <c r="M84" s="409" t="str">
        <f>'Rekapitulace stavby'!$AM$83</f>
        <v>Ing. Tomáš Vlček</v>
      </c>
      <c r="N84" s="311"/>
      <c r="O84" s="311"/>
      <c r="P84" s="311"/>
      <c r="Q84" s="311"/>
      <c r="R84" s="28"/>
    </row>
    <row r="85" spans="2:18" s="1" customFormat="1" ht="10.35" customHeight="1">
      <c r="B85" s="26"/>
      <c r="C85" s="177"/>
      <c r="D85" s="177"/>
      <c r="E85" s="177"/>
      <c r="F85" s="177"/>
      <c r="G85" s="177"/>
      <c r="H85" s="177"/>
      <c r="I85" s="177"/>
      <c r="J85" s="177"/>
      <c r="K85" s="177"/>
      <c r="L85" s="177"/>
      <c r="M85" s="177"/>
      <c r="N85" s="177"/>
      <c r="O85" s="177"/>
      <c r="P85" s="177"/>
      <c r="Q85" s="177"/>
      <c r="R85" s="28"/>
    </row>
    <row r="86" spans="2:18" s="1" customFormat="1" ht="29.25" customHeight="1">
      <c r="B86" s="26"/>
      <c r="C86" s="420" t="s">
        <v>127</v>
      </c>
      <c r="D86" s="421"/>
      <c r="E86" s="421"/>
      <c r="F86" s="421"/>
      <c r="G86" s="421"/>
      <c r="H86" s="188"/>
      <c r="I86" s="188"/>
      <c r="J86" s="188"/>
      <c r="K86" s="188"/>
      <c r="L86" s="188"/>
      <c r="M86" s="188"/>
      <c r="N86" s="420" t="s">
        <v>128</v>
      </c>
      <c r="O86" s="421"/>
      <c r="P86" s="421"/>
      <c r="Q86" s="421"/>
      <c r="R86" s="28"/>
    </row>
    <row r="87" spans="2:18" s="1" customFormat="1" ht="10.35" customHeight="1">
      <c r="B87" s="26"/>
      <c r="C87" s="177"/>
      <c r="D87" s="177"/>
      <c r="E87" s="177"/>
      <c r="F87" s="177"/>
      <c r="G87" s="177"/>
      <c r="H87" s="177"/>
      <c r="I87" s="177"/>
      <c r="J87" s="177"/>
      <c r="K87" s="177"/>
      <c r="L87" s="177"/>
      <c r="M87" s="177"/>
      <c r="N87" s="177"/>
      <c r="O87" s="177"/>
      <c r="P87" s="177"/>
      <c r="Q87" s="177"/>
      <c r="R87" s="28"/>
    </row>
    <row r="88" spans="2:18" s="1" customFormat="1" ht="29.25" customHeight="1">
      <c r="B88" s="26"/>
      <c r="C88" s="206" t="s">
        <v>129</v>
      </c>
      <c r="D88" s="177"/>
      <c r="E88" s="177"/>
      <c r="F88" s="177"/>
      <c r="G88" s="177"/>
      <c r="H88" s="177"/>
      <c r="I88" s="177"/>
      <c r="J88" s="177"/>
      <c r="K88" s="177"/>
      <c r="L88" s="177"/>
      <c r="M88" s="177"/>
      <c r="N88" s="337">
        <f>N114</f>
        <v>0</v>
      </c>
      <c r="O88" s="415"/>
      <c r="P88" s="415"/>
      <c r="Q88" s="415"/>
      <c r="R88" s="28"/>
    </row>
    <row r="89" spans="2:18" s="6" customFormat="1" ht="24.95" customHeight="1">
      <c r="B89" s="79"/>
      <c r="C89" s="207"/>
      <c r="D89" s="208" t="s">
        <v>130</v>
      </c>
      <c r="E89" s="207"/>
      <c r="F89" s="207"/>
      <c r="G89" s="207"/>
      <c r="H89" s="207"/>
      <c r="I89" s="207"/>
      <c r="J89" s="207"/>
      <c r="K89" s="207"/>
      <c r="L89" s="207"/>
      <c r="M89" s="207"/>
      <c r="N89" s="405">
        <f>N115</f>
        <v>0</v>
      </c>
      <c r="O89" s="419"/>
      <c r="P89" s="419"/>
      <c r="Q89" s="419"/>
      <c r="R89" s="81"/>
    </row>
    <row r="90" spans="2:19" s="7" customFormat="1" ht="19.9" customHeight="1">
      <c r="B90" s="82"/>
      <c r="C90" s="209"/>
      <c r="D90" s="210" t="str">
        <f>D116</f>
        <v>D1 - Zemní a stavební práce</v>
      </c>
      <c r="E90" s="209"/>
      <c r="F90" s="209"/>
      <c r="G90" s="209"/>
      <c r="H90" s="209"/>
      <c r="I90" s="209"/>
      <c r="J90" s="209"/>
      <c r="K90" s="209"/>
      <c r="L90" s="209"/>
      <c r="M90" s="209"/>
      <c r="N90" s="413">
        <f>N116</f>
        <v>0</v>
      </c>
      <c r="O90" s="414"/>
      <c r="P90" s="414"/>
      <c r="Q90" s="414"/>
      <c r="R90" s="84"/>
      <c r="S90" s="114"/>
    </row>
    <row r="91" spans="2:18" s="7" customFormat="1" ht="19.9" customHeight="1">
      <c r="B91" s="82"/>
      <c r="C91" s="209"/>
      <c r="D91" s="210" t="str">
        <f>D135</f>
        <v>D2 - Potrubí a kabely</v>
      </c>
      <c r="E91" s="209"/>
      <c r="F91" s="209"/>
      <c r="G91" s="209"/>
      <c r="H91" s="209"/>
      <c r="I91" s="209"/>
      <c r="J91" s="209"/>
      <c r="K91" s="209"/>
      <c r="L91" s="209"/>
      <c r="M91" s="209"/>
      <c r="N91" s="413">
        <f>N135</f>
        <v>0</v>
      </c>
      <c r="O91" s="414"/>
      <c r="P91" s="414"/>
      <c r="Q91" s="414"/>
      <c r="R91" s="84"/>
    </row>
    <row r="92" spans="2:18" s="7" customFormat="1" ht="19.9" customHeight="1">
      <c r="B92" s="82"/>
      <c r="C92" s="209"/>
      <c r="D92" s="210" t="str">
        <f>D150</f>
        <v>D3 - Ovládání závlahy</v>
      </c>
      <c r="E92" s="209"/>
      <c r="F92" s="209"/>
      <c r="G92" s="209"/>
      <c r="H92" s="209"/>
      <c r="I92" s="209"/>
      <c r="J92" s="209"/>
      <c r="K92" s="209"/>
      <c r="L92" s="209"/>
      <c r="M92" s="209"/>
      <c r="N92" s="413">
        <f>N150</f>
        <v>0</v>
      </c>
      <c r="O92" s="414"/>
      <c r="P92" s="414"/>
      <c r="Q92" s="414"/>
      <c r="R92" s="84"/>
    </row>
    <row r="93" spans="2:18" s="7" customFormat="1" ht="19.9" customHeight="1">
      <c r="B93" s="82"/>
      <c r="C93" s="209"/>
      <c r="D93" s="210" t="str">
        <f>D158</f>
        <v>D4 - Postřikovače</v>
      </c>
      <c r="E93" s="209"/>
      <c r="F93" s="209"/>
      <c r="G93" s="209"/>
      <c r="H93" s="209"/>
      <c r="I93" s="209"/>
      <c r="J93" s="209"/>
      <c r="K93" s="209"/>
      <c r="L93" s="209"/>
      <c r="M93" s="209"/>
      <c r="N93" s="413">
        <f>N158</f>
        <v>0</v>
      </c>
      <c r="O93" s="414"/>
      <c r="P93" s="414"/>
      <c r="Q93" s="414"/>
      <c r="R93" s="84"/>
    </row>
    <row r="94" spans="2:18" s="1" customFormat="1" ht="21.75" customHeight="1">
      <c r="B94" s="26"/>
      <c r="C94" s="177"/>
      <c r="D94" s="177"/>
      <c r="E94" s="177"/>
      <c r="F94" s="177"/>
      <c r="G94" s="177"/>
      <c r="H94" s="177"/>
      <c r="I94" s="177"/>
      <c r="J94" s="177"/>
      <c r="K94" s="177"/>
      <c r="L94" s="177"/>
      <c r="M94" s="177"/>
      <c r="N94" s="177"/>
      <c r="O94" s="177"/>
      <c r="P94" s="177"/>
      <c r="Q94" s="177"/>
      <c r="R94" s="28"/>
    </row>
    <row r="95" spans="2:21" s="1" customFormat="1" ht="29.25" customHeight="1">
      <c r="B95" s="26"/>
      <c r="C95" s="206" t="s">
        <v>131</v>
      </c>
      <c r="D95" s="177"/>
      <c r="E95" s="177"/>
      <c r="F95" s="177"/>
      <c r="G95" s="177"/>
      <c r="H95" s="177"/>
      <c r="I95" s="177"/>
      <c r="J95" s="177"/>
      <c r="K95" s="177"/>
      <c r="L95" s="177"/>
      <c r="M95" s="177"/>
      <c r="N95" s="415">
        <v>0</v>
      </c>
      <c r="O95" s="416"/>
      <c r="P95" s="416"/>
      <c r="Q95" s="416"/>
      <c r="R95" s="28"/>
      <c r="T95" s="85"/>
      <c r="U95" s="86" t="s">
        <v>36</v>
      </c>
    </row>
    <row r="96" spans="2:18" s="1" customFormat="1" ht="18" customHeight="1">
      <c r="B96" s="26"/>
      <c r="C96" s="177"/>
      <c r="D96" s="177"/>
      <c r="E96" s="177"/>
      <c r="F96" s="177"/>
      <c r="G96" s="177"/>
      <c r="H96" s="177"/>
      <c r="I96" s="177"/>
      <c r="J96" s="177"/>
      <c r="K96" s="177"/>
      <c r="L96" s="177"/>
      <c r="M96" s="177"/>
      <c r="N96" s="177"/>
      <c r="O96" s="177"/>
      <c r="P96" s="177"/>
      <c r="Q96" s="177"/>
      <c r="R96" s="28"/>
    </row>
    <row r="97" spans="2:18" s="1" customFormat="1" ht="29.25" customHeight="1">
      <c r="B97" s="26"/>
      <c r="C97" s="211" t="s">
        <v>115</v>
      </c>
      <c r="D97" s="188"/>
      <c r="E97" s="188"/>
      <c r="F97" s="188"/>
      <c r="G97" s="188"/>
      <c r="H97" s="188"/>
      <c r="I97" s="188"/>
      <c r="J97" s="188"/>
      <c r="K97" s="188"/>
      <c r="L97" s="338">
        <f>ROUND(SUM(N88+N95),2)</f>
        <v>0</v>
      </c>
      <c r="M97" s="338"/>
      <c r="N97" s="338"/>
      <c r="O97" s="338"/>
      <c r="P97" s="338"/>
      <c r="Q97" s="338"/>
      <c r="R97" s="28"/>
    </row>
    <row r="98" spans="2:18" s="1" customFormat="1" ht="6.95" customHeight="1">
      <c r="B98" s="40"/>
      <c r="C98" s="201"/>
      <c r="D98" s="201"/>
      <c r="E98" s="201"/>
      <c r="F98" s="201"/>
      <c r="G98" s="201"/>
      <c r="H98" s="201"/>
      <c r="I98" s="201"/>
      <c r="J98" s="201"/>
      <c r="K98" s="201"/>
      <c r="L98" s="201"/>
      <c r="M98" s="201"/>
      <c r="N98" s="201"/>
      <c r="O98" s="201"/>
      <c r="P98" s="201"/>
      <c r="Q98" s="201"/>
      <c r="R98" s="42"/>
    </row>
    <row r="99" spans="3:17" ht="13.5">
      <c r="C99" s="202"/>
      <c r="D99" s="202"/>
      <c r="E99" s="202"/>
      <c r="F99" s="202"/>
      <c r="G99" s="202"/>
      <c r="H99" s="202"/>
      <c r="I99" s="202"/>
      <c r="J99" s="202"/>
      <c r="K99" s="202"/>
      <c r="L99" s="202"/>
      <c r="M99" s="202"/>
      <c r="N99" s="202"/>
      <c r="O99" s="202"/>
      <c r="P99" s="202"/>
      <c r="Q99" s="202"/>
    </row>
    <row r="100" spans="3:17" ht="13.5">
      <c r="C100" s="202"/>
      <c r="D100" s="202"/>
      <c r="E100" s="202"/>
      <c r="F100" s="202"/>
      <c r="G100" s="202"/>
      <c r="H100" s="202"/>
      <c r="I100" s="202"/>
      <c r="J100" s="202"/>
      <c r="K100" s="202"/>
      <c r="L100" s="202"/>
      <c r="M100" s="202"/>
      <c r="N100" s="202"/>
      <c r="O100" s="202"/>
      <c r="P100" s="202"/>
      <c r="Q100" s="202"/>
    </row>
    <row r="101" spans="3:17" ht="13.5">
      <c r="C101" s="202"/>
      <c r="D101" s="202"/>
      <c r="E101" s="202"/>
      <c r="F101" s="202"/>
      <c r="G101" s="202"/>
      <c r="H101" s="202"/>
      <c r="I101" s="202"/>
      <c r="J101" s="202"/>
      <c r="K101" s="202"/>
      <c r="L101" s="202"/>
      <c r="M101" s="202"/>
      <c r="N101" s="202"/>
      <c r="O101" s="202"/>
      <c r="P101" s="202"/>
      <c r="Q101" s="202"/>
    </row>
    <row r="102" spans="2:18" s="1" customFormat="1" ht="6.95" customHeight="1">
      <c r="B102" s="43"/>
      <c r="C102" s="203"/>
      <c r="D102" s="203"/>
      <c r="E102" s="203"/>
      <c r="F102" s="203"/>
      <c r="G102" s="203"/>
      <c r="H102" s="203"/>
      <c r="I102" s="203"/>
      <c r="J102" s="203"/>
      <c r="K102" s="203"/>
      <c r="L102" s="203"/>
      <c r="M102" s="203"/>
      <c r="N102" s="203"/>
      <c r="O102" s="203"/>
      <c r="P102" s="203"/>
      <c r="Q102" s="203"/>
      <c r="R102" s="45"/>
    </row>
    <row r="103" spans="2:18" s="1" customFormat="1" ht="36.95" customHeight="1">
      <c r="B103" s="26"/>
      <c r="C103" s="309" t="s">
        <v>132</v>
      </c>
      <c r="D103" s="408"/>
      <c r="E103" s="408"/>
      <c r="F103" s="408"/>
      <c r="G103" s="408"/>
      <c r="H103" s="408"/>
      <c r="I103" s="408"/>
      <c r="J103" s="408"/>
      <c r="K103" s="408"/>
      <c r="L103" s="408"/>
      <c r="M103" s="408"/>
      <c r="N103" s="408"/>
      <c r="O103" s="408"/>
      <c r="P103" s="408"/>
      <c r="Q103" s="408"/>
      <c r="R103" s="28"/>
    </row>
    <row r="104" spans="2:18" s="1" customFormat="1" ht="6.95" customHeight="1">
      <c r="B104" s="26"/>
      <c r="C104" s="177"/>
      <c r="D104" s="177"/>
      <c r="E104" s="177"/>
      <c r="F104" s="177"/>
      <c r="G104" s="177"/>
      <c r="H104" s="177"/>
      <c r="I104" s="177"/>
      <c r="J104" s="177"/>
      <c r="K104" s="177"/>
      <c r="L104" s="177"/>
      <c r="M104" s="177"/>
      <c r="N104" s="177"/>
      <c r="O104" s="177"/>
      <c r="P104" s="177"/>
      <c r="Q104" s="177"/>
      <c r="R104" s="28"/>
    </row>
    <row r="105" spans="2:18" s="1" customFormat="1" ht="30" customHeight="1">
      <c r="B105" s="26"/>
      <c r="C105" s="176" t="s">
        <v>17</v>
      </c>
      <c r="D105" s="177"/>
      <c r="E105" s="177"/>
      <c r="F105" s="417" t="str">
        <f>F6</f>
        <v>Lednice</v>
      </c>
      <c r="G105" s="418"/>
      <c r="H105" s="418"/>
      <c r="I105" s="418"/>
      <c r="J105" s="418"/>
      <c r="K105" s="418"/>
      <c r="L105" s="418"/>
      <c r="M105" s="418"/>
      <c r="N105" s="418"/>
      <c r="O105" s="418"/>
      <c r="P105" s="418"/>
      <c r="Q105" s="177"/>
      <c r="R105" s="28"/>
    </row>
    <row r="106" spans="2:18" s="1" customFormat="1" ht="36.95" customHeight="1">
      <c r="B106" s="26"/>
      <c r="C106" s="204" t="s">
        <v>123</v>
      </c>
      <c r="D106" s="177"/>
      <c r="E106" s="177"/>
      <c r="F106" s="325" t="str">
        <f>F7</f>
        <v>TO-1.11.08 - Závlaha postřikem - pařeniště a fóliovníky</v>
      </c>
      <c r="G106" s="408"/>
      <c r="H106" s="408"/>
      <c r="I106" s="408"/>
      <c r="J106" s="408"/>
      <c r="K106" s="408"/>
      <c r="L106" s="408"/>
      <c r="M106" s="408"/>
      <c r="N106" s="408"/>
      <c r="O106" s="408"/>
      <c r="P106" s="408"/>
      <c r="Q106" s="177"/>
      <c r="R106" s="28"/>
    </row>
    <row r="107" spans="2:18" s="1" customFormat="1" ht="6.95" customHeight="1">
      <c r="B107" s="26"/>
      <c r="C107" s="177"/>
      <c r="D107" s="177"/>
      <c r="E107" s="177"/>
      <c r="F107" s="177"/>
      <c r="G107" s="177"/>
      <c r="H107" s="177"/>
      <c r="I107" s="177"/>
      <c r="J107" s="177"/>
      <c r="K107" s="177"/>
      <c r="L107" s="177"/>
      <c r="M107" s="177"/>
      <c r="N107" s="177"/>
      <c r="O107" s="177"/>
      <c r="P107" s="177"/>
      <c r="Q107" s="177"/>
      <c r="R107" s="28"/>
    </row>
    <row r="108" spans="2:18" s="1" customFormat="1" ht="18" customHeight="1">
      <c r="B108" s="26"/>
      <c r="C108" s="176" t="s">
        <v>21</v>
      </c>
      <c r="D108" s="177"/>
      <c r="E108" s="177"/>
      <c r="F108" s="179" t="str">
        <f>F9</f>
        <v>Lednice</v>
      </c>
      <c r="G108" s="177"/>
      <c r="H108" s="177"/>
      <c r="I108" s="177"/>
      <c r="J108" s="177"/>
      <c r="K108" s="176" t="s">
        <v>23</v>
      </c>
      <c r="L108" s="177"/>
      <c r="M108" s="409" t="str">
        <f>IF(O9="","",O9)</f>
        <v>29. 1. 2018</v>
      </c>
      <c r="N108" s="409"/>
      <c r="O108" s="409"/>
      <c r="P108" s="409"/>
      <c r="Q108" s="177"/>
      <c r="R108" s="28"/>
    </row>
    <row r="109" spans="2:18" s="1" customFormat="1" ht="6.95" customHeight="1">
      <c r="B109" s="26"/>
      <c r="C109" s="177"/>
      <c r="D109" s="177"/>
      <c r="E109" s="177"/>
      <c r="F109" s="177"/>
      <c r="G109" s="177"/>
      <c r="H109" s="177"/>
      <c r="I109" s="177"/>
      <c r="J109" s="177"/>
      <c r="K109" s="177"/>
      <c r="L109" s="177"/>
      <c r="M109" s="177"/>
      <c r="N109" s="177"/>
      <c r="O109" s="177"/>
      <c r="P109" s="177"/>
      <c r="Q109" s="177"/>
      <c r="R109" s="28"/>
    </row>
    <row r="110" spans="2:18" s="1" customFormat="1" ht="15">
      <c r="B110" s="26"/>
      <c r="C110" s="176" t="s">
        <v>25</v>
      </c>
      <c r="D110" s="177"/>
      <c r="E110" s="177"/>
      <c r="F110" s="148" t="str">
        <f>'Rekapitulace stavby'!$L$82</f>
        <v>Mendelova univerzita v Brně, Zahradnická fakulta</v>
      </c>
      <c r="G110" s="177"/>
      <c r="H110" s="177"/>
      <c r="I110" s="177"/>
      <c r="J110" s="177"/>
      <c r="K110" s="176" t="s">
        <v>29</v>
      </c>
      <c r="L110" s="177"/>
      <c r="M110" s="409" t="str">
        <f>'Rekapitulace stavby'!$AM$82</f>
        <v>Ing. Jiří Vondál</v>
      </c>
      <c r="N110" s="311"/>
      <c r="O110" s="311"/>
      <c r="P110" s="311"/>
      <c r="Q110" s="311"/>
      <c r="R110" s="28"/>
    </row>
    <row r="111" spans="2:18" s="1" customFormat="1" ht="14.45" customHeight="1">
      <c r="B111" s="26"/>
      <c r="C111" s="176" t="s">
        <v>28</v>
      </c>
      <c r="D111" s="177"/>
      <c r="E111" s="177"/>
      <c r="F111" s="148" t="str">
        <f>'Rekapitulace stavby'!$L$83</f>
        <v xml:space="preserve"> </v>
      </c>
      <c r="G111" s="177"/>
      <c r="H111" s="177"/>
      <c r="I111" s="177"/>
      <c r="J111" s="177"/>
      <c r="K111" s="176" t="s">
        <v>31</v>
      </c>
      <c r="L111" s="177"/>
      <c r="M111" s="409" t="str">
        <f>'Rekapitulace stavby'!$AM$83</f>
        <v>Ing. Tomáš Vlček</v>
      </c>
      <c r="N111" s="311"/>
      <c r="O111" s="311"/>
      <c r="P111" s="311"/>
      <c r="Q111" s="311"/>
      <c r="R111" s="28"/>
    </row>
    <row r="112" spans="2:18" s="1" customFormat="1" ht="10.35" customHeight="1">
      <c r="B112" s="26"/>
      <c r="C112" s="177"/>
      <c r="D112" s="177"/>
      <c r="E112" s="177"/>
      <c r="F112" s="177"/>
      <c r="G112" s="177"/>
      <c r="H112" s="177"/>
      <c r="I112" s="177"/>
      <c r="J112" s="177"/>
      <c r="K112" s="177"/>
      <c r="L112" s="177"/>
      <c r="M112" s="177"/>
      <c r="N112" s="177"/>
      <c r="O112" s="177"/>
      <c r="P112" s="177"/>
      <c r="Q112" s="177"/>
      <c r="R112" s="28"/>
    </row>
    <row r="113" spans="2:27" s="8" customFormat="1" ht="29.25" customHeight="1">
      <c r="B113" s="87"/>
      <c r="C113" s="212" t="s">
        <v>133</v>
      </c>
      <c r="D113" s="213" t="s">
        <v>134</v>
      </c>
      <c r="E113" s="213" t="s">
        <v>54</v>
      </c>
      <c r="F113" s="410" t="s">
        <v>135</v>
      </c>
      <c r="G113" s="410"/>
      <c r="H113" s="410"/>
      <c r="I113" s="410"/>
      <c r="J113" s="213" t="s">
        <v>136</v>
      </c>
      <c r="K113" s="213" t="s">
        <v>137</v>
      </c>
      <c r="L113" s="411" t="s">
        <v>138</v>
      </c>
      <c r="M113" s="411"/>
      <c r="N113" s="410" t="s">
        <v>128</v>
      </c>
      <c r="O113" s="410"/>
      <c r="P113" s="410"/>
      <c r="Q113" s="412"/>
      <c r="R113" s="89"/>
      <c r="T113" s="51" t="s">
        <v>139</v>
      </c>
      <c r="U113" s="52" t="s">
        <v>36</v>
      </c>
      <c r="V113" s="52" t="s">
        <v>140</v>
      </c>
      <c r="W113" s="52" t="s">
        <v>141</v>
      </c>
      <c r="X113" s="52" t="s">
        <v>142</v>
      </c>
      <c r="Y113" s="52" t="s">
        <v>143</v>
      </c>
      <c r="Z113" s="52" t="s">
        <v>144</v>
      </c>
      <c r="AA113" s="53" t="s">
        <v>145</v>
      </c>
    </row>
    <row r="114" spans="2:27" s="1" customFormat="1" ht="29.25" customHeight="1">
      <c r="B114" s="26"/>
      <c r="C114" s="214" t="s">
        <v>124</v>
      </c>
      <c r="D114" s="177"/>
      <c r="E114" s="177"/>
      <c r="F114" s="177"/>
      <c r="G114" s="177"/>
      <c r="H114" s="177"/>
      <c r="I114" s="177"/>
      <c r="J114" s="177"/>
      <c r="K114" s="177"/>
      <c r="L114" s="177"/>
      <c r="M114" s="177"/>
      <c r="N114" s="402">
        <f>N115</f>
        <v>0</v>
      </c>
      <c r="O114" s="403"/>
      <c r="P114" s="403"/>
      <c r="Q114" s="403"/>
      <c r="R114" s="28"/>
      <c r="T114" s="54"/>
      <c r="U114" s="32"/>
      <c r="V114" s="32"/>
      <c r="W114" s="90" t="e">
        <f>W115</f>
        <v>#REF!</v>
      </c>
      <c r="X114" s="32"/>
      <c r="Y114" s="90" t="e">
        <f>Y115</f>
        <v>#REF!</v>
      </c>
      <c r="Z114" s="32"/>
      <c r="AA114" s="91" t="e">
        <f>AA115</f>
        <v>#REF!</v>
      </c>
    </row>
    <row r="115" spans="2:27" s="9" customFormat="1" ht="37.35" customHeight="1">
      <c r="B115" s="93"/>
      <c r="C115" s="170"/>
      <c r="D115" s="215" t="s">
        <v>130</v>
      </c>
      <c r="E115" s="215"/>
      <c r="F115" s="215"/>
      <c r="G115" s="215"/>
      <c r="H115" s="215"/>
      <c r="I115" s="215"/>
      <c r="J115" s="215"/>
      <c r="K115" s="215"/>
      <c r="L115" s="215"/>
      <c r="M115" s="215"/>
      <c r="N115" s="426">
        <f>SUM(N116,N135,N150,N158)</f>
        <v>0</v>
      </c>
      <c r="O115" s="427"/>
      <c r="P115" s="427"/>
      <c r="Q115" s="427"/>
      <c r="R115" s="96"/>
      <c r="T115" s="97"/>
      <c r="U115" s="94"/>
      <c r="V115" s="94"/>
      <c r="W115" s="98" t="e">
        <f>W125+W126+W132+W134+#REF!+#REF!+W137+W139+W141+W143+W162</f>
        <v>#REF!</v>
      </c>
      <c r="X115" s="94"/>
      <c r="Y115" s="98" t="e">
        <f>Y125+Y126+Y132+Y134+#REF!+#REF!+Y137+Y139+Y141+Y143+Y162</f>
        <v>#REF!</v>
      </c>
      <c r="Z115" s="94"/>
      <c r="AA115" s="99" t="e">
        <f>AA125+AA126+AA132+AA134+#REF!+#REF!+AA137+AA139+AA141+AA143+AA162</f>
        <v>#REF!</v>
      </c>
    </row>
    <row r="116" spans="2:27" s="9" customFormat="1" ht="29.85" customHeight="1">
      <c r="B116" s="93"/>
      <c r="C116" s="170"/>
      <c r="D116" s="171" t="s">
        <v>447</v>
      </c>
      <c r="E116" s="171"/>
      <c r="F116" s="171"/>
      <c r="G116" s="171"/>
      <c r="H116" s="171"/>
      <c r="I116" s="171"/>
      <c r="J116" s="171"/>
      <c r="K116" s="171"/>
      <c r="L116" s="171"/>
      <c r="M116" s="171"/>
      <c r="N116" s="394">
        <f>SUM(N117:Q134)</f>
        <v>0</v>
      </c>
      <c r="O116" s="395"/>
      <c r="P116" s="395"/>
      <c r="Q116" s="395"/>
      <c r="R116" s="96"/>
      <c r="T116" s="97"/>
      <c r="U116" s="94"/>
      <c r="V116" s="94"/>
      <c r="W116" s="98">
        <f>W117</f>
        <v>0</v>
      </c>
      <c r="X116" s="94"/>
      <c r="Y116" s="98">
        <f>Y117</f>
        <v>0</v>
      </c>
      <c r="Z116" s="94"/>
      <c r="AA116" s="99">
        <f>AA117</f>
        <v>0</v>
      </c>
    </row>
    <row r="117" spans="2:27" s="9" customFormat="1" ht="29.85" customHeight="1">
      <c r="B117" s="93"/>
      <c r="C117" s="165" t="s">
        <v>78</v>
      </c>
      <c r="D117" s="165" t="s">
        <v>146</v>
      </c>
      <c r="E117" s="218" t="s">
        <v>246</v>
      </c>
      <c r="F117" s="380" t="s">
        <v>334</v>
      </c>
      <c r="G117" s="381"/>
      <c r="H117" s="381"/>
      <c r="I117" s="382"/>
      <c r="J117" s="167" t="s">
        <v>149</v>
      </c>
      <c r="K117" s="249">
        <v>105.3</v>
      </c>
      <c r="L117" s="431"/>
      <c r="M117" s="432"/>
      <c r="N117" s="391">
        <f>ROUND(L117*K117,2)</f>
        <v>0</v>
      </c>
      <c r="O117" s="392"/>
      <c r="P117" s="392"/>
      <c r="Q117" s="393"/>
      <c r="R117" s="96"/>
      <c r="T117" s="97"/>
      <c r="U117" s="94"/>
      <c r="V117" s="94"/>
      <c r="W117" s="98"/>
      <c r="X117" s="94"/>
      <c r="Y117" s="98"/>
      <c r="Z117" s="94"/>
      <c r="AA117" s="99"/>
    </row>
    <row r="118" spans="2:27" s="1" customFormat="1" ht="15.75" customHeight="1">
      <c r="B118" s="102"/>
      <c r="C118" s="165"/>
      <c r="D118" s="165"/>
      <c r="E118" s="166"/>
      <c r="F118" s="374" t="s">
        <v>580</v>
      </c>
      <c r="G118" s="374"/>
      <c r="H118" s="374"/>
      <c r="I118" s="374"/>
      <c r="J118" s="167"/>
      <c r="K118" s="168"/>
      <c r="L118" s="375"/>
      <c r="M118" s="375"/>
      <c r="N118" s="373"/>
      <c r="O118" s="373"/>
      <c r="P118" s="373"/>
      <c r="Q118" s="373"/>
      <c r="R118" s="103"/>
      <c r="T118" s="149"/>
      <c r="U118" s="29"/>
      <c r="V118" s="105"/>
      <c r="W118" s="105"/>
      <c r="X118" s="105"/>
      <c r="Y118" s="105"/>
      <c r="Z118" s="105"/>
      <c r="AA118" s="106"/>
    </row>
    <row r="119" spans="2:27" s="9" customFormat="1" ht="29.85" customHeight="1">
      <c r="B119" s="93"/>
      <c r="C119" s="165" t="s">
        <v>121</v>
      </c>
      <c r="D119" s="165" t="s">
        <v>146</v>
      </c>
      <c r="E119" s="218" t="s">
        <v>163</v>
      </c>
      <c r="F119" s="380" t="s">
        <v>335</v>
      </c>
      <c r="G119" s="381"/>
      <c r="H119" s="381"/>
      <c r="I119" s="382"/>
      <c r="J119" s="167" t="s">
        <v>164</v>
      </c>
      <c r="K119" s="249">
        <v>4.1</v>
      </c>
      <c r="L119" s="431"/>
      <c r="M119" s="432"/>
      <c r="N119" s="391">
        <f>ROUND(L119*K119,2)</f>
        <v>0</v>
      </c>
      <c r="O119" s="392"/>
      <c r="P119" s="392"/>
      <c r="Q119" s="393"/>
      <c r="R119" s="96"/>
      <c r="T119" s="97"/>
      <c r="U119" s="94"/>
      <c r="V119" s="94"/>
      <c r="W119" s="98"/>
      <c r="X119" s="94"/>
      <c r="Y119" s="98"/>
      <c r="Z119" s="94"/>
      <c r="AA119" s="99"/>
    </row>
    <row r="120" spans="2:27" s="1" customFormat="1" ht="15.75" customHeight="1">
      <c r="B120" s="102"/>
      <c r="C120" s="165"/>
      <c r="D120" s="165"/>
      <c r="E120" s="166"/>
      <c r="F120" s="374" t="s">
        <v>581</v>
      </c>
      <c r="G120" s="374"/>
      <c r="H120" s="374"/>
      <c r="I120" s="374"/>
      <c r="J120" s="167"/>
      <c r="K120" s="168"/>
      <c r="L120" s="375"/>
      <c r="M120" s="375"/>
      <c r="N120" s="373"/>
      <c r="O120" s="373"/>
      <c r="P120" s="373"/>
      <c r="Q120" s="373"/>
      <c r="R120" s="103"/>
      <c r="T120" s="149"/>
      <c r="U120" s="29"/>
      <c r="V120" s="105"/>
      <c r="W120" s="105"/>
      <c r="X120" s="105"/>
      <c r="Y120" s="105"/>
      <c r="Z120" s="105"/>
      <c r="AA120" s="106"/>
    </row>
    <row r="121" spans="2:27" s="1" customFormat="1" ht="22.5" customHeight="1">
      <c r="B121" s="102"/>
      <c r="C121" s="165" t="s">
        <v>168</v>
      </c>
      <c r="D121" s="165" t="s">
        <v>146</v>
      </c>
      <c r="E121" s="218" t="s">
        <v>166</v>
      </c>
      <c r="F121" s="379" t="s">
        <v>167</v>
      </c>
      <c r="G121" s="379"/>
      <c r="H121" s="379"/>
      <c r="I121" s="379"/>
      <c r="J121" s="167" t="s">
        <v>164</v>
      </c>
      <c r="K121" s="249">
        <v>3.95</v>
      </c>
      <c r="L121" s="372"/>
      <c r="M121" s="372"/>
      <c r="N121" s="373">
        <f>ROUND(L121*K121,2)</f>
        <v>0</v>
      </c>
      <c r="O121" s="373"/>
      <c r="P121" s="373"/>
      <c r="Q121" s="373"/>
      <c r="R121" s="103"/>
      <c r="T121" s="104"/>
      <c r="U121" s="29"/>
      <c r="V121" s="105"/>
      <c r="W121" s="105"/>
      <c r="X121" s="105"/>
      <c r="Y121" s="105"/>
      <c r="Z121" s="105"/>
      <c r="AA121" s="106"/>
    </row>
    <row r="122" spans="2:27" s="1" customFormat="1" ht="15.75" customHeight="1">
      <c r="B122" s="102"/>
      <c r="C122" s="165"/>
      <c r="D122" s="165"/>
      <c r="E122" s="166"/>
      <c r="F122" s="374" t="s">
        <v>582</v>
      </c>
      <c r="G122" s="374"/>
      <c r="H122" s="374"/>
      <c r="I122" s="374"/>
      <c r="J122" s="167"/>
      <c r="K122" s="168"/>
      <c r="L122" s="375"/>
      <c r="M122" s="375"/>
      <c r="N122" s="373"/>
      <c r="O122" s="373"/>
      <c r="P122" s="373"/>
      <c r="Q122" s="373"/>
      <c r="R122" s="103"/>
      <c r="T122" s="149"/>
      <c r="U122" s="29"/>
      <c r="V122" s="105"/>
      <c r="W122" s="105"/>
      <c r="X122" s="105"/>
      <c r="Y122" s="105"/>
      <c r="Z122" s="105"/>
      <c r="AA122" s="106"/>
    </row>
    <row r="123" spans="2:27" s="1" customFormat="1" ht="22.5" customHeight="1">
      <c r="B123" s="102"/>
      <c r="C123" s="165" t="s">
        <v>150</v>
      </c>
      <c r="D123" s="165" t="s">
        <v>146</v>
      </c>
      <c r="E123" s="218" t="s">
        <v>171</v>
      </c>
      <c r="F123" s="379" t="s">
        <v>172</v>
      </c>
      <c r="G123" s="379"/>
      <c r="H123" s="379"/>
      <c r="I123" s="379"/>
      <c r="J123" s="167" t="s">
        <v>164</v>
      </c>
      <c r="K123" s="249">
        <v>1.42</v>
      </c>
      <c r="L123" s="372"/>
      <c r="M123" s="372"/>
      <c r="N123" s="373">
        <f>ROUND(L123*K123,2)</f>
        <v>0</v>
      </c>
      <c r="O123" s="373"/>
      <c r="P123" s="373"/>
      <c r="Q123" s="373"/>
      <c r="R123" s="103"/>
      <c r="T123" s="104"/>
      <c r="U123" s="29"/>
      <c r="V123" s="105"/>
      <c r="W123" s="105"/>
      <c r="X123" s="105"/>
      <c r="Y123" s="105"/>
      <c r="Z123" s="105"/>
      <c r="AA123" s="106"/>
    </row>
    <row r="124" spans="2:27" s="1" customFormat="1" ht="15.75" customHeight="1">
      <c r="B124" s="102"/>
      <c r="C124" s="165"/>
      <c r="D124" s="165"/>
      <c r="E124" s="166"/>
      <c r="F124" s="374" t="s">
        <v>583</v>
      </c>
      <c r="G124" s="374"/>
      <c r="H124" s="374"/>
      <c r="I124" s="374"/>
      <c r="J124" s="167"/>
      <c r="K124" s="168"/>
      <c r="L124" s="375"/>
      <c r="M124" s="375"/>
      <c r="N124" s="373"/>
      <c r="O124" s="373"/>
      <c r="P124" s="373"/>
      <c r="Q124" s="373"/>
      <c r="R124" s="103"/>
      <c r="T124" s="149"/>
      <c r="U124" s="29"/>
      <c r="V124" s="105"/>
      <c r="W124" s="105"/>
      <c r="X124" s="105"/>
      <c r="Y124" s="105"/>
      <c r="Z124" s="105"/>
      <c r="AA124" s="106"/>
    </row>
    <row r="125" spans="2:27" s="1" customFormat="1" ht="22.5" customHeight="1">
      <c r="B125" s="102"/>
      <c r="C125" s="165" t="s">
        <v>156</v>
      </c>
      <c r="D125" s="165" t="s">
        <v>146</v>
      </c>
      <c r="E125" s="218" t="s">
        <v>202</v>
      </c>
      <c r="F125" s="379" t="s">
        <v>203</v>
      </c>
      <c r="G125" s="379"/>
      <c r="H125" s="379"/>
      <c r="I125" s="379"/>
      <c r="J125" s="167" t="s">
        <v>164</v>
      </c>
      <c r="K125" s="249">
        <v>0.74</v>
      </c>
      <c r="L125" s="372"/>
      <c r="M125" s="372"/>
      <c r="N125" s="373">
        <f>ROUND(L125*K125,2)</f>
        <v>0</v>
      </c>
      <c r="O125" s="373"/>
      <c r="P125" s="373"/>
      <c r="Q125" s="373"/>
      <c r="R125" s="103"/>
      <c r="T125" s="104" t="s">
        <v>5</v>
      </c>
      <c r="U125" s="29" t="s">
        <v>37</v>
      </c>
      <c r="V125" s="105">
        <v>0</v>
      </c>
      <c r="W125" s="105">
        <f>V125*K125</f>
        <v>0</v>
      </c>
      <c r="X125" s="105">
        <v>0</v>
      </c>
      <c r="Y125" s="105">
        <f>X125*K125</f>
        <v>0</v>
      </c>
      <c r="Z125" s="105">
        <v>0</v>
      </c>
      <c r="AA125" s="106">
        <f>Z125*K125</f>
        <v>0</v>
      </c>
    </row>
    <row r="126" spans="2:27" s="1" customFormat="1" ht="15.75" customHeight="1">
      <c r="B126" s="102"/>
      <c r="C126" s="165"/>
      <c r="D126" s="165"/>
      <c r="E126" s="166"/>
      <c r="F126" s="374" t="s">
        <v>584</v>
      </c>
      <c r="G126" s="374"/>
      <c r="H126" s="374"/>
      <c r="I126" s="374"/>
      <c r="J126" s="167"/>
      <c r="K126" s="168"/>
      <c r="L126" s="375"/>
      <c r="M126" s="375"/>
      <c r="N126" s="373"/>
      <c r="O126" s="373"/>
      <c r="P126" s="373"/>
      <c r="Q126" s="373"/>
      <c r="R126" s="103"/>
      <c r="T126" s="149"/>
      <c r="U126" s="29"/>
      <c r="V126" s="105"/>
      <c r="W126" s="105">
        <f>W131</f>
        <v>0</v>
      </c>
      <c r="X126" s="105"/>
      <c r="Y126" s="105">
        <f>Y131</f>
        <v>0</v>
      </c>
      <c r="Z126" s="105"/>
      <c r="AA126" s="106">
        <f>AA131</f>
        <v>0</v>
      </c>
    </row>
    <row r="127" spans="2:27" s="1" customFormat="1" ht="15.75" customHeight="1">
      <c r="B127" s="102"/>
      <c r="C127" s="165"/>
      <c r="D127" s="165"/>
      <c r="E127" s="166"/>
      <c r="F127" s="374" t="s">
        <v>650</v>
      </c>
      <c r="G127" s="374"/>
      <c r="H127" s="374"/>
      <c r="I127" s="374"/>
      <c r="J127" s="167"/>
      <c r="K127" s="168"/>
      <c r="L127" s="375"/>
      <c r="M127" s="375"/>
      <c r="N127" s="373"/>
      <c r="O127" s="373"/>
      <c r="P127" s="373"/>
      <c r="Q127" s="373"/>
      <c r="R127" s="103"/>
      <c r="T127" s="149"/>
      <c r="U127" s="29"/>
      <c r="V127" s="105"/>
      <c r="W127" s="105"/>
      <c r="X127" s="105"/>
      <c r="Y127" s="105"/>
      <c r="Z127" s="105"/>
      <c r="AA127" s="106"/>
    </row>
    <row r="128" spans="2:27" s="1" customFormat="1" ht="15.75" customHeight="1">
      <c r="B128" s="102"/>
      <c r="C128" s="165"/>
      <c r="D128" s="165"/>
      <c r="E128" s="166"/>
      <c r="F128" s="374" t="s">
        <v>653</v>
      </c>
      <c r="G128" s="374"/>
      <c r="H128" s="374"/>
      <c r="I128" s="374"/>
      <c r="J128" s="167"/>
      <c r="K128" s="168"/>
      <c r="L128" s="375"/>
      <c r="M128" s="375"/>
      <c r="N128" s="373"/>
      <c r="O128" s="373"/>
      <c r="P128" s="373"/>
      <c r="Q128" s="373"/>
      <c r="R128" s="103"/>
      <c r="T128" s="149"/>
      <c r="U128" s="29"/>
      <c r="V128" s="105"/>
      <c r="W128" s="105"/>
      <c r="X128" s="105"/>
      <c r="Y128" s="105"/>
      <c r="Z128" s="105"/>
      <c r="AA128" s="106"/>
    </row>
    <row r="129" spans="2:27" s="1" customFormat="1" ht="15.75" customHeight="1">
      <c r="B129" s="102"/>
      <c r="C129" s="165"/>
      <c r="D129" s="165"/>
      <c r="E129" s="166"/>
      <c r="F129" s="374" t="s">
        <v>651</v>
      </c>
      <c r="G129" s="374"/>
      <c r="H129" s="374"/>
      <c r="I129" s="374"/>
      <c r="J129" s="167"/>
      <c r="K129" s="168"/>
      <c r="L129" s="375"/>
      <c r="M129" s="375"/>
      <c r="N129" s="373"/>
      <c r="O129" s="373"/>
      <c r="P129" s="373"/>
      <c r="Q129" s="373"/>
      <c r="R129" s="103"/>
      <c r="T129" s="149"/>
      <c r="U129" s="29"/>
      <c r="V129" s="105"/>
      <c r="W129" s="105"/>
      <c r="X129" s="105"/>
      <c r="Y129" s="105"/>
      <c r="Z129" s="105"/>
      <c r="AA129" s="106"/>
    </row>
    <row r="130" spans="2:27" s="1" customFormat="1" ht="15.75" customHeight="1">
      <c r="B130" s="102"/>
      <c r="C130" s="165"/>
      <c r="D130" s="165"/>
      <c r="E130" s="166"/>
      <c r="F130" s="374" t="s">
        <v>652</v>
      </c>
      <c r="G130" s="374"/>
      <c r="H130" s="374"/>
      <c r="I130" s="374"/>
      <c r="J130" s="167"/>
      <c r="K130" s="168"/>
      <c r="L130" s="375"/>
      <c r="M130" s="375"/>
      <c r="N130" s="373"/>
      <c r="O130" s="373"/>
      <c r="P130" s="373"/>
      <c r="Q130" s="373"/>
      <c r="R130" s="103"/>
      <c r="T130" s="149"/>
      <c r="U130" s="29"/>
      <c r="V130" s="105"/>
      <c r="W130" s="105"/>
      <c r="X130" s="105"/>
      <c r="Y130" s="105"/>
      <c r="Z130" s="105"/>
      <c r="AA130" s="106"/>
    </row>
    <row r="131" spans="2:27" s="1" customFormat="1" ht="22.5" customHeight="1">
      <c r="B131" s="102"/>
      <c r="C131" s="165" t="s">
        <v>155</v>
      </c>
      <c r="D131" s="165" t="s">
        <v>146</v>
      </c>
      <c r="E131" s="218" t="s">
        <v>178</v>
      </c>
      <c r="F131" s="379" t="s">
        <v>179</v>
      </c>
      <c r="G131" s="379"/>
      <c r="H131" s="379"/>
      <c r="I131" s="379"/>
      <c r="J131" s="167" t="s">
        <v>149</v>
      </c>
      <c r="K131" s="249">
        <v>105.3</v>
      </c>
      <c r="L131" s="372"/>
      <c r="M131" s="372"/>
      <c r="N131" s="373">
        <f aca="true" t="shared" si="0" ref="N131:N134">ROUND(L131*K131,2)</f>
        <v>0</v>
      </c>
      <c r="O131" s="373"/>
      <c r="P131" s="373"/>
      <c r="Q131" s="373"/>
      <c r="R131" s="103"/>
      <c r="T131" s="104" t="s">
        <v>5</v>
      </c>
      <c r="U131" s="29" t="s">
        <v>37</v>
      </c>
      <c r="V131" s="105">
        <v>0</v>
      </c>
      <c r="W131" s="105">
        <f>V131*K131</f>
        <v>0</v>
      </c>
      <c r="X131" s="105">
        <v>0</v>
      </c>
      <c r="Y131" s="105">
        <f>X131*K131</f>
        <v>0</v>
      </c>
      <c r="Z131" s="105">
        <v>0</v>
      </c>
      <c r="AA131" s="106">
        <f>Z131*K131</f>
        <v>0</v>
      </c>
    </row>
    <row r="132" spans="2:27" s="9" customFormat="1" ht="29.85" customHeight="1">
      <c r="B132" s="93"/>
      <c r="C132" s="165" t="s">
        <v>162</v>
      </c>
      <c r="D132" s="165"/>
      <c r="E132" s="218" t="s">
        <v>384</v>
      </c>
      <c r="F132" s="380" t="s">
        <v>404</v>
      </c>
      <c r="G132" s="381"/>
      <c r="H132" s="381"/>
      <c r="I132" s="382"/>
      <c r="J132" s="167" t="s">
        <v>153</v>
      </c>
      <c r="K132" s="249">
        <v>6</v>
      </c>
      <c r="L132" s="431"/>
      <c r="M132" s="432"/>
      <c r="N132" s="391">
        <f t="shared" si="0"/>
        <v>0</v>
      </c>
      <c r="O132" s="392"/>
      <c r="P132" s="392"/>
      <c r="Q132" s="393"/>
      <c r="R132" s="96"/>
      <c r="T132" s="97"/>
      <c r="U132" s="94"/>
      <c r="V132" s="94"/>
      <c r="W132" s="98">
        <f>W133</f>
        <v>0</v>
      </c>
      <c r="X132" s="94"/>
      <c r="Y132" s="98">
        <f>Y133</f>
        <v>0</v>
      </c>
      <c r="Z132" s="94"/>
      <c r="AA132" s="99">
        <f>AA133</f>
        <v>0</v>
      </c>
    </row>
    <row r="133" spans="2:27" s="1" customFormat="1" ht="22.5" customHeight="1">
      <c r="B133" s="102"/>
      <c r="C133" s="165" t="s">
        <v>159</v>
      </c>
      <c r="D133" s="165"/>
      <c r="E133" s="218" t="s">
        <v>385</v>
      </c>
      <c r="F133" s="380" t="s">
        <v>405</v>
      </c>
      <c r="G133" s="381"/>
      <c r="H133" s="381"/>
      <c r="I133" s="382"/>
      <c r="J133" s="167" t="s">
        <v>220</v>
      </c>
      <c r="K133" s="249">
        <v>2</v>
      </c>
      <c r="L133" s="431"/>
      <c r="M133" s="432"/>
      <c r="N133" s="391">
        <f t="shared" si="0"/>
        <v>0</v>
      </c>
      <c r="O133" s="392"/>
      <c r="P133" s="392"/>
      <c r="Q133" s="393"/>
      <c r="R133" s="103"/>
      <c r="T133" s="104" t="s">
        <v>5</v>
      </c>
      <c r="U133" s="29" t="s">
        <v>37</v>
      </c>
      <c r="V133" s="105">
        <v>0</v>
      </c>
      <c r="W133" s="105">
        <f>V133*K133</f>
        <v>0</v>
      </c>
      <c r="X133" s="105">
        <v>0</v>
      </c>
      <c r="Y133" s="105">
        <f>X133*K133</f>
        <v>0</v>
      </c>
      <c r="Z133" s="105">
        <v>0</v>
      </c>
      <c r="AA133" s="106">
        <f>Z133*K133</f>
        <v>0</v>
      </c>
    </row>
    <row r="134" spans="2:27" s="9" customFormat="1" ht="29.85" customHeight="1">
      <c r="B134" s="93"/>
      <c r="C134" s="165" t="s">
        <v>170</v>
      </c>
      <c r="D134" s="165" t="s">
        <v>146</v>
      </c>
      <c r="E134" s="218" t="s">
        <v>355</v>
      </c>
      <c r="F134" s="379" t="s">
        <v>705</v>
      </c>
      <c r="G134" s="379"/>
      <c r="H134" s="379"/>
      <c r="I134" s="379"/>
      <c r="J134" s="167" t="s">
        <v>153</v>
      </c>
      <c r="K134" s="249">
        <v>1</v>
      </c>
      <c r="L134" s="431"/>
      <c r="M134" s="432"/>
      <c r="N134" s="391">
        <f t="shared" si="0"/>
        <v>0</v>
      </c>
      <c r="O134" s="392"/>
      <c r="P134" s="392"/>
      <c r="Q134" s="393"/>
      <c r="R134" s="96"/>
      <c r="T134" s="97"/>
      <c r="U134" s="94"/>
      <c r="V134" s="94"/>
      <c r="W134" s="98" t="e">
        <f>#REF!</f>
        <v>#REF!</v>
      </c>
      <c r="X134" s="94"/>
      <c r="Y134" s="98" t="e">
        <f>#REF!</f>
        <v>#REF!</v>
      </c>
      <c r="Z134" s="94"/>
      <c r="AA134" s="99" t="e">
        <f>#REF!</f>
        <v>#REF!</v>
      </c>
    </row>
    <row r="135" spans="2:27" s="1" customFormat="1" ht="22.5" customHeight="1">
      <c r="B135" s="102"/>
      <c r="C135" s="170"/>
      <c r="D135" s="171" t="s">
        <v>451</v>
      </c>
      <c r="E135" s="219"/>
      <c r="F135" s="171"/>
      <c r="G135" s="171"/>
      <c r="H135" s="171"/>
      <c r="I135" s="171"/>
      <c r="J135" s="171"/>
      <c r="K135" s="171"/>
      <c r="L135" s="174"/>
      <c r="M135" s="174"/>
      <c r="N135" s="394">
        <f>SUM(N136:Q149)</f>
        <v>0</v>
      </c>
      <c r="O135" s="395"/>
      <c r="P135" s="395"/>
      <c r="Q135" s="395"/>
      <c r="R135" s="103"/>
      <c r="T135" s="104" t="s">
        <v>5</v>
      </c>
      <c r="U135" s="29" t="s">
        <v>37</v>
      </c>
      <c r="V135" s="105">
        <v>0</v>
      </c>
      <c r="W135" s="105">
        <f aca="true" t="shared" si="1" ref="W135:W136">V135*K135</f>
        <v>0</v>
      </c>
      <c r="X135" s="105">
        <v>0</v>
      </c>
      <c r="Y135" s="105">
        <f aca="true" t="shared" si="2" ref="Y135:Y136">X135*K135</f>
        <v>0</v>
      </c>
      <c r="Z135" s="105">
        <v>0</v>
      </c>
      <c r="AA135" s="106">
        <f aca="true" t="shared" si="3" ref="AA135:AA136">Z135*K135</f>
        <v>0</v>
      </c>
    </row>
    <row r="136" spans="2:27" s="1" customFormat="1" ht="31.5" customHeight="1">
      <c r="B136" s="102"/>
      <c r="C136" s="165" t="s">
        <v>161</v>
      </c>
      <c r="D136" s="165" t="s">
        <v>146</v>
      </c>
      <c r="E136" s="218" t="s">
        <v>241</v>
      </c>
      <c r="F136" s="379" t="s">
        <v>669</v>
      </c>
      <c r="G136" s="379"/>
      <c r="H136" s="379"/>
      <c r="I136" s="379"/>
      <c r="J136" s="167" t="s">
        <v>149</v>
      </c>
      <c r="K136" s="168">
        <v>140</v>
      </c>
      <c r="L136" s="372"/>
      <c r="M136" s="372"/>
      <c r="N136" s="373">
        <f aca="true" t="shared" si="4" ref="N136">ROUND(L136*K136,2)</f>
        <v>0</v>
      </c>
      <c r="O136" s="373"/>
      <c r="P136" s="373"/>
      <c r="Q136" s="373"/>
      <c r="R136" s="103"/>
      <c r="T136" s="104" t="s">
        <v>5</v>
      </c>
      <c r="U136" s="29" t="s">
        <v>37</v>
      </c>
      <c r="V136" s="105">
        <v>0</v>
      </c>
      <c r="W136" s="105">
        <f t="shared" si="1"/>
        <v>0</v>
      </c>
      <c r="X136" s="105">
        <v>0</v>
      </c>
      <c r="Y136" s="105">
        <f t="shared" si="2"/>
        <v>0</v>
      </c>
      <c r="Z136" s="105">
        <v>0</v>
      </c>
      <c r="AA136" s="106">
        <f t="shared" si="3"/>
        <v>0</v>
      </c>
    </row>
    <row r="137" spans="2:27" s="1" customFormat="1" ht="15.75" customHeight="1">
      <c r="B137" s="102"/>
      <c r="C137" s="165"/>
      <c r="D137" s="165"/>
      <c r="E137" s="166"/>
      <c r="F137" s="374" t="s">
        <v>585</v>
      </c>
      <c r="G137" s="374"/>
      <c r="H137" s="374"/>
      <c r="I137" s="374"/>
      <c r="J137" s="167"/>
      <c r="K137" s="168"/>
      <c r="L137" s="375"/>
      <c r="M137" s="375"/>
      <c r="N137" s="373"/>
      <c r="O137" s="373"/>
      <c r="P137" s="373"/>
      <c r="Q137" s="373"/>
      <c r="R137" s="103"/>
      <c r="T137" s="149"/>
      <c r="U137" s="29"/>
      <c r="V137" s="105"/>
      <c r="W137" s="105">
        <f>W138</f>
        <v>0</v>
      </c>
      <c r="X137" s="105"/>
      <c r="Y137" s="105">
        <f>Y138</f>
        <v>0</v>
      </c>
      <c r="Z137" s="105"/>
      <c r="AA137" s="106">
        <f>AA138</f>
        <v>0</v>
      </c>
    </row>
    <row r="138" spans="2:27" s="1" customFormat="1" ht="31.5" customHeight="1">
      <c r="B138" s="102"/>
      <c r="C138" s="165" t="s">
        <v>177</v>
      </c>
      <c r="D138" s="165" t="s">
        <v>146</v>
      </c>
      <c r="E138" s="218" t="s">
        <v>400</v>
      </c>
      <c r="F138" s="379" t="s">
        <v>670</v>
      </c>
      <c r="G138" s="379"/>
      <c r="H138" s="379"/>
      <c r="I138" s="379"/>
      <c r="J138" s="167" t="s">
        <v>149</v>
      </c>
      <c r="K138" s="168">
        <v>130</v>
      </c>
      <c r="L138" s="372"/>
      <c r="M138" s="372"/>
      <c r="N138" s="373">
        <f>ROUND(L138*K138,2)</f>
        <v>0</v>
      </c>
      <c r="O138" s="373"/>
      <c r="P138" s="373"/>
      <c r="Q138" s="373"/>
      <c r="R138" s="103"/>
      <c r="T138" s="104" t="s">
        <v>5</v>
      </c>
      <c r="U138" s="29" t="s">
        <v>37</v>
      </c>
      <c r="V138" s="105">
        <v>0</v>
      </c>
      <c r="W138" s="105">
        <f>V138*K138</f>
        <v>0</v>
      </c>
      <c r="X138" s="105">
        <v>0</v>
      </c>
      <c r="Y138" s="105">
        <f>X138*K138</f>
        <v>0</v>
      </c>
      <c r="Z138" s="105">
        <v>0</v>
      </c>
      <c r="AA138" s="106">
        <f>Z138*K138</f>
        <v>0</v>
      </c>
    </row>
    <row r="139" spans="2:27" s="1" customFormat="1" ht="15.75" customHeight="1">
      <c r="B139" s="102"/>
      <c r="C139" s="165"/>
      <c r="D139" s="165"/>
      <c r="E139" s="166"/>
      <c r="F139" s="374" t="s">
        <v>586</v>
      </c>
      <c r="G139" s="374"/>
      <c r="H139" s="374"/>
      <c r="I139" s="374"/>
      <c r="J139" s="167"/>
      <c r="K139" s="168"/>
      <c r="L139" s="375"/>
      <c r="M139" s="375"/>
      <c r="N139" s="373"/>
      <c r="O139" s="373"/>
      <c r="P139" s="373"/>
      <c r="Q139" s="373"/>
      <c r="R139" s="103"/>
      <c r="T139" s="149"/>
      <c r="U139" s="29"/>
      <c r="V139" s="105"/>
      <c r="W139" s="105">
        <f>W140</f>
        <v>0</v>
      </c>
      <c r="X139" s="105"/>
      <c r="Y139" s="105">
        <f>Y140</f>
        <v>0</v>
      </c>
      <c r="Z139" s="105"/>
      <c r="AA139" s="106">
        <f>AA140</f>
        <v>0</v>
      </c>
    </row>
    <row r="140" spans="2:27" s="1" customFormat="1" ht="31.5" customHeight="1">
      <c r="B140" s="102"/>
      <c r="C140" s="165" t="s">
        <v>165</v>
      </c>
      <c r="D140" s="165" t="s">
        <v>146</v>
      </c>
      <c r="E140" s="218" t="s">
        <v>386</v>
      </c>
      <c r="F140" s="379" t="s">
        <v>671</v>
      </c>
      <c r="G140" s="379"/>
      <c r="H140" s="379"/>
      <c r="I140" s="379"/>
      <c r="J140" s="167" t="s">
        <v>149</v>
      </c>
      <c r="K140" s="168">
        <v>500</v>
      </c>
      <c r="L140" s="372"/>
      <c r="M140" s="372"/>
      <c r="N140" s="373">
        <f>ROUND(L140*K140,2)</f>
        <v>0</v>
      </c>
      <c r="O140" s="373"/>
      <c r="P140" s="373"/>
      <c r="Q140" s="373"/>
      <c r="R140" s="103"/>
      <c r="T140" s="104" t="s">
        <v>5</v>
      </c>
      <c r="U140" s="29" t="s">
        <v>37</v>
      </c>
      <c r="V140" s="105">
        <v>0</v>
      </c>
      <c r="W140" s="105">
        <f>V140*K140</f>
        <v>0</v>
      </c>
      <c r="X140" s="105">
        <v>0</v>
      </c>
      <c r="Y140" s="105">
        <f>X140*K140</f>
        <v>0</v>
      </c>
      <c r="Z140" s="105">
        <v>0</v>
      </c>
      <c r="AA140" s="106">
        <f>Z140*K140</f>
        <v>0</v>
      </c>
    </row>
    <row r="141" spans="2:27" s="1" customFormat="1" ht="15.75" customHeight="1">
      <c r="B141" s="102"/>
      <c r="C141" s="165"/>
      <c r="D141" s="165"/>
      <c r="E141" s="166"/>
      <c r="F141" s="374" t="s">
        <v>587</v>
      </c>
      <c r="G141" s="374"/>
      <c r="H141" s="374"/>
      <c r="I141" s="374"/>
      <c r="J141" s="167"/>
      <c r="K141" s="168"/>
      <c r="L141" s="375"/>
      <c r="M141" s="375"/>
      <c r="N141" s="373"/>
      <c r="O141" s="373"/>
      <c r="P141" s="373"/>
      <c r="Q141" s="373"/>
      <c r="R141" s="103"/>
      <c r="T141" s="149"/>
      <c r="U141" s="29"/>
      <c r="V141" s="105"/>
      <c r="W141" s="105">
        <f>SUM(W142:W142)</f>
        <v>0</v>
      </c>
      <c r="X141" s="105"/>
      <c r="Y141" s="105">
        <f>SUM(Y142:Y142)</f>
        <v>0</v>
      </c>
      <c r="Z141" s="105"/>
      <c r="AA141" s="106">
        <f>SUM(AA142:AA142)</f>
        <v>0</v>
      </c>
    </row>
    <row r="142" spans="2:27" s="1" customFormat="1" ht="22.5" customHeight="1">
      <c r="B142" s="102"/>
      <c r="C142" s="165">
        <v>13</v>
      </c>
      <c r="D142" s="165" t="s">
        <v>146</v>
      </c>
      <c r="E142" s="218" t="s">
        <v>341</v>
      </c>
      <c r="F142" s="379" t="s">
        <v>406</v>
      </c>
      <c r="G142" s="379"/>
      <c r="H142" s="379"/>
      <c r="I142" s="379"/>
      <c r="J142" s="167" t="s">
        <v>149</v>
      </c>
      <c r="K142" s="168">
        <v>230</v>
      </c>
      <c r="L142" s="372"/>
      <c r="M142" s="372"/>
      <c r="N142" s="373">
        <f>ROUND(L142*K142,2)</f>
        <v>0</v>
      </c>
      <c r="O142" s="373"/>
      <c r="P142" s="373"/>
      <c r="Q142" s="373"/>
      <c r="R142" s="103"/>
      <c r="T142" s="104" t="s">
        <v>5</v>
      </c>
      <c r="U142" s="29" t="s">
        <v>37</v>
      </c>
      <c r="V142" s="105">
        <v>0</v>
      </c>
      <c r="W142" s="105">
        <f>V142*K142</f>
        <v>0</v>
      </c>
      <c r="X142" s="105">
        <v>0</v>
      </c>
      <c r="Y142" s="105">
        <f>X142*K142</f>
        <v>0</v>
      </c>
      <c r="Z142" s="105">
        <v>0</v>
      </c>
      <c r="AA142" s="106">
        <f>Z142*K142</f>
        <v>0</v>
      </c>
    </row>
    <row r="143" spans="2:27" s="1" customFormat="1" ht="15.75" customHeight="1">
      <c r="B143" s="102"/>
      <c r="C143" s="165"/>
      <c r="D143" s="165"/>
      <c r="E143" s="166"/>
      <c r="F143" s="374" t="s">
        <v>588</v>
      </c>
      <c r="G143" s="374"/>
      <c r="H143" s="374"/>
      <c r="I143" s="374"/>
      <c r="J143" s="167"/>
      <c r="K143" s="168"/>
      <c r="L143" s="375"/>
      <c r="M143" s="375"/>
      <c r="N143" s="373"/>
      <c r="O143" s="373"/>
      <c r="P143" s="373"/>
      <c r="Q143" s="373"/>
      <c r="R143" s="103"/>
      <c r="T143" s="149"/>
      <c r="U143" s="29"/>
      <c r="V143" s="105"/>
      <c r="W143" s="105">
        <f>SUM(W144:W161)</f>
        <v>0</v>
      </c>
      <c r="X143" s="105"/>
      <c r="Y143" s="105">
        <f>SUM(Y144:Y161)</f>
        <v>0</v>
      </c>
      <c r="Z143" s="105"/>
      <c r="AA143" s="106">
        <f>SUM(AA144:AA161)</f>
        <v>0</v>
      </c>
    </row>
    <row r="144" spans="2:27" s="1" customFormat="1" ht="22.5" customHeight="1">
      <c r="B144" s="102"/>
      <c r="C144" s="165">
        <v>14</v>
      </c>
      <c r="D144" s="165" t="s">
        <v>146</v>
      </c>
      <c r="E144" s="218" t="s">
        <v>386</v>
      </c>
      <c r="F144" s="379" t="s">
        <v>407</v>
      </c>
      <c r="G144" s="379"/>
      <c r="H144" s="379"/>
      <c r="I144" s="379"/>
      <c r="J144" s="167" t="s">
        <v>153</v>
      </c>
      <c r="K144" s="168">
        <v>15</v>
      </c>
      <c r="L144" s="372"/>
      <c r="M144" s="372"/>
      <c r="N144" s="373">
        <f aca="true" t="shared" si="5" ref="N144:N161">ROUND(L144*K144,2)</f>
        <v>0</v>
      </c>
      <c r="O144" s="373"/>
      <c r="P144" s="373"/>
      <c r="Q144" s="373"/>
      <c r="R144" s="103"/>
      <c r="T144" s="104" t="s">
        <v>5</v>
      </c>
      <c r="U144" s="29" t="s">
        <v>37</v>
      </c>
      <c r="V144" s="105">
        <v>0</v>
      </c>
      <c r="W144" s="105">
        <f aca="true" t="shared" si="6" ref="W144:W161">V144*K144</f>
        <v>0</v>
      </c>
      <c r="X144" s="105">
        <v>0</v>
      </c>
      <c r="Y144" s="105">
        <f aca="true" t="shared" si="7" ref="Y144:Y161">X144*K144</f>
        <v>0</v>
      </c>
      <c r="Z144" s="105">
        <v>0</v>
      </c>
      <c r="AA144" s="106">
        <f aca="true" t="shared" si="8" ref="AA144:AA161">Z144*K144</f>
        <v>0</v>
      </c>
    </row>
    <row r="145" spans="2:27" s="1" customFormat="1" ht="31.5" customHeight="1">
      <c r="B145" s="102"/>
      <c r="C145" s="165">
        <v>15</v>
      </c>
      <c r="D145" s="165" t="s">
        <v>146</v>
      </c>
      <c r="E145" s="218" t="s">
        <v>387</v>
      </c>
      <c r="F145" s="379" t="s">
        <v>408</v>
      </c>
      <c r="G145" s="379"/>
      <c r="H145" s="379"/>
      <c r="I145" s="379"/>
      <c r="J145" s="167" t="s">
        <v>153</v>
      </c>
      <c r="K145" s="168">
        <v>18</v>
      </c>
      <c r="L145" s="372"/>
      <c r="M145" s="372"/>
      <c r="N145" s="373">
        <f t="shared" si="5"/>
        <v>0</v>
      </c>
      <c r="O145" s="373"/>
      <c r="P145" s="373"/>
      <c r="Q145" s="373"/>
      <c r="R145" s="103"/>
      <c r="T145" s="104" t="s">
        <v>5</v>
      </c>
      <c r="U145" s="29" t="s">
        <v>37</v>
      </c>
      <c r="V145" s="105">
        <v>0</v>
      </c>
      <c r="W145" s="105">
        <f t="shared" si="6"/>
        <v>0</v>
      </c>
      <c r="X145" s="105">
        <v>0</v>
      </c>
      <c r="Y145" s="105">
        <f t="shared" si="7"/>
        <v>0</v>
      </c>
      <c r="Z145" s="105">
        <v>0</v>
      </c>
      <c r="AA145" s="106">
        <f t="shared" si="8"/>
        <v>0</v>
      </c>
    </row>
    <row r="146" spans="2:27" s="1" customFormat="1" ht="22.5" customHeight="1">
      <c r="B146" s="102"/>
      <c r="C146" s="165">
        <v>16</v>
      </c>
      <c r="D146" s="165" t="s">
        <v>146</v>
      </c>
      <c r="E146" s="218" t="s">
        <v>388</v>
      </c>
      <c r="F146" s="379" t="s">
        <v>409</v>
      </c>
      <c r="G146" s="379"/>
      <c r="H146" s="379"/>
      <c r="I146" s="379"/>
      <c r="J146" s="167" t="s">
        <v>153</v>
      </c>
      <c r="K146" s="168">
        <v>1</v>
      </c>
      <c r="L146" s="372"/>
      <c r="M146" s="372"/>
      <c r="N146" s="373">
        <f t="shared" si="5"/>
        <v>0</v>
      </c>
      <c r="O146" s="373"/>
      <c r="P146" s="373"/>
      <c r="Q146" s="373"/>
      <c r="R146" s="103"/>
      <c r="T146" s="104" t="s">
        <v>5</v>
      </c>
      <c r="U146" s="29" t="s">
        <v>37</v>
      </c>
      <c r="V146" s="105">
        <v>0</v>
      </c>
      <c r="W146" s="105">
        <f t="shared" si="6"/>
        <v>0</v>
      </c>
      <c r="X146" s="105">
        <v>0</v>
      </c>
      <c r="Y146" s="105">
        <f t="shared" si="7"/>
        <v>0</v>
      </c>
      <c r="Z146" s="105">
        <v>0</v>
      </c>
      <c r="AA146" s="106">
        <f t="shared" si="8"/>
        <v>0</v>
      </c>
    </row>
    <row r="147" spans="2:27" s="1" customFormat="1" ht="22.5" customHeight="1">
      <c r="B147" s="102"/>
      <c r="C147" s="165">
        <v>17</v>
      </c>
      <c r="D147" s="165" t="s">
        <v>146</v>
      </c>
      <c r="E147" s="218" t="s">
        <v>389</v>
      </c>
      <c r="F147" s="379" t="s">
        <v>410</v>
      </c>
      <c r="G147" s="379"/>
      <c r="H147" s="379"/>
      <c r="I147" s="379"/>
      <c r="J147" s="167" t="s">
        <v>153</v>
      </c>
      <c r="K147" s="168">
        <v>1</v>
      </c>
      <c r="L147" s="372"/>
      <c r="M147" s="372"/>
      <c r="N147" s="373">
        <f t="shared" si="5"/>
        <v>0</v>
      </c>
      <c r="O147" s="373"/>
      <c r="P147" s="373"/>
      <c r="Q147" s="373"/>
      <c r="R147" s="103"/>
      <c r="T147" s="104" t="s">
        <v>5</v>
      </c>
      <c r="U147" s="29" t="s">
        <v>37</v>
      </c>
      <c r="V147" s="105">
        <v>0</v>
      </c>
      <c r="W147" s="105">
        <f t="shared" si="6"/>
        <v>0</v>
      </c>
      <c r="X147" s="105">
        <v>0</v>
      </c>
      <c r="Y147" s="105">
        <f t="shared" si="7"/>
        <v>0</v>
      </c>
      <c r="Z147" s="105">
        <v>0</v>
      </c>
      <c r="AA147" s="106">
        <f t="shared" si="8"/>
        <v>0</v>
      </c>
    </row>
    <row r="148" spans="2:27" s="1" customFormat="1" ht="22.5" customHeight="1">
      <c r="B148" s="102"/>
      <c r="C148" s="165">
        <v>18</v>
      </c>
      <c r="D148" s="165" t="s">
        <v>146</v>
      </c>
      <c r="E148" s="218" t="s">
        <v>390</v>
      </c>
      <c r="F148" s="379" t="s">
        <v>411</v>
      </c>
      <c r="G148" s="379"/>
      <c r="H148" s="379"/>
      <c r="I148" s="379"/>
      <c r="J148" s="167" t="s">
        <v>153</v>
      </c>
      <c r="K148" s="168">
        <v>1</v>
      </c>
      <c r="L148" s="372"/>
      <c r="M148" s="372"/>
      <c r="N148" s="373">
        <f t="shared" si="5"/>
        <v>0</v>
      </c>
      <c r="O148" s="373"/>
      <c r="P148" s="373"/>
      <c r="Q148" s="373"/>
      <c r="R148" s="103"/>
      <c r="T148" s="104" t="s">
        <v>5</v>
      </c>
      <c r="U148" s="29" t="s">
        <v>37</v>
      </c>
      <c r="V148" s="105">
        <v>0</v>
      </c>
      <c r="W148" s="105">
        <f t="shared" si="6"/>
        <v>0</v>
      </c>
      <c r="X148" s="105">
        <v>0</v>
      </c>
      <c r="Y148" s="105">
        <f t="shared" si="7"/>
        <v>0</v>
      </c>
      <c r="Z148" s="105">
        <v>0</v>
      </c>
      <c r="AA148" s="106">
        <f t="shared" si="8"/>
        <v>0</v>
      </c>
    </row>
    <row r="149" spans="2:27" s="1" customFormat="1" ht="31.5" customHeight="1">
      <c r="B149" s="102"/>
      <c r="C149" s="165">
        <v>19</v>
      </c>
      <c r="D149" s="165" t="s">
        <v>146</v>
      </c>
      <c r="E149" s="218" t="s">
        <v>391</v>
      </c>
      <c r="F149" s="379" t="s">
        <v>680</v>
      </c>
      <c r="G149" s="379"/>
      <c r="H149" s="379"/>
      <c r="I149" s="379"/>
      <c r="J149" s="167" t="s">
        <v>149</v>
      </c>
      <c r="K149" s="168">
        <v>25</v>
      </c>
      <c r="L149" s="372"/>
      <c r="M149" s="372"/>
      <c r="N149" s="373">
        <f t="shared" si="5"/>
        <v>0</v>
      </c>
      <c r="O149" s="373"/>
      <c r="P149" s="373"/>
      <c r="Q149" s="373"/>
      <c r="R149" s="103"/>
      <c r="T149" s="104" t="s">
        <v>5</v>
      </c>
      <c r="U149" s="29" t="s">
        <v>37</v>
      </c>
      <c r="V149" s="105">
        <v>0</v>
      </c>
      <c r="W149" s="105">
        <f t="shared" si="6"/>
        <v>0</v>
      </c>
      <c r="X149" s="105">
        <v>0</v>
      </c>
      <c r="Y149" s="105">
        <f t="shared" si="7"/>
        <v>0</v>
      </c>
      <c r="Z149" s="105">
        <v>0</v>
      </c>
      <c r="AA149" s="106">
        <f t="shared" si="8"/>
        <v>0</v>
      </c>
    </row>
    <row r="150" spans="2:27" s="9" customFormat="1" ht="29.85" customHeight="1">
      <c r="B150" s="93"/>
      <c r="C150" s="170"/>
      <c r="D150" s="171" t="s">
        <v>521</v>
      </c>
      <c r="E150" s="219"/>
      <c r="F150" s="171"/>
      <c r="G150" s="171"/>
      <c r="H150" s="171"/>
      <c r="I150" s="171"/>
      <c r="J150" s="171"/>
      <c r="K150" s="171"/>
      <c r="L150" s="174"/>
      <c r="M150" s="174"/>
      <c r="N150" s="394">
        <f>SUM(N151:Q157)</f>
        <v>0</v>
      </c>
      <c r="O150" s="395"/>
      <c r="P150" s="395"/>
      <c r="Q150" s="395"/>
      <c r="R150" s="96"/>
      <c r="T150" s="97" t="s">
        <v>5</v>
      </c>
      <c r="U150" s="94" t="s">
        <v>37</v>
      </c>
      <c r="V150" s="94">
        <v>0</v>
      </c>
      <c r="W150" s="98">
        <f t="shared" si="6"/>
        <v>0</v>
      </c>
      <c r="X150" s="94">
        <v>0</v>
      </c>
      <c r="Y150" s="98">
        <f t="shared" si="7"/>
        <v>0</v>
      </c>
      <c r="Z150" s="94">
        <v>0</v>
      </c>
      <c r="AA150" s="99">
        <f t="shared" si="8"/>
        <v>0</v>
      </c>
    </row>
    <row r="151" spans="2:27" s="1" customFormat="1" ht="44.25" customHeight="1">
      <c r="B151" s="102"/>
      <c r="C151" s="165">
        <v>20</v>
      </c>
      <c r="D151" s="165" t="s">
        <v>146</v>
      </c>
      <c r="E151" s="218" t="s">
        <v>380</v>
      </c>
      <c r="F151" s="379" t="s">
        <v>589</v>
      </c>
      <c r="G151" s="379"/>
      <c r="H151" s="379"/>
      <c r="I151" s="379"/>
      <c r="J151" s="167" t="s">
        <v>153</v>
      </c>
      <c r="K151" s="168">
        <v>2</v>
      </c>
      <c r="L151" s="372"/>
      <c r="M151" s="372"/>
      <c r="N151" s="373">
        <f t="shared" si="5"/>
        <v>0</v>
      </c>
      <c r="O151" s="373"/>
      <c r="P151" s="373"/>
      <c r="Q151" s="373"/>
      <c r="R151" s="103"/>
      <c r="T151" s="104" t="s">
        <v>5</v>
      </c>
      <c r="U151" s="29" t="s">
        <v>37</v>
      </c>
      <c r="V151" s="105">
        <v>0</v>
      </c>
      <c r="W151" s="105">
        <f t="shared" si="6"/>
        <v>0</v>
      </c>
      <c r="X151" s="105">
        <v>0</v>
      </c>
      <c r="Y151" s="105">
        <f t="shared" si="7"/>
        <v>0</v>
      </c>
      <c r="Z151" s="105">
        <v>0</v>
      </c>
      <c r="AA151" s="106">
        <f t="shared" si="8"/>
        <v>0</v>
      </c>
    </row>
    <row r="152" spans="2:27" s="1" customFormat="1" ht="31.5" customHeight="1">
      <c r="B152" s="102"/>
      <c r="C152" s="165">
        <v>21</v>
      </c>
      <c r="D152" s="165" t="s">
        <v>146</v>
      </c>
      <c r="E152" s="218" t="s">
        <v>361</v>
      </c>
      <c r="F152" s="379" t="s">
        <v>523</v>
      </c>
      <c r="G152" s="379"/>
      <c r="H152" s="379"/>
      <c r="I152" s="379"/>
      <c r="J152" s="167" t="s">
        <v>153</v>
      </c>
      <c r="K152" s="168">
        <v>2</v>
      </c>
      <c r="L152" s="372"/>
      <c r="M152" s="372"/>
      <c r="N152" s="373">
        <f t="shared" si="5"/>
        <v>0</v>
      </c>
      <c r="O152" s="373"/>
      <c r="P152" s="373"/>
      <c r="Q152" s="373"/>
      <c r="R152" s="103"/>
      <c r="T152" s="104" t="s">
        <v>5</v>
      </c>
      <c r="U152" s="29" t="s">
        <v>37</v>
      </c>
      <c r="V152" s="105">
        <v>0</v>
      </c>
      <c r="W152" s="105">
        <f t="shared" si="6"/>
        <v>0</v>
      </c>
      <c r="X152" s="105">
        <v>0</v>
      </c>
      <c r="Y152" s="105">
        <f t="shared" si="7"/>
        <v>0</v>
      </c>
      <c r="Z152" s="105">
        <v>0</v>
      </c>
      <c r="AA152" s="106">
        <f t="shared" si="8"/>
        <v>0</v>
      </c>
    </row>
    <row r="153" spans="2:27" s="1" customFormat="1" ht="44.25" customHeight="1">
      <c r="B153" s="102"/>
      <c r="C153" s="165">
        <v>22</v>
      </c>
      <c r="D153" s="165" t="s">
        <v>146</v>
      </c>
      <c r="E153" s="218" t="s">
        <v>392</v>
      </c>
      <c r="F153" s="379" t="s">
        <v>590</v>
      </c>
      <c r="G153" s="379"/>
      <c r="H153" s="379"/>
      <c r="I153" s="379"/>
      <c r="J153" s="167" t="s">
        <v>153</v>
      </c>
      <c r="K153" s="168">
        <v>17</v>
      </c>
      <c r="L153" s="372"/>
      <c r="M153" s="372"/>
      <c r="N153" s="373">
        <f t="shared" si="5"/>
        <v>0</v>
      </c>
      <c r="O153" s="373"/>
      <c r="P153" s="373"/>
      <c r="Q153" s="373"/>
      <c r="R153" s="103"/>
      <c r="T153" s="104" t="s">
        <v>5</v>
      </c>
      <c r="U153" s="29" t="s">
        <v>37</v>
      </c>
      <c r="V153" s="105">
        <v>0</v>
      </c>
      <c r="W153" s="105">
        <f t="shared" si="6"/>
        <v>0</v>
      </c>
      <c r="X153" s="105">
        <v>0</v>
      </c>
      <c r="Y153" s="105">
        <f t="shared" si="7"/>
        <v>0</v>
      </c>
      <c r="Z153" s="105">
        <v>0</v>
      </c>
      <c r="AA153" s="106">
        <f t="shared" si="8"/>
        <v>0</v>
      </c>
    </row>
    <row r="154" spans="2:27" s="1" customFormat="1" ht="31.5" customHeight="1">
      <c r="B154" s="102"/>
      <c r="C154" s="165">
        <v>23</v>
      </c>
      <c r="D154" s="165" t="s">
        <v>146</v>
      </c>
      <c r="E154" s="218" t="s">
        <v>361</v>
      </c>
      <c r="F154" s="379" t="s">
        <v>523</v>
      </c>
      <c r="G154" s="379"/>
      <c r="H154" s="379"/>
      <c r="I154" s="379"/>
      <c r="J154" s="167" t="s">
        <v>153</v>
      </c>
      <c r="K154" s="168">
        <v>17</v>
      </c>
      <c r="L154" s="372"/>
      <c r="M154" s="372"/>
      <c r="N154" s="373">
        <f t="shared" si="5"/>
        <v>0</v>
      </c>
      <c r="O154" s="373"/>
      <c r="P154" s="373"/>
      <c r="Q154" s="373"/>
      <c r="R154" s="103"/>
      <c r="T154" s="104" t="s">
        <v>5</v>
      </c>
      <c r="U154" s="29" t="s">
        <v>37</v>
      </c>
      <c r="V154" s="105">
        <v>0</v>
      </c>
      <c r="W154" s="105">
        <f t="shared" si="6"/>
        <v>0</v>
      </c>
      <c r="X154" s="105">
        <v>0</v>
      </c>
      <c r="Y154" s="105">
        <f t="shared" si="7"/>
        <v>0</v>
      </c>
      <c r="Z154" s="105">
        <v>0</v>
      </c>
      <c r="AA154" s="106">
        <f t="shared" si="8"/>
        <v>0</v>
      </c>
    </row>
    <row r="155" spans="2:27" s="1" customFormat="1" ht="22.5" customHeight="1">
      <c r="B155" s="102"/>
      <c r="C155" s="165">
        <v>24</v>
      </c>
      <c r="D155" s="165" t="s">
        <v>146</v>
      </c>
      <c r="E155" s="218" t="s">
        <v>362</v>
      </c>
      <c r="F155" s="379" t="s">
        <v>516</v>
      </c>
      <c r="G155" s="379"/>
      <c r="H155" s="379"/>
      <c r="I155" s="379"/>
      <c r="J155" s="167" t="s">
        <v>153</v>
      </c>
      <c r="K155" s="168">
        <v>34</v>
      </c>
      <c r="L155" s="372"/>
      <c r="M155" s="372"/>
      <c r="N155" s="373">
        <f t="shared" si="5"/>
        <v>0</v>
      </c>
      <c r="O155" s="373"/>
      <c r="P155" s="373"/>
      <c r="Q155" s="373"/>
      <c r="R155" s="103"/>
      <c r="T155" s="104" t="s">
        <v>5</v>
      </c>
      <c r="U155" s="29" t="s">
        <v>37</v>
      </c>
      <c r="V155" s="105">
        <v>0</v>
      </c>
      <c r="W155" s="105">
        <f t="shared" si="6"/>
        <v>0</v>
      </c>
      <c r="X155" s="105">
        <v>0</v>
      </c>
      <c r="Y155" s="105">
        <f t="shared" si="7"/>
        <v>0</v>
      </c>
      <c r="Z155" s="105">
        <v>0</v>
      </c>
      <c r="AA155" s="106">
        <f t="shared" si="8"/>
        <v>0</v>
      </c>
    </row>
    <row r="156" spans="2:27" s="1" customFormat="1" ht="31.5" customHeight="1">
      <c r="B156" s="102"/>
      <c r="C156" s="165">
        <v>25</v>
      </c>
      <c r="D156" s="165" t="s">
        <v>146</v>
      </c>
      <c r="E156" s="218" t="s">
        <v>364</v>
      </c>
      <c r="F156" s="379" t="s">
        <v>524</v>
      </c>
      <c r="G156" s="379"/>
      <c r="H156" s="379"/>
      <c r="I156" s="379"/>
      <c r="J156" s="167" t="s">
        <v>153</v>
      </c>
      <c r="K156" s="168">
        <v>17</v>
      </c>
      <c r="L156" s="372"/>
      <c r="M156" s="372"/>
      <c r="N156" s="373">
        <f t="shared" si="5"/>
        <v>0</v>
      </c>
      <c r="O156" s="373"/>
      <c r="P156" s="373"/>
      <c r="Q156" s="373"/>
      <c r="R156" s="103"/>
      <c r="T156" s="104" t="s">
        <v>5</v>
      </c>
      <c r="U156" s="29" t="s">
        <v>37</v>
      </c>
      <c r="V156" s="105">
        <v>0</v>
      </c>
      <c r="W156" s="105">
        <f t="shared" si="6"/>
        <v>0</v>
      </c>
      <c r="X156" s="105">
        <v>0</v>
      </c>
      <c r="Y156" s="105">
        <f t="shared" si="7"/>
        <v>0</v>
      </c>
      <c r="Z156" s="105">
        <v>0</v>
      </c>
      <c r="AA156" s="106">
        <f t="shared" si="8"/>
        <v>0</v>
      </c>
    </row>
    <row r="157" spans="2:27" s="1" customFormat="1" ht="31.5" customHeight="1">
      <c r="B157" s="102"/>
      <c r="C157" s="165">
        <v>26</v>
      </c>
      <c r="D157" s="165" t="s">
        <v>146</v>
      </c>
      <c r="E157" s="218" t="s">
        <v>366</v>
      </c>
      <c r="F157" s="379" t="s">
        <v>704</v>
      </c>
      <c r="G157" s="379"/>
      <c r="H157" s="379"/>
      <c r="I157" s="379"/>
      <c r="J157" s="167" t="s">
        <v>153</v>
      </c>
      <c r="K157" s="168">
        <v>1</v>
      </c>
      <c r="L157" s="372"/>
      <c r="M157" s="372"/>
      <c r="N157" s="373">
        <f t="shared" si="5"/>
        <v>0</v>
      </c>
      <c r="O157" s="373"/>
      <c r="P157" s="373"/>
      <c r="Q157" s="373"/>
      <c r="R157" s="103"/>
      <c r="T157" s="104" t="s">
        <v>5</v>
      </c>
      <c r="U157" s="29" t="s">
        <v>37</v>
      </c>
      <c r="V157" s="105">
        <v>0</v>
      </c>
      <c r="W157" s="105">
        <f t="shared" si="6"/>
        <v>0</v>
      </c>
      <c r="X157" s="105">
        <v>0</v>
      </c>
      <c r="Y157" s="105">
        <f t="shared" si="7"/>
        <v>0</v>
      </c>
      <c r="Z157" s="105">
        <v>0</v>
      </c>
      <c r="AA157" s="106">
        <f t="shared" si="8"/>
        <v>0</v>
      </c>
    </row>
    <row r="158" spans="2:27" s="9" customFormat="1" ht="29.85" customHeight="1">
      <c r="B158" s="93"/>
      <c r="C158" s="170"/>
      <c r="D158" s="171" t="s">
        <v>591</v>
      </c>
      <c r="E158" s="219"/>
      <c r="F158" s="171"/>
      <c r="G158" s="171"/>
      <c r="H158" s="171"/>
      <c r="I158" s="171"/>
      <c r="J158" s="171"/>
      <c r="K158" s="171"/>
      <c r="L158" s="174"/>
      <c r="M158" s="174"/>
      <c r="N158" s="394">
        <f>SUM(N159:Q162)</f>
        <v>0</v>
      </c>
      <c r="O158" s="395"/>
      <c r="P158" s="395"/>
      <c r="Q158" s="395"/>
      <c r="R158" s="96"/>
      <c r="T158" s="97" t="s">
        <v>5</v>
      </c>
      <c r="U158" s="94" t="s">
        <v>37</v>
      </c>
      <c r="V158" s="94">
        <v>0</v>
      </c>
      <c r="W158" s="98">
        <f t="shared" si="6"/>
        <v>0</v>
      </c>
      <c r="X158" s="94">
        <v>0</v>
      </c>
      <c r="Y158" s="98">
        <f t="shared" si="7"/>
        <v>0</v>
      </c>
      <c r="Z158" s="94">
        <v>0</v>
      </c>
      <c r="AA158" s="99">
        <f t="shared" si="8"/>
        <v>0</v>
      </c>
    </row>
    <row r="159" spans="2:27" s="1" customFormat="1" ht="31.5" customHeight="1">
      <c r="B159" s="102"/>
      <c r="C159" s="165">
        <v>27</v>
      </c>
      <c r="D159" s="165" t="s">
        <v>146</v>
      </c>
      <c r="E159" s="218" t="s">
        <v>393</v>
      </c>
      <c r="F159" s="379" t="s">
        <v>412</v>
      </c>
      <c r="G159" s="379"/>
      <c r="H159" s="379"/>
      <c r="I159" s="379"/>
      <c r="J159" s="167" t="s">
        <v>153</v>
      </c>
      <c r="K159" s="168">
        <v>90</v>
      </c>
      <c r="L159" s="372"/>
      <c r="M159" s="372"/>
      <c r="N159" s="373">
        <f t="shared" si="5"/>
        <v>0</v>
      </c>
      <c r="O159" s="373"/>
      <c r="P159" s="373"/>
      <c r="Q159" s="373"/>
      <c r="R159" s="103"/>
      <c r="T159" s="104" t="s">
        <v>5</v>
      </c>
      <c r="U159" s="29" t="s">
        <v>37</v>
      </c>
      <c r="V159" s="105">
        <v>0</v>
      </c>
      <c r="W159" s="105">
        <f t="shared" si="6"/>
        <v>0</v>
      </c>
      <c r="X159" s="105">
        <v>0</v>
      </c>
      <c r="Y159" s="105">
        <f t="shared" si="7"/>
        <v>0</v>
      </c>
      <c r="Z159" s="105">
        <v>0</v>
      </c>
      <c r="AA159" s="106">
        <f t="shared" si="8"/>
        <v>0</v>
      </c>
    </row>
    <row r="160" spans="2:27" s="1" customFormat="1" ht="31.5" customHeight="1">
      <c r="B160" s="102"/>
      <c r="C160" s="165">
        <v>28</v>
      </c>
      <c r="D160" s="165" t="s">
        <v>146</v>
      </c>
      <c r="E160" s="218" t="s">
        <v>394</v>
      </c>
      <c r="F160" s="379" t="s">
        <v>413</v>
      </c>
      <c r="G160" s="379"/>
      <c r="H160" s="379"/>
      <c r="I160" s="379"/>
      <c r="J160" s="167" t="s">
        <v>153</v>
      </c>
      <c r="K160" s="168">
        <v>20</v>
      </c>
      <c r="L160" s="372"/>
      <c r="M160" s="372"/>
      <c r="N160" s="373">
        <f t="shared" si="5"/>
        <v>0</v>
      </c>
      <c r="O160" s="373"/>
      <c r="P160" s="373"/>
      <c r="Q160" s="373"/>
      <c r="R160" s="103"/>
      <c r="T160" s="104" t="s">
        <v>5</v>
      </c>
      <c r="U160" s="29" t="s">
        <v>37</v>
      </c>
      <c r="V160" s="105">
        <v>0</v>
      </c>
      <c r="W160" s="105">
        <f t="shared" si="6"/>
        <v>0</v>
      </c>
      <c r="X160" s="105">
        <v>0</v>
      </c>
      <c r="Y160" s="105">
        <f t="shared" si="7"/>
        <v>0</v>
      </c>
      <c r="Z160" s="105">
        <v>0</v>
      </c>
      <c r="AA160" s="106">
        <f t="shared" si="8"/>
        <v>0</v>
      </c>
    </row>
    <row r="161" spans="2:27" s="1" customFormat="1" ht="57" customHeight="1">
      <c r="B161" s="102"/>
      <c r="C161" s="165">
        <v>29</v>
      </c>
      <c r="D161" s="165" t="s">
        <v>146</v>
      </c>
      <c r="E161" s="218" t="s">
        <v>612</v>
      </c>
      <c r="F161" s="379" t="s">
        <v>414</v>
      </c>
      <c r="G161" s="379"/>
      <c r="H161" s="379"/>
      <c r="I161" s="379"/>
      <c r="J161" s="167" t="s">
        <v>153</v>
      </c>
      <c r="K161" s="168">
        <v>104</v>
      </c>
      <c r="L161" s="372"/>
      <c r="M161" s="372"/>
      <c r="N161" s="373">
        <f t="shared" si="5"/>
        <v>0</v>
      </c>
      <c r="O161" s="373"/>
      <c r="P161" s="373"/>
      <c r="Q161" s="373"/>
      <c r="R161" s="103"/>
      <c r="T161" s="104" t="s">
        <v>5</v>
      </c>
      <c r="U161" s="29" t="s">
        <v>37</v>
      </c>
      <c r="V161" s="105">
        <v>0</v>
      </c>
      <c r="W161" s="105">
        <f t="shared" si="6"/>
        <v>0</v>
      </c>
      <c r="X161" s="105">
        <v>0</v>
      </c>
      <c r="Y161" s="105">
        <f t="shared" si="7"/>
        <v>0</v>
      </c>
      <c r="Z161" s="105">
        <v>0</v>
      </c>
      <c r="AA161" s="106">
        <f t="shared" si="8"/>
        <v>0</v>
      </c>
    </row>
    <row r="162" spans="2:27" s="1" customFormat="1" ht="15.75" customHeight="1">
      <c r="B162" s="102"/>
      <c r="C162" s="165"/>
      <c r="D162" s="165"/>
      <c r="E162" s="166"/>
      <c r="F162" s="374" t="s">
        <v>592</v>
      </c>
      <c r="G162" s="374"/>
      <c r="H162" s="374"/>
      <c r="I162" s="374"/>
      <c r="J162" s="167"/>
      <c r="K162" s="168"/>
      <c r="L162" s="373"/>
      <c r="M162" s="373"/>
      <c r="N162" s="373"/>
      <c r="O162" s="373"/>
      <c r="P162" s="373"/>
      <c r="Q162" s="373"/>
      <c r="R162" s="103"/>
      <c r="T162" s="149"/>
      <c r="U162" s="29"/>
      <c r="V162" s="105"/>
      <c r="W162" s="105">
        <v>0</v>
      </c>
      <c r="X162" s="105"/>
      <c r="Y162" s="105">
        <v>0</v>
      </c>
      <c r="Z162" s="105"/>
      <c r="AA162" s="106">
        <v>0</v>
      </c>
    </row>
    <row r="163" spans="2:18" s="1" customFormat="1" ht="6.95" customHeight="1">
      <c r="B163" s="40"/>
      <c r="C163" s="41"/>
      <c r="D163" s="41"/>
      <c r="E163" s="41"/>
      <c r="F163" s="41"/>
      <c r="G163" s="41"/>
      <c r="H163" s="41"/>
      <c r="I163" s="41"/>
      <c r="J163" s="41"/>
      <c r="K163" s="41"/>
      <c r="L163" s="41"/>
      <c r="M163" s="41"/>
      <c r="N163" s="41"/>
      <c r="O163" s="41"/>
      <c r="P163" s="41"/>
      <c r="Q163" s="41"/>
      <c r="R163" s="42"/>
    </row>
  </sheetData>
  <sheetProtection algorithmName="SHA-512" hashValue="samKjMh1LN/R0LTsxBThwvp5AlUHFnfwMIINeNlzOmrhXB5TlOZVQwPK++9V9Cj61sgSlG3idWAOAniYyzJugw==" saltValue="cY19Z9DshMRFh4lkJY16zw==" spinCount="100000" sheet="1" objects="1" scenarios="1"/>
  <mergeCells count="197">
    <mergeCell ref="H1:K1"/>
    <mergeCell ref="C2:Q2"/>
    <mergeCell ref="S2:AC2"/>
    <mergeCell ref="C4:Q4"/>
    <mergeCell ref="F6:P6"/>
    <mergeCell ref="F7:P7"/>
    <mergeCell ref="F9:G9"/>
    <mergeCell ref="F10:G10"/>
    <mergeCell ref="F13:G13"/>
    <mergeCell ref="O18:P18"/>
    <mergeCell ref="O20:P20"/>
    <mergeCell ref="O21:P21"/>
    <mergeCell ref="E24:L24"/>
    <mergeCell ref="M27:P27"/>
    <mergeCell ref="M28:P28"/>
    <mergeCell ref="O9:P9"/>
    <mergeCell ref="O11:P11"/>
    <mergeCell ref="O12:P12"/>
    <mergeCell ref="O14:P14"/>
    <mergeCell ref="O15:P15"/>
    <mergeCell ref="O17:P17"/>
    <mergeCell ref="F14:G14"/>
    <mergeCell ref="F15:G15"/>
    <mergeCell ref="F16:G16"/>
    <mergeCell ref="F19:G19"/>
    <mergeCell ref="H35:J35"/>
    <mergeCell ref="M35:P35"/>
    <mergeCell ref="H36:J36"/>
    <mergeCell ref="M36:P36"/>
    <mergeCell ref="L38:P38"/>
    <mergeCell ref="C76:Q76"/>
    <mergeCell ref="M30:P30"/>
    <mergeCell ref="H32:J32"/>
    <mergeCell ref="M32:P32"/>
    <mergeCell ref="H33:J33"/>
    <mergeCell ref="M33:P33"/>
    <mergeCell ref="H34:J34"/>
    <mergeCell ref="M34:P34"/>
    <mergeCell ref="N88:Q88"/>
    <mergeCell ref="N89:Q89"/>
    <mergeCell ref="N90:Q90"/>
    <mergeCell ref="N91:Q91"/>
    <mergeCell ref="N92:Q92"/>
    <mergeCell ref="N93:Q93"/>
    <mergeCell ref="F78:P78"/>
    <mergeCell ref="F79:P79"/>
    <mergeCell ref="M81:P81"/>
    <mergeCell ref="M83:Q83"/>
    <mergeCell ref="M84:Q84"/>
    <mergeCell ref="C86:G86"/>
    <mergeCell ref="N86:Q86"/>
    <mergeCell ref="M110:Q110"/>
    <mergeCell ref="M111:Q111"/>
    <mergeCell ref="F113:I113"/>
    <mergeCell ref="L113:M113"/>
    <mergeCell ref="N113:Q113"/>
    <mergeCell ref="N114:Q114"/>
    <mergeCell ref="N95:Q95"/>
    <mergeCell ref="L97:Q97"/>
    <mergeCell ref="C103:Q103"/>
    <mergeCell ref="F105:P105"/>
    <mergeCell ref="F106:P106"/>
    <mergeCell ref="M108:P108"/>
    <mergeCell ref="F119:I119"/>
    <mergeCell ref="L119:M119"/>
    <mergeCell ref="N119:Q119"/>
    <mergeCell ref="F120:I120"/>
    <mergeCell ref="L120:M120"/>
    <mergeCell ref="N120:Q120"/>
    <mergeCell ref="N115:Q115"/>
    <mergeCell ref="N116:Q116"/>
    <mergeCell ref="F117:I117"/>
    <mergeCell ref="L117:M117"/>
    <mergeCell ref="N117:Q117"/>
    <mergeCell ref="F118:I118"/>
    <mergeCell ref="L118:M118"/>
    <mergeCell ref="N118:Q118"/>
    <mergeCell ref="F123:I123"/>
    <mergeCell ref="L123:M123"/>
    <mergeCell ref="N123:Q123"/>
    <mergeCell ref="F124:I124"/>
    <mergeCell ref="L124:M124"/>
    <mergeCell ref="N124:Q124"/>
    <mergeCell ref="F121:I121"/>
    <mergeCell ref="L121:M121"/>
    <mergeCell ref="N121:Q121"/>
    <mergeCell ref="F122:I122"/>
    <mergeCell ref="L122:M122"/>
    <mergeCell ref="N122:Q122"/>
    <mergeCell ref="F131:I131"/>
    <mergeCell ref="L131:M131"/>
    <mergeCell ref="N131:Q131"/>
    <mergeCell ref="F132:I132"/>
    <mergeCell ref="L132:M132"/>
    <mergeCell ref="N132:Q132"/>
    <mergeCell ref="F125:I125"/>
    <mergeCell ref="L125:M125"/>
    <mergeCell ref="N125:Q125"/>
    <mergeCell ref="F126:I126"/>
    <mergeCell ref="L126:M126"/>
    <mergeCell ref="N126:Q126"/>
    <mergeCell ref="F127:I127"/>
    <mergeCell ref="L127:M127"/>
    <mergeCell ref="N127:Q127"/>
    <mergeCell ref="F128:I128"/>
    <mergeCell ref="L128:M128"/>
    <mergeCell ref="N128:Q128"/>
    <mergeCell ref="F129:I129"/>
    <mergeCell ref="L129:M129"/>
    <mergeCell ref="N129:Q129"/>
    <mergeCell ref="F130:I130"/>
    <mergeCell ref="L130:M130"/>
    <mergeCell ref="N130:Q130"/>
    <mergeCell ref="N135:Q135"/>
    <mergeCell ref="F136:I136"/>
    <mergeCell ref="L136:M136"/>
    <mergeCell ref="N136:Q136"/>
    <mergeCell ref="F137:I137"/>
    <mergeCell ref="L137:M137"/>
    <mergeCell ref="N137:Q137"/>
    <mergeCell ref="F133:I133"/>
    <mergeCell ref="L133:M133"/>
    <mergeCell ref="N133:Q133"/>
    <mergeCell ref="F134:I134"/>
    <mergeCell ref="L134:M134"/>
    <mergeCell ref="N134:Q134"/>
    <mergeCell ref="F140:I140"/>
    <mergeCell ref="L140:M140"/>
    <mergeCell ref="N140:Q140"/>
    <mergeCell ref="F141:I141"/>
    <mergeCell ref="L141:M141"/>
    <mergeCell ref="N141:Q141"/>
    <mergeCell ref="F138:I138"/>
    <mergeCell ref="L138:M138"/>
    <mergeCell ref="N138:Q138"/>
    <mergeCell ref="F139:I139"/>
    <mergeCell ref="L139:M139"/>
    <mergeCell ref="N139:Q139"/>
    <mergeCell ref="F143:I143"/>
    <mergeCell ref="L143:M143"/>
    <mergeCell ref="N143:Q143"/>
    <mergeCell ref="F144:I144"/>
    <mergeCell ref="L144:M144"/>
    <mergeCell ref="N144:Q144"/>
    <mergeCell ref="F142:I142"/>
    <mergeCell ref="L142:M142"/>
    <mergeCell ref="N142:Q142"/>
    <mergeCell ref="F147:I147"/>
    <mergeCell ref="L147:M147"/>
    <mergeCell ref="N147:Q147"/>
    <mergeCell ref="F148:I148"/>
    <mergeCell ref="L148:M148"/>
    <mergeCell ref="N148:Q148"/>
    <mergeCell ref="F145:I145"/>
    <mergeCell ref="L145:M145"/>
    <mergeCell ref="N145:Q145"/>
    <mergeCell ref="F146:I146"/>
    <mergeCell ref="L146:M146"/>
    <mergeCell ref="N146:Q146"/>
    <mergeCell ref="F152:I152"/>
    <mergeCell ref="L152:M152"/>
    <mergeCell ref="N152:Q152"/>
    <mergeCell ref="F153:I153"/>
    <mergeCell ref="L153:M153"/>
    <mergeCell ref="N153:Q153"/>
    <mergeCell ref="F149:I149"/>
    <mergeCell ref="L149:M149"/>
    <mergeCell ref="N149:Q149"/>
    <mergeCell ref="N150:Q150"/>
    <mergeCell ref="F151:I151"/>
    <mergeCell ref="L151:M151"/>
    <mergeCell ref="N151:Q151"/>
    <mergeCell ref="F156:I156"/>
    <mergeCell ref="L156:M156"/>
    <mergeCell ref="N156:Q156"/>
    <mergeCell ref="F157:I157"/>
    <mergeCell ref="L157:M157"/>
    <mergeCell ref="N157:Q157"/>
    <mergeCell ref="F154:I154"/>
    <mergeCell ref="L154:M154"/>
    <mergeCell ref="N154:Q154"/>
    <mergeCell ref="F155:I155"/>
    <mergeCell ref="L155:M155"/>
    <mergeCell ref="N155:Q155"/>
    <mergeCell ref="F161:I161"/>
    <mergeCell ref="L161:M161"/>
    <mergeCell ref="N161:Q161"/>
    <mergeCell ref="F162:I162"/>
    <mergeCell ref="L162:M162"/>
    <mergeCell ref="N162:Q162"/>
    <mergeCell ref="N158:Q158"/>
    <mergeCell ref="F159:I159"/>
    <mergeCell ref="L159:M159"/>
    <mergeCell ref="N159:Q159"/>
    <mergeCell ref="F160:I160"/>
    <mergeCell ref="L160:M160"/>
    <mergeCell ref="N160:Q160"/>
  </mergeCells>
  <hyperlinks>
    <hyperlink ref="F1:G1" location="C2" display="1) Krycí list rozpočtu"/>
    <hyperlink ref="H1:K1" location="C86" display="2) Rekapitulace rozpočtu"/>
    <hyperlink ref="L1" location="C119" display="3) Rozpočet"/>
    <hyperlink ref="S1:T1" location="'Rekapitulace stavby'!C2" display="Rekapitulace stavby"/>
  </hyperlinks>
  <printOptions/>
  <pageMargins left="0.5833333" right="0.5833333" top="0.5" bottom="0.4666667" header="0" footer="0"/>
  <pageSetup blackAndWhite="1" fitToHeight="100" fitToWidth="1" horizontalDpi="600" verticalDpi="600" orientation="portrait" paperSize="9" scale="95" r:id="rId2"/>
  <headerFooter>
    <oddFooter>&amp;CStrana &amp;P z &amp;N</oddFooter>
  </headerFooter>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138"/>
  <sheetViews>
    <sheetView showGridLines="0" workbookViewId="0" topLeftCell="A1">
      <pane ySplit="1" topLeftCell="A2" activePane="bottomLeft" state="frozen"/>
      <selection pane="bottomLeft" activeCell="L117" sqref="L117:M137"/>
    </sheetView>
  </sheetViews>
  <sheetFormatPr defaultColWidth="9.33203125" defaultRowHeight="13.5"/>
  <cols>
    <col min="1" max="1" width="8.33203125" style="146" customWidth="1"/>
    <col min="2" max="2" width="1.66796875" style="146" customWidth="1"/>
    <col min="3" max="3" width="4.16015625" style="146" customWidth="1"/>
    <col min="4" max="4" width="4.33203125" style="146" customWidth="1"/>
    <col min="5" max="5" width="17.16015625" style="146" customWidth="1"/>
    <col min="6" max="7" width="11.16015625" style="146" customWidth="1"/>
    <col min="8" max="8" width="12.5" style="146" customWidth="1"/>
    <col min="9" max="9" width="7" style="146" customWidth="1"/>
    <col min="10" max="10" width="5.16015625" style="146" customWidth="1"/>
    <col min="11" max="11" width="11.5" style="146" customWidth="1"/>
    <col min="12" max="12" width="12" style="146" customWidth="1"/>
    <col min="13" max="14" width="6" style="146" customWidth="1"/>
    <col min="15" max="15" width="2" style="146" customWidth="1"/>
    <col min="16" max="16" width="12.5" style="146" customWidth="1"/>
    <col min="17" max="17" width="4.16015625" style="146" customWidth="1"/>
    <col min="18" max="18" width="1.66796875" style="146" customWidth="1"/>
    <col min="19" max="19" width="8.16015625" style="146" customWidth="1"/>
    <col min="20" max="20" width="29.66015625" style="146" hidden="1" customWidth="1"/>
    <col min="21" max="21" width="16.33203125" style="146" hidden="1" customWidth="1"/>
    <col min="22" max="22" width="12.33203125" style="146" hidden="1" customWidth="1"/>
    <col min="23" max="23" width="16.33203125" style="146" hidden="1" customWidth="1"/>
    <col min="24" max="24" width="12.16015625" style="146" hidden="1" customWidth="1"/>
    <col min="25" max="25" width="15" style="146" hidden="1" customWidth="1"/>
    <col min="26" max="26" width="11" style="146" hidden="1" customWidth="1"/>
    <col min="27" max="27" width="15" style="146" hidden="1" customWidth="1"/>
    <col min="28" max="28" width="16.33203125" style="146" hidden="1" customWidth="1"/>
    <col min="29" max="29" width="11" style="146" customWidth="1"/>
    <col min="30" max="30" width="15" style="146" customWidth="1"/>
    <col min="31" max="31" width="16.33203125" style="146" customWidth="1"/>
    <col min="32" max="16384" width="9.33203125" style="146" customWidth="1"/>
  </cols>
  <sheetData>
    <row r="1" spans="1:41" ht="21.75" customHeight="1">
      <c r="A1" s="71"/>
      <c r="B1" s="11"/>
      <c r="C1" s="11"/>
      <c r="D1" s="12" t="s">
        <v>1</v>
      </c>
      <c r="E1" s="11"/>
      <c r="F1" s="13" t="s">
        <v>116</v>
      </c>
      <c r="G1" s="13"/>
      <c r="H1" s="396" t="s">
        <v>117</v>
      </c>
      <c r="I1" s="396"/>
      <c r="J1" s="396"/>
      <c r="K1" s="396"/>
      <c r="L1" s="13" t="s">
        <v>118</v>
      </c>
      <c r="M1" s="11"/>
      <c r="N1" s="11"/>
      <c r="O1" s="12" t="s">
        <v>119</v>
      </c>
      <c r="P1" s="11"/>
      <c r="Q1" s="11"/>
      <c r="R1" s="11"/>
      <c r="S1" s="13" t="s">
        <v>120</v>
      </c>
      <c r="T1" s="13"/>
      <c r="U1" s="71"/>
      <c r="V1" s="71"/>
      <c r="W1" s="14"/>
      <c r="X1" s="14"/>
      <c r="Y1" s="14"/>
      <c r="Z1" s="14"/>
      <c r="AA1" s="14"/>
      <c r="AB1" s="14"/>
      <c r="AC1" s="14"/>
      <c r="AD1" s="14"/>
      <c r="AE1" s="14"/>
      <c r="AF1" s="14"/>
      <c r="AG1" s="14"/>
      <c r="AH1" s="14"/>
      <c r="AI1" s="14"/>
      <c r="AJ1" s="14"/>
      <c r="AK1" s="14"/>
      <c r="AL1" s="14"/>
      <c r="AM1" s="14"/>
      <c r="AN1" s="14"/>
      <c r="AO1" s="14"/>
    </row>
    <row r="2" spans="3:29" ht="36.95" customHeight="1">
      <c r="C2" s="307" t="s">
        <v>7</v>
      </c>
      <c r="D2" s="308"/>
      <c r="E2" s="308"/>
      <c r="F2" s="308"/>
      <c r="G2" s="308"/>
      <c r="H2" s="308"/>
      <c r="I2" s="308"/>
      <c r="J2" s="308"/>
      <c r="K2" s="308"/>
      <c r="L2" s="308"/>
      <c r="M2" s="308"/>
      <c r="N2" s="308"/>
      <c r="O2" s="308"/>
      <c r="P2" s="308"/>
      <c r="Q2" s="308"/>
      <c r="S2" s="339" t="s">
        <v>8</v>
      </c>
      <c r="T2" s="340"/>
      <c r="U2" s="340"/>
      <c r="V2" s="340"/>
      <c r="W2" s="340"/>
      <c r="X2" s="340"/>
      <c r="Y2" s="340"/>
      <c r="Z2" s="340"/>
      <c r="AA2" s="340"/>
      <c r="AB2" s="340"/>
      <c r="AC2" s="340"/>
    </row>
    <row r="3" spans="2:18" ht="6.95" customHeight="1">
      <c r="B3" s="18"/>
      <c r="C3" s="19"/>
      <c r="D3" s="19"/>
      <c r="E3" s="19"/>
      <c r="F3" s="19"/>
      <c r="G3" s="19"/>
      <c r="H3" s="19"/>
      <c r="I3" s="19"/>
      <c r="J3" s="19"/>
      <c r="K3" s="19"/>
      <c r="L3" s="19"/>
      <c r="M3" s="19"/>
      <c r="N3" s="19"/>
      <c r="O3" s="19"/>
      <c r="P3" s="19"/>
      <c r="Q3" s="19"/>
      <c r="R3" s="20"/>
    </row>
    <row r="4" spans="2:20" ht="36.95" customHeight="1">
      <c r="B4" s="21"/>
      <c r="C4" s="309" t="s">
        <v>122</v>
      </c>
      <c r="D4" s="310"/>
      <c r="E4" s="310"/>
      <c r="F4" s="310"/>
      <c r="G4" s="310"/>
      <c r="H4" s="310"/>
      <c r="I4" s="310"/>
      <c r="J4" s="310"/>
      <c r="K4" s="310"/>
      <c r="L4" s="310"/>
      <c r="M4" s="310"/>
      <c r="N4" s="310"/>
      <c r="O4" s="310"/>
      <c r="P4" s="310"/>
      <c r="Q4" s="310"/>
      <c r="R4" s="22"/>
      <c r="T4" s="23" t="s">
        <v>13</v>
      </c>
    </row>
    <row r="5" spans="2:18" ht="6.95" customHeight="1">
      <c r="B5" s="21"/>
      <c r="C5" s="175"/>
      <c r="D5" s="175"/>
      <c r="E5" s="175"/>
      <c r="F5" s="175"/>
      <c r="G5" s="175"/>
      <c r="H5" s="175"/>
      <c r="I5" s="175"/>
      <c r="J5" s="175"/>
      <c r="K5" s="175"/>
      <c r="L5" s="175"/>
      <c r="M5" s="175"/>
      <c r="N5" s="175"/>
      <c r="O5" s="175"/>
      <c r="P5" s="175"/>
      <c r="Q5" s="175"/>
      <c r="R5" s="22"/>
    </row>
    <row r="6" spans="2:18" ht="25.35" customHeight="1">
      <c r="B6" s="21"/>
      <c r="C6" s="175"/>
      <c r="D6" s="176" t="s">
        <v>17</v>
      </c>
      <c r="E6" s="175"/>
      <c r="F6" s="417" t="str">
        <f>'[14]Rekapitulace stavby'!K6</f>
        <v>Lednice</v>
      </c>
      <c r="G6" s="418"/>
      <c r="H6" s="418"/>
      <c r="I6" s="418"/>
      <c r="J6" s="418"/>
      <c r="K6" s="418"/>
      <c r="L6" s="418"/>
      <c r="M6" s="418"/>
      <c r="N6" s="418"/>
      <c r="O6" s="418"/>
      <c r="P6" s="418"/>
      <c r="Q6" s="175"/>
      <c r="R6" s="22"/>
    </row>
    <row r="7" spans="2:18" s="1" customFormat="1" ht="32.85" customHeight="1">
      <c r="B7" s="26"/>
      <c r="C7" s="177"/>
      <c r="D7" s="178" t="s">
        <v>123</v>
      </c>
      <c r="E7" s="177"/>
      <c r="F7" s="313" t="s">
        <v>636</v>
      </c>
      <c r="G7" s="408"/>
      <c r="H7" s="408"/>
      <c r="I7" s="408"/>
      <c r="J7" s="408"/>
      <c r="K7" s="408"/>
      <c r="L7" s="408"/>
      <c r="M7" s="408"/>
      <c r="N7" s="408"/>
      <c r="O7" s="408"/>
      <c r="P7" s="408"/>
      <c r="Q7" s="177"/>
      <c r="R7" s="28"/>
    </row>
    <row r="8" spans="2:18" s="1" customFormat="1" ht="14.45" customHeight="1">
      <c r="B8" s="26"/>
      <c r="C8" s="177"/>
      <c r="D8" s="176" t="s">
        <v>19</v>
      </c>
      <c r="E8" s="177"/>
      <c r="F8" s="179" t="s">
        <v>5</v>
      </c>
      <c r="G8" s="177"/>
      <c r="H8" s="177"/>
      <c r="I8" s="177"/>
      <c r="J8" s="177"/>
      <c r="K8" s="177"/>
      <c r="L8" s="177"/>
      <c r="M8" s="176" t="s">
        <v>20</v>
      </c>
      <c r="N8" s="177"/>
      <c r="O8" s="179" t="s">
        <v>5</v>
      </c>
      <c r="P8" s="177"/>
      <c r="Q8" s="177"/>
      <c r="R8" s="28"/>
    </row>
    <row r="9" spans="2:18" s="1" customFormat="1" ht="14.45" customHeight="1">
      <c r="B9" s="26"/>
      <c r="C9" s="177"/>
      <c r="D9" s="176" t="s">
        <v>21</v>
      </c>
      <c r="E9" s="177"/>
      <c r="F9" s="409" t="str">
        <f>'Rekapitulace stavby'!K8</f>
        <v>Lednice</v>
      </c>
      <c r="G9" s="409"/>
      <c r="H9" s="177"/>
      <c r="I9" s="177"/>
      <c r="J9" s="177"/>
      <c r="K9" s="177"/>
      <c r="L9" s="177"/>
      <c r="M9" s="176" t="s">
        <v>23</v>
      </c>
      <c r="N9" s="177"/>
      <c r="O9" s="409" t="str">
        <f>'Rekapitulace stavby'!AN8</f>
        <v>29. 1. 2018</v>
      </c>
      <c r="P9" s="409"/>
      <c r="Q9" s="177"/>
      <c r="R9" s="28"/>
    </row>
    <row r="10" spans="2:18" s="1" customFormat="1" ht="10.9" customHeight="1">
      <c r="B10" s="26"/>
      <c r="C10" s="177"/>
      <c r="D10" s="177"/>
      <c r="E10" s="177"/>
      <c r="F10" s="409"/>
      <c r="G10" s="409"/>
      <c r="H10" s="177"/>
      <c r="I10" s="177"/>
      <c r="J10" s="177"/>
      <c r="K10" s="177"/>
      <c r="L10" s="177"/>
      <c r="M10" s="177"/>
      <c r="N10" s="177"/>
      <c r="O10" s="177"/>
      <c r="P10" s="177"/>
      <c r="Q10" s="177"/>
      <c r="R10" s="28"/>
    </row>
    <row r="11" spans="2:18" s="1" customFormat="1" ht="14.45" customHeight="1">
      <c r="B11" s="26"/>
      <c r="C11" s="177"/>
      <c r="D11" s="176" t="s">
        <v>25</v>
      </c>
      <c r="E11" s="177"/>
      <c r="F11" s="180" t="str">
        <f>'Rekapitulace stavby'!K10</f>
        <v>Mendelova univerzita v Brně, Zahradnická fakulta</v>
      </c>
      <c r="G11" s="180"/>
      <c r="H11" s="177"/>
      <c r="I11" s="177"/>
      <c r="J11" s="177"/>
      <c r="K11" s="177"/>
      <c r="L11" s="177"/>
      <c r="M11" s="176" t="s">
        <v>26</v>
      </c>
      <c r="N11" s="177"/>
      <c r="O11" s="311">
        <f>IF('Rekapitulace stavby'!AN10="","",'Rekapitulace stavby'!AN10)</f>
        <v>62156489</v>
      </c>
      <c r="P11" s="311"/>
      <c r="Q11" s="177"/>
      <c r="R11" s="28"/>
    </row>
    <row r="12" spans="2:18" s="1" customFormat="1" ht="18" customHeight="1">
      <c r="B12" s="26"/>
      <c r="C12" s="177"/>
      <c r="D12" s="177"/>
      <c r="E12" s="179" t="str">
        <f>IF('[14]Rekapitulace stavby'!E11="","",'[14]Rekapitulace stavby'!E11)</f>
        <v xml:space="preserve"> </v>
      </c>
      <c r="F12" s="180" t="str">
        <f>'Rekapitulace stavby'!K11</f>
        <v>Zemědělská 1, 613 00 Brno</v>
      </c>
      <c r="G12" s="180"/>
      <c r="H12" s="177"/>
      <c r="I12" s="177"/>
      <c r="J12" s="177"/>
      <c r="K12" s="177"/>
      <c r="L12" s="177"/>
      <c r="M12" s="176" t="s">
        <v>27</v>
      </c>
      <c r="N12" s="177"/>
      <c r="O12" s="311" t="str">
        <f>IF('Rekapitulace stavby'!AN11="","",'Rekapitulace stavby'!AN11)</f>
        <v>CZ62156489</v>
      </c>
      <c r="P12" s="311"/>
      <c r="Q12" s="177"/>
      <c r="R12" s="28"/>
    </row>
    <row r="13" spans="2:18" s="1" customFormat="1" ht="6.95" customHeight="1">
      <c r="B13" s="26"/>
      <c r="C13" s="177"/>
      <c r="D13" s="177"/>
      <c r="E13" s="177"/>
      <c r="F13" s="409"/>
      <c r="G13" s="409"/>
      <c r="H13" s="177"/>
      <c r="I13" s="177"/>
      <c r="J13" s="177"/>
      <c r="K13" s="177"/>
      <c r="L13" s="177"/>
      <c r="M13" s="177"/>
      <c r="N13" s="177"/>
      <c r="O13" s="177"/>
      <c r="P13" s="177"/>
      <c r="Q13" s="177"/>
      <c r="R13" s="28"/>
    </row>
    <row r="14" spans="2:18" s="1" customFormat="1" ht="14.45" customHeight="1">
      <c r="B14" s="26"/>
      <c r="C14" s="177"/>
      <c r="D14" s="176" t="s">
        <v>28</v>
      </c>
      <c r="E14" s="177"/>
      <c r="F14" s="352" t="str">
        <f>'Rekapitulace stavby'!K13</f>
        <v xml:space="preserve"> </v>
      </c>
      <c r="G14" s="352"/>
      <c r="H14" s="177"/>
      <c r="I14" s="177"/>
      <c r="J14" s="177"/>
      <c r="K14" s="177"/>
      <c r="L14" s="177"/>
      <c r="M14" s="176" t="s">
        <v>26</v>
      </c>
      <c r="N14" s="177"/>
      <c r="O14" s="354" t="str">
        <f>'Rekapitulace stavby'!AN13</f>
        <v xml:space="preserve"> </v>
      </c>
      <c r="P14" s="354"/>
      <c r="Q14" s="177"/>
      <c r="R14" s="28"/>
    </row>
    <row r="15" spans="2:18" s="1" customFormat="1" ht="18" customHeight="1">
      <c r="B15" s="26"/>
      <c r="C15" s="177"/>
      <c r="D15" s="177"/>
      <c r="E15" s="179" t="str">
        <f>IF('[14]Rekapitulace stavby'!E14="","",'[14]Rekapitulace stavby'!E14)</f>
        <v xml:space="preserve"> </v>
      </c>
      <c r="F15" s="354" t="str">
        <f>'Rekapitulace stavby'!K14</f>
        <v xml:space="preserve"> </v>
      </c>
      <c r="G15" s="354"/>
      <c r="H15" s="177"/>
      <c r="I15" s="177"/>
      <c r="J15" s="177"/>
      <c r="K15" s="177"/>
      <c r="L15" s="177"/>
      <c r="M15" s="176" t="s">
        <v>27</v>
      </c>
      <c r="N15" s="177"/>
      <c r="O15" s="354" t="str">
        <f>'Rekapitulace stavby'!AN14</f>
        <v xml:space="preserve"> </v>
      </c>
      <c r="P15" s="354"/>
      <c r="Q15" s="177"/>
      <c r="R15" s="28"/>
    </row>
    <row r="16" spans="2:18" s="1" customFormat="1" ht="6.95" customHeight="1">
      <c r="B16" s="26"/>
      <c r="C16" s="177"/>
      <c r="D16" s="177"/>
      <c r="E16" s="177"/>
      <c r="F16" s="409"/>
      <c r="G16" s="409"/>
      <c r="H16" s="177"/>
      <c r="I16" s="177"/>
      <c r="J16" s="177"/>
      <c r="K16" s="177"/>
      <c r="L16" s="177"/>
      <c r="M16" s="177"/>
      <c r="N16" s="177"/>
      <c r="O16" s="177"/>
      <c r="P16" s="177"/>
      <c r="Q16" s="177"/>
      <c r="R16" s="28"/>
    </row>
    <row r="17" spans="2:18" s="1" customFormat="1" ht="14.45" customHeight="1">
      <c r="B17" s="26"/>
      <c r="C17" s="177"/>
      <c r="D17" s="176" t="s">
        <v>29</v>
      </c>
      <c r="E17" s="177"/>
      <c r="F17" s="180" t="str">
        <f>'Rekapitulace stavby'!K16</f>
        <v>Ing. Jiří Vondál, PROVO</v>
      </c>
      <c r="G17" s="180"/>
      <c r="H17" s="177"/>
      <c r="I17" s="177"/>
      <c r="J17" s="177"/>
      <c r="K17" s="177"/>
      <c r="L17" s="177"/>
      <c r="M17" s="176" t="s">
        <v>26</v>
      </c>
      <c r="N17" s="177"/>
      <c r="O17" s="311">
        <f>IF('Rekapitulace stavby'!AN16="","",'Rekapitulace stavby'!AN16)</f>
        <v>12703320</v>
      </c>
      <c r="P17" s="311"/>
      <c r="Q17" s="177"/>
      <c r="R17" s="28"/>
    </row>
    <row r="18" spans="2:18" s="1" customFormat="1" ht="18" customHeight="1">
      <c r="B18" s="26"/>
      <c r="C18" s="177"/>
      <c r="D18" s="177"/>
      <c r="E18" s="179" t="str">
        <f>IF('[14]Rekapitulace stavby'!E17="","",'[14]Rekapitulace stavby'!E17)</f>
        <v xml:space="preserve"> </v>
      </c>
      <c r="F18" s="180" t="str">
        <f>'Rekapitulace stavby'!K17</f>
        <v>Kubelíkova 22d, 628 00 Brno - Líšeň</v>
      </c>
      <c r="G18" s="180"/>
      <c r="H18" s="177"/>
      <c r="I18" s="177"/>
      <c r="J18" s="177"/>
      <c r="K18" s="177"/>
      <c r="L18" s="177"/>
      <c r="M18" s="176" t="s">
        <v>27</v>
      </c>
      <c r="N18" s="177"/>
      <c r="O18" s="311" t="str">
        <f>IF('Rekapitulace stavby'!AN17="","",'Rekapitulace stavby'!AN17)</f>
        <v/>
      </c>
      <c r="P18" s="311"/>
      <c r="Q18" s="177"/>
      <c r="R18" s="28"/>
    </row>
    <row r="19" spans="2:18" s="1" customFormat="1" ht="6.95" customHeight="1">
      <c r="B19" s="26"/>
      <c r="C19" s="177"/>
      <c r="D19" s="177"/>
      <c r="E19" s="177"/>
      <c r="F19" s="409"/>
      <c r="G19" s="409"/>
      <c r="H19" s="177"/>
      <c r="I19" s="177"/>
      <c r="J19" s="177"/>
      <c r="K19" s="177"/>
      <c r="L19" s="177"/>
      <c r="M19" s="177"/>
      <c r="N19" s="177"/>
      <c r="O19" s="177"/>
      <c r="P19" s="177"/>
      <c r="Q19" s="177"/>
      <c r="R19" s="28"/>
    </row>
    <row r="20" spans="2:18" s="1" customFormat="1" ht="14.45" customHeight="1">
      <c r="B20" s="26"/>
      <c r="C20" s="177"/>
      <c r="D20" s="176" t="s">
        <v>31</v>
      </c>
      <c r="E20" s="177"/>
      <c r="F20" s="180" t="str">
        <f>'Rekapitulace stavby'!K19</f>
        <v>Profigrass s.r.o. - Ing. Tomáš Vlček</v>
      </c>
      <c r="G20" s="180"/>
      <c r="H20" s="177"/>
      <c r="I20" s="177"/>
      <c r="J20" s="177"/>
      <c r="K20" s="177"/>
      <c r="L20" s="177"/>
      <c r="M20" s="176" t="s">
        <v>26</v>
      </c>
      <c r="N20" s="177"/>
      <c r="O20" s="311">
        <f>IF('Rekapitulace stavby'!AN19="","",'Rekapitulace stavby'!AN19)</f>
        <v>25319876</v>
      </c>
      <c r="P20" s="311"/>
      <c r="Q20" s="177"/>
      <c r="R20" s="28"/>
    </row>
    <row r="21" spans="2:18" s="1" customFormat="1" ht="18" customHeight="1">
      <c r="B21" s="26"/>
      <c r="C21" s="177"/>
      <c r="D21" s="177"/>
      <c r="E21" s="179" t="str">
        <f>IF('[14]Rekapitulace stavby'!E20="","",'[14]Rekapitulace stavby'!E20)</f>
        <v xml:space="preserve"> </v>
      </c>
      <c r="F21" s="180" t="str">
        <f>'Rekapitulace stavby'!K20</f>
        <v>Holzova 9, 628 00 Brno - Líšeň</v>
      </c>
      <c r="G21" s="180"/>
      <c r="H21" s="177"/>
      <c r="I21" s="177"/>
      <c r="J21" s="177"/>
      <c r="K21" s="177"/>
      <c r="L21" s="177"/>
      <c r="M21" s="176" t="s">
        <v>27</v>
      </c>
      <c r="N21" s="177"/>
      <c r="O21" s="311" t="str">
        <f>IF('Rekapitulace stavby'!AN20="","",'Rekapitulace stavby'!AN20)</f>
        <v>CZ25319876</v>
      </c>
      <c r="P21" s="311"/>
      <c r="Q21" s="177"/>
      <c r="R21" s="28"/>
    </row>
    <row r="22" spans="2:18" s="1" customFormat="1" ht="6.95" customHeight="1">
      <c r="B22" s="26"/>
      <c r="C22" s="177"/>
      <c r="D22" s="177"/>
      <c r="E22" s="177"/>
      <c r="F22" s="177"/>
      <c r="G22" s="177"/>
      <c r="H22" s="177"/>
      <c r="I22" s="177"/>
      <c r="J22" s="177"/>
      <c r="K22" s="177"/>
      <c r="L22" s="177"/>
      <c r="M22" s="177"/>
      <c r="N22" s="177"/>
      <c r="O22" s="177"/>
      <c r="P22" s="177"/>
      <c r="Q22" s="177"/>
      <c r="R22" s="28"/>
    </row>
    <row r="23" spans="2:18" s="1" customFormat="1" ht="14.45" customHeight="1">
      <c r="B23" s="26"/>
      <c r="C23" s="177"/>
      <c r="D23" s="176" t="s">
        <v>32</v>
      </c>
      <c r="E23" s="177"/>
      <c r="F23" s="291" t="str">
        <f>'Rekapitulace stavby'!K22</f>
        <v xml:space="preserve"> </v>
      </c>
      <c r="G23" s="177"/>
      <c r="H23" s="177"/>
      <c r="I23" s="177"/>
      <c r="J23" s="177"/>
      <c r="K23" s="177"/>
      <c r="L23" s="177"/>
      <c r="M23" s="177"/>
      <c r="N23" s="177"/>
      <c r="O23" s="177"/>
      <c r="P23" s="177"/>
      <c r="Q23" s="177"/>
      <c r="R23" s="28"/>
    </row>
    <row r="24" spans="2:18" s="1" customFormat="1" ht="22.5" customHeight="1">
      <c r="B24" s="26"/>
      <c r="C24" s="177"/>
      <c r="D24" s="177"/>
      <c r="E24" s="314" t="s">
        <v>5</v>
      </c>
      <c r="F24" s="314"/>
      <c r="G24" s="314"/>
      <c r="H24" s="314"/>
      <c r="I24" s="314"/>
      <c r="J24" s="314"/>
      <c r="K24" s="314"/>
      <c r="L24" s="314"/>
      <c r="M24" s="177"/>
      <c r="N24" s="177"/>
      <c r="O24" s="177"/>
      <c r="P24" s="177"/>
      <c r="Q24" s="177"/>
      <c r="R24" s="28"/>
    </row>
    <row r="25" spans="2:18" s="1" customFormat="1" ht="6.95" customHeight="1">
      <c r="B25" s="26"/>
      <c r="C25" s="177"/>
      <c r="D25" s="177"/>
      <c r="E25" s="177"/>
      <c r="F25" s="177"/>
      <c r="G25" s="177"/>
      <c r="H25" s="177"/>
      <c r="I25" s="177"/>
      <c r="J25" s="177"/>
      <c r="K25" s="177"/>
      <c r="L25" s="177"/>
      <c r="M25" s="177"/>
      <c r="N25" s="177"/>
      <c r="O25" s="177"/>
      <c r="P25" s="177"/>
      <c r="Q25" s="177"/>
      <c r="R25" s="28"/>
    </row>
    <row r="26" spans="2:18" s="1" customFormat="1" ht="6.95" customHeight="1">
      <c r="B26" s="26"/>
      <c r="C26" s="177"/>
      <c r="D26" s="181"/>
      <c r="E26" s="181"/>
      <c r="F26" s="181"/>
      <c r="G26" s="181"/>
      <c r="H26" s="181"/>
      <c r="I26" s="181"/>
      <c r="J26" s="181"/>
      <c r="K26" s="181"/>
      <c r="L26" s="181"/>
      <c r="M26" s="181"/>
      <c r="N26" s="181"/>
      <c r="O26" s="181"/>
      <c r="P26" s="181"/>
      <c r="Q26" s="177"/>
      <c r="R26" s="28"/>
    </row>
    <row r="27" spans="2:18" s="1" customFormat="1" ht="14.45" customHeight="1">
      <c r="B27" s="26"/>
      <c r="C27" s="177"/>
      <c r="D27" s="182" t="s">
        <v>124</v>
      </c>
      <c r="E27" s="177"/>
      <c r="F27" s="177"/>
      <c r="G27" s="177"/>
      <c r="H27" s="177"/>
      <c r="I27" s="177"/>
      <c r="J27" s="177"/>
      <c r="K27" s="177"/>
      <c r="L27" s="177"/>
      <c r="M27" s="315">
        <f>N88</f>
        <v>0</v>
      </c>
      <c r="N27" s="315"/>
      <c r="O27" s="315"/>
      <c r="P27" s="315"/>
      <c r="Q27" s="177"/>
      <c r="R27" s="28"/>
    </row>
    <row r="28" spans="2:18" s="1" customFormat="1" ht="14.45" customHeight="1">
      <c r="B28" s="26"/>
      <c r="C28" s="177"/>
      <c r="D28" s="183" t="s">
        <v>125</v>
      </c>
      <c r="E28" s="177"/>
      <c r="F28" s="177"/>
      <c r="G28" s="177"/>
      <c r="H28" s="177"/>
      <c r="I28" s="177"/>
      <c r="J28" s="177"/>
      <c r="K28" s="177"/>
      <c r="L28" s="177"/>
      <c r="M28" s="315">
        <f>N95</f>
        <v>0</v>
      </c>
      <c r="N28" s="315"/>
      <c r="O28" s="315"/>
      <c r="P28" s="315"/>
      <c r="Q28" s="177"/>
      <c r="R28" s="28"/>
    </row>
    <row r="29" spans="2:18" s="1" customFormat="1" ht="6.95" customHeight="1">
      <c r="B29" s="26"/>
      <c r="C29" s="177"/>
      <c r="D29" s="177"/>
      <c r="E29" s="177"/>
      <c r="F29" s="177"/>
      <c r="G29" s="177"/>
      <c r="H29" s="177"/>
      <c r="I29" s="177"/>
      <c r="J29" s="177"/>
      <c r="K29" s="177"/>
      <c r="L29" s="177"/>
      <c r="M29" s="177"/>
      <c r="N29" s="177"/>
      <c r="O29" s="177"/>
      <c r="P29" s="177"/>
      <c r="Q29" s="177"/>
      <c r="R29" s="28"/>
    </row>
    <row r="30" spans="2:18" s="1" customFormat="1" ht="25.35" customHeight="1">
      <c r="B30" s="26"/>
      <c r="C30" s="177"/>
      <c r="D30" s="184" t="s">
        <v>35</v>
      </c>
      <c r="E30" s="177"/>
      <c r="F30" s="177"/>
      <c r="G30" s="177"/>
      <c r="H30" s="177"/>
      <c r="I30" s="177"/>
      <c r="J30" s="177"/>
      <c r="K30" s="177"/>
      <c r="L30" s="177"/>
      <c r="M30" s="422">
        <f>ROUND(M27+M28,2)</f>
        <v>0</v>
      </c>
      <c r="N30" s="408"/>
      <c r="O30" s="408"/>
      <c r="P30" s="408"/>
      <c r="Q30" s="177"/>
      <c r="R30" s="28"/>
    </row>
    <row r="31" spans="2:18" s="1" customFormat="1" ht="6.95" customHeight="1">
      <c r="B31" s="26"/>
      <c r="C31" s="177"/>
      <c r="D31" s="181"/>
      <c r="E31" s="181"/>
      <c r="F31" s="181"/>
      <c r="G31" s="181"/>
      <c r="H31" s="181"/>
      <c r="I31" s="181"/>
      <c r="J31" s="181"/>
      <c r="K31" s="181"/>
      <c r="L31" s="181"/>
      <c r="M31" s="181"/>
      <c r="N31" s="181"/>
      <c r="O31" s="181"/>
      <c r="P31" s="181"/>
      <c r="Q31" s="177"/>
      <c r="R31" s="28"/>
    </row>
    <row r="32" spans="2:18" s="1" customFormat="1" ht="14.45" customHeight="1">
      <c r="B32" s="26"/>
      <c r="C32" s="177"/>
      <c r="D32" s="185" t="s">
        <v>36</v>
      </c>
      <c r="E32" s="185" t="s">
        <v>37</v>
      </c>
      <c r="F32" s="186">
        <v>0.21</v>
      </c>
      <c r="G32" s="187" t="s">
        <v>38</v>
      </c>
      <c r="H32" s="423">
        <f>M30</f>
        <v>0</v>
      </c>
      <c r="I32" s="408"/>
      <c r="J32" s="408"/>
      <c r="K32" s="177"/>
      <c r="L32" s="177"/>
      <c r="M32" s="423">
        <f>H32*0.21</f>
        <v>0</v>
      </c>
      <c r="N32" s="408"/>
      <c r="O32" s="408"/>
      <c r="P32" s="408"/>
      <c r="Q32" s="177"/>
      <c r="R32" s="28"/>
    </row>
    <row r="33" spans="2:18" s="1" customFormat="1" ht="14.45" customHeight="1">
      <c r="B33" s="26"/>
      <c r="C33" s="177"/>
      <c r="D33" s="177"/>
      <c r="E33" s="185" t="s">
        <v>39</v>
      </c>
      <c r="F33" s="186">
        <v>0.15</v>
      </c>
      <c r="G33" s="187" t="s">
        <v>38</v>
      </c>
      <c r="H33" s="423"/>
      <c r="I33" s="408"/>
      <c r="J33" s="408"/>
      <c r="K33" s="177"/>
      <c r="L33" s="177"/>
      <c r="M33" s="423">
        <v>0</v>
      </c>
      <c r="N33" s="408"/>
      <c r="O33" s="408"/>
      <c r="P33" s="408"/>
      <c r="Q33" s="177"/>
      <c r="R33" s="28"/>
    </row>
    <row r="34" spans="2:18" s="1" customFormat="1" ht="14.45" customHeight="1" hidden="1">
      <c r="B34" s="26"/>
      <c r="C34" s="177"/>
      <c r="D34" s="177"/>
      <c r="E34" s="185" t="s">
        <v>40</v>
      </c>
      <c r="F34" s="186">
        <v>0.21</v>
      </c>
      <c r="G34" s="187" t="s">
        <v>38</v>
      </c>
      <c r="H34" s="423" t="e">
        <f>ROUND((SUM(#REF!)+SUM(#REF!)),2)</f>
        <v>#REF!</v>
      </c>
      <c r="I34" s="408"/>
      <c r="J34" s="408"/>
      <c r="K34" s="177"/>
      <c r="L34" s="177"/>
      <c r="M34" s="423">
        <v>0</v>
      </c>
      <c r="N34" s="408"/>
      <c r="O34" s="408"/>
      <c r="P34" s="408"/>
      <c r="Q34" s="177"/>
      <c r="R34" s="28"/>
    </row>
    <row r="35" spans="2:18" s="1" customFormat="1" ht="14.45" customHeight="1" hidden="1">
      <c r="B35" s="26"/>
      <c r="C35" s="177"/>
      <c r="D35" s="177"/>
      <c r="E35" s="185" t="s">
        <v>41</v>
      </c>
      <c r="F35" s="186">
        <v>0.15</v>
      </c>
      <c r="G35" s="187" t="s">
        <v>38</v>
      </c>
      <c r="H35" s="423" t="e">
        <f>ROUND((SUM(#REF!)+SUM(#REF!)),2)</f>
        <v>#REF!</v>
      </c>
      <c r="I35" s="408"/>
      <c r="J35" s="408"/>
      <c r="K35" s="177"/>
      <c r="L35" s="177"/>
      <c r="M35" s="423">
        <v>0</v>
      </c>
      <c r="N35" s="408"/>
      <c r="O35" s="408"/>
      <c r="P35" s="408"/>
      <c r="Q35" s="177"/>
      <c r="R35" s="28"/>
    </row>
    <row r="36" spans="2:18" s="1" customFormat="1" ht="14.45" customHeight="1" hidden="1">
      <c r="B36" s="26"/>
      <c r="C36" s="177"/>
      <c r="D36" s="177"/>
      <c r="E36" s="185" t="s">
        <v>42</v>
      </c>
      <c r="F36" s="186">
        <v>0</v>
      </c>
      <c r="G36" s="187" t="s">
        <v>38</v>
      </c>
      <c r="H36" s="423" t="e">
        <f>ROUND((SUM(#REF!)+SUM(#REF!)),2)</f>
        <v>#REF!</v>
      </c>
      <c r="I36" s="408"/>
      <c r="J36" s="408"/>
      <c r="K36" s="177"/>
      <c r="L36" s="177"/>
      <c r="M36" s="423">
        <v>0</v>
      </c>
      <c r="N36" s="408"/>
      <c r="O36" s="408"/>
      <c r="P36" s="408"/>
      <c r="Q36" s="177"/>
      <c r="R36" s="28"/>
    </row>
    <row r="37" spans="2:18" s="1" customFormat="1" ht="6.95" customHeight="1">
      <c r="B37" s="26"/>
      <c r="C37" s="177"/>
      <c r="D37" s="177"/>
      <c r="E37" s="177"/>
      <c r="F37" s="177"/>
      <c r="G37" s="177"/>
      <c r="H37" s="177"/>
      <c r="I37" s="177"/>
      <c r="J37" s="177"/>
      <c r="K37" s="177"/>
      <c r="L37" s="177"/>
      <c r="M37" s="177"/>
      <c r="N37" s="177"/>
      <c r="O37" s="177"/>
      <c r="P37" s="177"/>
      <c r="Q37" s="177"/>
      <c r="R37" s="28"/>
    </row>
    <row r="38" spans="2:18" s="1" customFormat="1" ht="25.35" customHeight="1">
      <c r="B38" s="26"/>
      <c r="C38" s="188"/>
      <c r="D38" s="189" t="s">
        <v>43</v>
      </c>
      <c r="E38" s="190"/>
      <c r="F38" s="190"/>
      <c r="G38" s="191" t="s">
        <v>44</v>
      </c>
      <c r="H38" s="192" t="s">
        <v>45</v>
      </c>
      <c r="I38" s="190"/>
      <c r="J38" s="190"/>
      <c r="K38" s="190"/>
      <c r="L38" s="424">
        <f>SUM(M30:M36)</f>
        <v>0</v>
      </c>
      <c r="M38" s="424"/>
      <c r="N38" s="424"/>
      <c r="O38" s="424"/>
      <c r="P38" s="425"/>
      <c r="Q38" s="188"/>
      <c r="R38" s="28"/>
    </row>
    <row r="39" spans="2:18" s="1" customFormat="1" ht="14.45" customHeight="1">
      <c r="B39" s="26"/>
      <c r="C39" s="177"/>
      <c r="D39" s="177"/>
      <c r="E39" s="177"/>
      <c r="F39" s="177"/>
      <c r="G39" s="177"/>
      <c r="H39" s="177"/>
      <c r="I39" s="177"/>
      <c r="J39" s="177"/>
      <c r="K39" s="177"/>
      <c r="L39" s="177"/>
      <c r="M39" s="177"/>
      <c r="N39" s="177"/>
      <c r="O39" s="177"/>
      <c r="P39" s="177"/>
      <c r="Q39" s="177"/>
      <c r="R39" s="28"/>
    </row>
    <row r="40" spans="2:18" s="1" customFormat="1" ht="14.45" customHeight="1">
      <c r="B40" s="26"/>
      <c r="C40" s="177"/>
      <c r="D40" s="177"/>
      <c r="E40" s="177"/>
      <c r="F40" s="177"/>
      <c r="G40" s="177"/>
      <c r="H40" s="177"/>
      <c r="I40" s="177"/>
      <c r="J40" s="177"/>
      <c r="K40" s="177"/>
      <c r="L40" s="177"/>
      <c r="M40" s="177"/>
      <c r="N40" s="177"/>
      <c r="O40" s="177"/>
      <c r="P40" s="177"/>
      <c r="Q40" s="177"/>
      <c r="R40" s="28"/>
    </row>
    <row r="41" spans="2:18" ht="13.5">
      <c r="B41" s="21"/>
      <c r="C41" s="175"/>
      <c r="D41" s="175"/>
      <c r="E41" s="175"/>
      <c r="F41" s="175"/>
      <c r="G41" s="175"/>
      <c r="H41" s="175"/>
      <c r="I41" s="175"/>
      <c r="J41" s="175"/>
      <c r="K41" s="175"/>
      <c r="L41" s="175"/>
      <c r="M41" s="175"/>
      <c r="N41" s="175"/>
      <c r="O41" s="175"/>
      <c r="P41" s="175"/>
      <c r="Q41" s="175"/>
      <c r="R41" s="22"/>
    </row>
    <row r="42" spans="2:18" ht="13.5">
      <c r="B42" s="21"/>
      <c r="C42" s="175"/>
      <c r="D42" s="175"/>
      <c r="E42" s="175"/>
      <c r="F42" s="175"/>
      <c r="G42" s="175"/>
      <c r="H42" s="175"/>
      <c r="I42" s="175"/>
      <c r="J42" s="175"/>
      <c r="K42" s="175"/>
      <c r="L42" s="175"/>
      <c r="M42" s="175"/>
      <c r="N42" s="175"/>
      <c r="O42" s="175"/>
      <c r="P42" s="175"/>
      <c r="Q42" s="175"/>
      <c r="R42" s="22"/>
    </row>
    <row r="43" spans="2:18" ht="13.5">
      <c r="B43" s="21"/>
      <c r="C43" s="175"/>
      <c r="D43" s="175"/>
      <c r="E43" s="175"/>
      <c r="F43" s="175"/>
      <c r="G43" s="175"/>
      <c r="H43" s="175"/>
      <c r="I43" s="175"/>
      <c r="J43" s="175"/>
      <c r="K43" s="175"/>
      <c r="L43" s="175"/>
      <c r="M43" s="175"/>
      <c r="N43" s="175"/>
      <c r="O43" s="175"/>
      <c r="P43" s="175"/>
      <c r="Q43" s="175"/>
      <c r="R43" s="22"/>
    </row>
    <row r="44" spans="2:18" ht="13.5">
      <c r="B44" s="21"/>
      <c r="C44" s="175"/>
      <c r="D44" s="175"/>
      <c r="E44" s="175"/>
      <c r="F44" s="175"/>
      <c r="G44" s="175"/>
      <c r="H44" s="175"/>
      <c r="I44" s="175"/>
      <c r="J44" s="175"/>
      <c r="K44" s="175"/>
      <c r="L44" s="175"/>
      <c r="M44" s="175"/>
      <c r="N44" s="175"/>
      <c r="O44" s="175"/>
      <c r="P44" s="175"/>
      <c r="Q44" s="175"/>
      <c r="R44" s="22"/>
    </row>
    <row r="45" spans="2:18" ht="13.5">
      <c r="B45" s="21"/>
      <c r="C45" s="175"/>
      <c r="D45" s="175"/>
      <c r="E45" s="175"/>
      <c r="F45" s="175"/>
      <c r="G45" s="175"/>
      <c r="H45" s="175"/>
      <c r="I45" s="175"/>
      <c r="J45" s="175"/>
      <c r="K45" s="175"/>
      <c r="L45" s="175"/>
      <c r="M45" s="175"/>
      <c r="N45" s="175"/>
      <c r="O45" s="175"/>
      <c r="P45" s="175"/>
      <c r="Q45" s="175"/>
      <c r="R45" s="22"/>
    </row>
    <row r="46" spans="2:18" ht="13.5">
      <c r="B46" s="21"/>
      <c r="C46" s="175"/>
      <c r="D46" s="175"/>
      <c r="E46" s="175"/>
      <c r="F46" s="175"/>
      <c r="G46" s="175"/>
      <c r="H46" s="175"/>
      <c r="I46" s="175"/>
      <c r="J46" s="175"/>
      <c r="K46" s="175"/>
      <c r="L46" s="175"/>
      <c r="M46" s="175"/>
      <c r="N46" s="175"/>
      <c r="O46" s="175"/>
      <c r="P46" s="175"/>
      <c r="Q46" s="175"/>
      <c r="R46" s="22"/>
    </row>
    <row r="47" spans="2:18" ht="13.5">
      <c r="B47" s="21"/>
      <c r="C47" s="175"/>
      <c r="D47" s="175"/>
      <c r="E47" s="175"/>
      <c r="F47" s="175"/>
      <c r="G47" s="175"/>
      <c r="H47" s="175"/>
      <c r="I47" s="175"/>
      <c r="J47" s="175"/>
      <c r="K47" s="175"/>
      <c r="L47" s="175"/>
      <c r="M47" s="175"/>
      <c r="N47" s="175"/>
      <c r="O47" s="175"/>
      <c r="P47" s="175"/>
      <c r="Q47" s="175"/>
      <c r="R47" s="22"/>
    </row>
    <row r="48" spans="2:18" ht="13.5">
      <c r="B48" s="21"/>
      <c r="C48" s="175"/>
      <c r="D48" s="175"/>
      <c r="E48" s="175"/>
      <c r="F48" s="175"/>
      <c r="G48" s="175"/>
      <c r="H48" s="175"/>
      <c r="I48" s="175"/>
      <c r="J48" s="175"/>
      <c r="K48" s="175"/>
      <c r="L48" s="175"/>
      <c r="M48" s="175"/>
      <c r="N48" s="175"/>
      <c r="O48" s="175"/>
      <c r="P48" s="175"/>
      <c r="Q48" s="175"/>
      <c r="R48" s="22"/>
    </row>
    <row r="49" spans="2:18" ht="13.5">
      <c r="B49" s="21"/>
      <c r="C49" s="175"/>
      <c r="D49" s="175"/>
      <c r="E49" s="175"/>
      <c r="F49" s="175"/>
      <c r="G49" s="175"/>
      <c r="H49" s="175"/>
      <c r="I49" s="175"/>
      <c r="J49" s="175"/>
      <c r="K49" s="175"/>
      <c r="L49" s="175"/>
      <c r="M49" s="175"/>
      <c r="N49" s="175"/>
      <c r="O49" s="175"/>
      <c r="P49" s="175"/>
      <c r="Q49" s="175"/>
      <c r="R49" s="22"/>
    </row>
    <row r="50" spans="2:18" s="1" customFormat="1" ht="15">
      <c r="B50" s="26"/>
      <c r="C50" s="177"/>
      <c r="D50" s="193" t="s">
        <v>46</v>
      </c>
      <c r="E50" s="181"/>
      <c r="F50" s="181"/>
      <c r="G50" s="181"/>
      <c r="H50" s="194"/>
      <c r="I50" s="177"/>
      <c r="J50" s="193" t="s">
        <v>47</v>
      </c>
      <c r="K50" s="181"/>
      <c r="L50" s="181"/>
      <c r="M50" s="181"/>
      <c r="N50" s="181"/>
      <c r="O50" s="181"/>
      <c r="P50" s="194"/>
      <c r="Q50" s="177"/>
      <c r="R50" s="28"/>
    </row>
    <row r="51" spans="2:18" ht="13.5">
      <c r="B51" s="21"/>
      <c r="C51" s="175"/>
      <c r="D51" s="195"/>
      <c r="E51" s="175"/>
      <c r="F51" s="175"/>
      <c r="G51" s="175"/>
      <c r="H51" s="196"/>
      <c r="I51" s="175"/>
      <c r="J51" s="195"/>
      <c r="K51" s="175"/>
      <c r="L51" s="175"/>
      <c r="M51" s="175"/>
      <c r="N51" s="175"/>
      <c r="O51" s="175"/>
      <c r="P51" s="196"/>
      <c r="Q51" s="175"/>
      <c r="R51" s="22"/>
    </row>
    <row r="52" spans="2:18" ht="13.5">
      <c r="B52" s="21"/>
      <c r="C52" s="175"/>
      <c r="D52" s="195"/>
      <c r="E52" s="175"/>
      <c r="F52" s="175"/>
      <c r="G52" s="175"/>
      <c r="H52" s="196"/>
      <c r="I52" s="175"/>
      <c r="J52" s="195"/>
      <c r="K52" s="175"/>
      <c r="L52" s="175"/>
      <c r="M52" s="175"/>
      <c r="N52" s="175"/>
      <c r="O52" s="175"/>
      <c r="P52" s="196"/>
      <c r="Q52" s="175"/>
      <c r="R52" s="22"/>
    </row>
    <row r="53" spans="2:18" ht="13.5">
      <c r="B53" s="21"/>
      <c r="C53" s="175"/>
      <c r="D53" s="195"/>
      <c r="E53" s="175"/>
      <c r="F53" s="175"/>
      <c r="G53" s="175"/>
      <c r="H53" s="196"/>
      <c r="I53" s="175"/>
      <c r="J53" s="195"/>
      <c r="K53" s="175"/>
      <c r="L53" s="175"/>
      <c r="M53" s="175"/>
      <c r="N53" s="175"/>
      <c r="O53" s="175"/>
      <c r="P53" s="196"/>
      <c r="Q53" s="175"/>
      <c r="R53" s="22"/>
    </row>
    <row r="54" spans="2:18" ht="13.5">
      <c r="B54" s="21"/>
      <c r="C54" s="175"/>
      <c r="D54" s="195"/>
      <c r="E54" s="175"/>
      <c r="F54" s="175"/>
      <c r="G54" s="175"/>
      <c r="H54" s="196"/>
      <c r="I54" s="175"/>
      <c r="J54" s="195"/>
      <c r="K54" s="175"/>
      <c r="L54" s="175"/>
      <c r="M54" s="175"/>
      <c r="N54" s="175"/>
      <c r="O54" s="175"/>
      <c r="P54" s="196"/>
      <c r="Q54" s="175"/>
      <c r="R54" s="22"/>
    </row>
    <row r="55" spans="2:18" ht="13.5">
      <c r="B55" s="21"/>
      <c r="C55" s="175"/>
      <c r="D55" s="195"/>
      <c r="E55" s="175"/>
      <c r="F55" s="175"/>
      <c r="G55" s="175"/>
      <c r="H55" s="196"/>
      <c r="I55" s="175"/>
      <c r="J55" s="195"/>
      <c r="K55" s="175"/>
      <c r="L55" s="175"/>
      <c r="M55" s="175"/>
      <c r="N55" s="175"/>
      <c r="O55" s="175"/>
      <c r="P55" s="196"/>
      <c r="Q55" s="175"/>
      <c r="R55" s="22"/>
    </row>
    <row r="56" spans="2:18" ht="13.5">
      <c r="B56" s="21"/>
      <c r="C56" s="175"/>
      <c r="D56" s="195"/>
      <c r="E56" s="175"/>
      <c r="F56" s="175"/>
      <c r="G56" s="175"/>
      <c r="H56" s="196"/>
      <c r="I56" s="175"/>
      <c r="J56" s="195"/>
      <c r="K56" s="175"/>
      <c r="L56" s="175"/>
      <c r="M56" s="175"/>
      <c r="N56" s="175"/>
      <c r="O56" s="175"/>
      <c r="P56" s="196"/>
      <c r="Q56" s="175"/>
      <c r="R56" s="22"/>
    </row>
    <row r="57" spans="2:18" ht="13.5">
      <c r="B57" s="21"/>
      <c r="C57" s="175"/>
      <c r="D57" s="195"/>
      <c r="E57" s="175"/>
      <c r="F57" s="175"/>
      <c r="G57" s="175"/>
      <c r="H57" s="196"/>
      <c r="I57" s="175"/>
      <c r="J57" s="195"/>
      <c r="K57" s="175"/>
      <c r="L57" s="175"/>
      <c r="M57" s="175"/>
      <c r="N57" s="175"/>
      <c r="O57" s="175"/>
      <c r="P57" s="196"/>
      <c r="Q57" s="175"/>
      <c r="R57" s="22"/>
    </row>
    <row r="58" spans="2:18" ht="13.5">
      <c r="B58" s="21"/>
      <c r="C58" s="175"/>
      <c r="D58" s="195"/>
      <c r="E58" s="175"/>
      <c r="F58" s="175"/>
      <c r="G58" s="175"/>
      <c r="H58" s="196"/>
      <c r="I58" s="175"/>
      <c r="J58" s="195"/>
      <c r="K58" s="175"/>
      <c r="L58" s="175"/>
      <c r="M58" s="175"/>
      <c r="N58" s="175"/>
      <c r="O58" s="175"/>
      <c r="P58" s="196"/>
      <c r="Q58" s="175"/>
      <c r="R58" s="22"/>
    </row>
    <row r="59" spans="2:18" s="1" customFormat="1" ht="15">
      <c r="B59" s="26"/>
      <c r="C59" s="177"/>
      <c r="D59" s="197" t="s">
        <v>48</v>
      </c>
      <c r="E59" s="198"/>
      <c r="F59" s="198"/>
      <c r="G59" s="199" t="s">
        <v>49</v>
      </c>
      <c r="H59" s="200"/>
      <c r="I59" s="177"/>
      <c r="J59" s="197" t="s">
        <v>48</v>
      </c>
      <c r="K59" s="198"/>
      <c r="L59" s="198"/>
      <c r="M59" s="198"/>
      <c r="N59" s="199" t="s">
        <v>49</v>
      </c>
      <c r="O59" s="198"/>
      <c r="P59" s="200"/>
      <c r="Q59" s="177"/>
      <c r="R59" s="28"/>
    </row>
    <row r="60" spans="2:18" ht="13.5">
      <c r="B60" s="21"/>
      <c r="C60" s="175"/>
      <c r="D60" s="175"/>
      <c r="E60" s="175"/>
      <c r="F60" s="175"/>
      <c r="G60" s="175"/>
      <c r="H60" s="175"/>
      <c r="I60" s="175"/>
      <c r="J60" s="175"/>
      <c r="K60" s="175"/>
      <c r="L60" s="175"/>
      <c r="M60" s="175"/>
      <c r="N60" s="175"/>
      <c r="O60" s="175"/>
      <c r="P60" s="175"/>
      <c r="Q60" s="175"/>
      <c r="R60" s="22"/>
    </row>
    <row r="61" spans="2:18" s="1" customFormat="1" ht="15">
      <c r="B61" s="26"/>
      <c r="C61" s="177"/>
      <c r="D61" s="193" t="s">
        <v>50</v>
      </c>
      <c r="E61" s="181"/>
      <c r="F61" s="181"/>
      <c r="G61" s="181"/>
      <c r="H61" s="194"/>
      <c r="I61" s="177"/>
      <c r="J61" s="193" t="s">
        <v>51</v>
      </c>
      <c r="K61" s="181"/>
      <c r="L61" s="181"/>
      <c r="M61" s="181"/>
      <c r="N61" s="181"/>
      <c r="O61" s="181"/>
      <c r="P61" s="194"/>
      <c r="Q61" s="177"/>
      <c r="R61" s="28"/>
    </row>
    <row r="62" spans="2:18" ht="13.5">
      <c r="B62" s="21"/>
      <c r="C62" s="175"/>
      <c r="D62" s="195"/>
      <c r="E62" s="175"/>
      <c r="F62" s="175"/>
      <c r="G62" s="175"/>
      <c r="H62" s="196"/>
      <c r="I62" s="175"/>
      <c r="J62" s="195"/>
      <c r="K62" s="175"/>
      <c r="L62" s="175"/>
      <c r="M62" s="175"/>
      <c r="N62" s="175"/>
      <c r="O62" s="175"/>
      <c r="P62" s="196"/>
      <c r="Q62" s="175"/>
      <c r="R62" s="22"/>
    </row>
    <row r="63" spans="2:18" ht="13.5">
      <c r="B63" s="21"/>
      <c r="C63" s="175"/>
      <c r="D63" s="195"/>
      <c r="E63" s="175"/>
      <c r="F63" s="175"/>
      <c r="G63" s="175"/>
      <c r="H63" s="196"/>
      <c r="I63" s="175"/>
      <c r="J63" s="195"/>
      <c r="K63" s="175"/>
      <c r="L63" s="175"/>
      <c r="M63" s="175"/>
      <c r="N63" s="175"/>
      <c r="O63" s="175"/>
      <c r="P63" s="196"/>
      <c r="Q63" s="175"/>
      <c r="R63" s="22"/>
    </row>
    <row r="64" spans="2:18" ht="13.5">
      <c r="B64" s="21"/>
      <c r="C64" s="175"/>
      <c r="D64" s="195"/>
      <c r="E64" s="175"/>
      <c r="F64" s="175"/>
      <c r="G64" s="175"/>
      <c r="H64" s="196"/>
      <c r="I64" s="175"/>
      <c r="J64" s="195"/>
      <c r="K64" s="175"/>
      <c r="L64" s="175"/>
      <c r="M64" s="175"/>
      <c r="N64" s="175"/>
      <c r="O64" s="175"/>
      <c r="P64" s="196"/>
      <c r="Q64" s="175"/>
      <c r="R64" s="22"/>
    </row>
    <row r="65" spans="2:18" ht="13.5">
      <c r="B65" s="21"/>
      <c r="C65" s="175"/>
      <c r="D65" s="195"/>
      <c r="E65" s="175"/>
      <c r="F65" s="175"/>
      <c r="G65" s="175"/>
      <c r="H65" s="196"/>
      <c r="I65" s="175"/>
      <c r="J65" s="195"/>
      <c r="K65" s="175"/>
      <c r="L65" s="175"/>
      <c r="M65" s="175"/>
      <c r="N65" s="175"/>
      <c r="O65" s="175"/>
      <c r="P65" s="196"/>
      <c r="Q65" s="175"/>
      <c r="R65" s="22"/>
    </row>
    <row r="66" spans="2:18" ht="13.5">
      <c r="B66" s="21"/>
      <c r="C66" s="175"/>
      <c r="D66" s="195"/>
      <c r="E66" s="175"/>
      <c r="F66" s="175"/>
      <c r="G66" s="175"/>
      <c r="H66" s="196"/>
      <c r="I66" s="175"/>
      <c r="J66" s="195"/>
      <c r="K66" s="175"/>
      <c r="L66" s="175"/>
      <c r="M66" s="175"/>
      <c r="N66" s="175"/>
      <c r="O66" s="175"/>
      <c r="P66" s="196"/>
      <c r="Q66" s="175"/>
      <c r="R66" s="22"/>
    </row>
    <row r="67" spans="2:18" ht="13.5">
      <c r="B67" s="21"/>
      <c r="C67" s="175"/>
      <c r="D67" s="195"/>
      <c r="E67" s="175"/>
      <c r="F67" s="175"/>
      <c r="G67" s="175"/>
      <c r="H67" s="196"/>
      <c r="I67" s="175"/>
      <c r="J67" s="195"/>
      <c r="K67" s="175"/>
      <c r="L67" s="175"/>
      <c r="M67" s="175"/>
      <c r="N67" s="175"/>
      <c r="O67" s="175"/>
      <c r="P67" s="196"/>
      <c r="Q67" s="175"/>
      <c r="R67" s="22"/>
    </row>
    <row r="68" spans="2:18" ht="13.5">
      <c r="B68" s="21"/>
      <c r="C68" s="175"/>
      <c r="D68" s="195"/>
      <c r="E68" s="175"/>
      <c r="F68" s="175"/>
      <c r="G68" s="175"/>
      <c r="H68" s="196"/>
      <c r="I68" s="175"/>
      <c r="J68" s="195"/>
      <c r="K68" s="175"/>
      <c r="L68" s="175"/>
      <c r="M68" s="175"/>
      <c r="N68" s="175"/>
      <c r="O68" s="175"/>
      <c r="P68" s="196"/>
      <c r="Q68" s="175"/>
      <c r="R68" s="22"/>
    </row>
    <row r="69" spans="2:18" ht="13.5">
      <c r="B69" s="21"/>
      <c r="C69" s="175"/>
      <c r="D69" s="195"/>
      <c r="E69" s="175"/>
      <c r="F69" s="175"/>
      <c r="G69" s="175"/>
      <c r="H69" s="196"/>
      <c r="I69" s="175"/>
      <c r="J69" s="195"/>
      <c r="K69" s="175"/>
      <c r="L69" s="175"/>
      <c r="M69" s="175"/>
      <c r="N69" s="175"/>
      <c r="O69" s="175"/>
      <c r="P69" s="196"/>
      <c r="Q69" s="175"/>
      <c r="R69" s="22"/>
    </row>
    <row r="70" spans="2:18" s="1" customFormat="1" ht="15">
      <c r="B70" s="26"/>
      <c r="C70" s="177"/>
      <c r="D70" s="197" t="s">
        <v>48</v>
      </c>
      <c r="E70" s="198"/>
      <c r="F70" s="198"/>
      <c r="G70" s="199" t="s">
        <v>49</v>
      </c>
      <c r="H70" s="200"/>
      <c r="I70" s="177"/>
      <c r="J70" s="197" t="s">
        <v>48</v>
      </c>
      <c r="K70" s="198"/>
      <c r="L70" s="198"/>
      <c r="M70" s="198"/>
      <c r="N70" s="199" t="s">
        <v>49</v>
      </c>
      <c r="O70" s="198"/>
      <c r="P70" s="200"/>
      <c r="Q70" s="177"/>
      <c r="R70" s="28"/>
    </row>
    <row r="71" spans="2:18" s="1" customFormat="1" ht="14.45" customHeight="1">
      <c r="B71" s="40"/>
      <c r="C71" s="201"/>
      <c r="D71" s="201"/>
      <c r="E71" s="201"/>
      <c r="F71" s="201"/>
      <c r="G71" s="201"/>
      <c r="H71" s="201"/>
      <c r="I71" s="201"/>
      <c r="J71" s="201"/>
      <c r="K71" s="201"/>
      <c r="L71" s="201"/>
      <c r="M71" s="201"/>
      <c r="N71" s="201"/>
      <c r="O71" s="201"/>
      <c r="P71" s="201"/>
      <c r="Q71" s="201"/>
      <c r="R71" s="42"/>
    </row>
    <row r="72" spans="3:17" ht="13.5">
      <c r="C72" s="202"/>
      <c r="D72" s="202"/>
      <c r="E72" s="202"/>
      <c r="F72" s="202"/>
      <c r="G72" s="202"/>
      <c r="H72" s="202"/>
      <c r="I72" s="202"/>
      <c r="J72" s="202"/>
      <c r="K72" s="202"/>
      <c r="L72" s="202"/>
      <c r="M72" s="202"/>
      <c r="N72" s="202"/>
      <c r="O72" s="202"/>
      <c r="P72" s="202"/>
      <c r="Q72" s="202"/>
    </row>
    <row r="73" spans="3:17" ht="13.5">
      <c r="C73" s="202"/>
      <c r="D73" s="202"/>
      <c r="E73" s="202"/>
      <c r="F73" s="202"/>
      <c r="G73" s="202"/>
      <c r="H73" s="202"/>
      <c r="I73" s="202"/>
      <c r="J73" s="202"/>
      <c r="K73" s="202"/>
      <c r="L73" s="202"/>
      <c r="M73" s="202"/>
      <c r="N73" s="202"/>
      <c r="O73" s="202"/>
      <c r="P73" s="202"/>
      <c r="Q73" s="202"/>
    </row>
    <row r="74" spans="3:17" ht="13.5">
      <c r="C74" s="202"/>
      <c r="D74" s="202"/>
      <c r="E74" s="202"/>
      <c r="F74" s="202"/>
      <c r="G74" s="202"/>
      <c r="H74" s="202"/>
      <c r="I74" s="202"/>
      <c r="J74" s="202"/>
      <c r="K74" s="202"/>
      <c r="L74" s="202"/>
      <c r="M74" s="202"/>
      <c r="N74" s="202"/>
      <c r="O74" s="202"/>
      <c r="P74" s="202"/>
      <c r="Q74" s="202"/>
    </row>
    <row r="75" spans="2:18" s="1" customFormat="1" ht="6.95" customHeight="1">
      <c r="B75" s="43"/>
      <c r="C75" s="203"/>
      <c r="D75" s="203"/>
      <c r="E75" s="203"/>
      <c r="F75" s="203"/>
      <c r="G75" s="203"/>
      <c r="H75" s="203"/>
      <c r="I75" s="203"/>
      <c r="J75" s="203"/>
      <c r="K75" s="203"/>
      <c r="L75" s="203"/>
      <c r="M75" s="203"/>
      <c r="N75" s="203"/>
      <c r="O75" s="203"/>
      <c r="P75" s="203"/>
      <c r="Q75" s="203"/>
      <c r="R75" s="45"/>
    </row>
    <row r="76" spans="2:18" s="1" customFormat="1" ht="36.95" customHeight="1">
      <c r="B76" s="26"/>
      <c r="C76" s="309" t="s">
        <v>126</v>
      </c>
      <c r="D76" s="310"/>
      <c r="E76" s="310"/>
      <c r="F76" s="310"/>
      <c r="G76" s="310"/>
      <c r="H76" s="310"/>
      <c r="I76" s="310"/>
      <c r="J76" s="310"/>
      <c r="K76" s="310"/>
      <c r="L76" s="310"/>
      <c r="M76" s="310"/>
      <c r="N76" s="310"/>
      <c r="O76" s="310"/>
      <c r="P76" s="310"/>
      <c r="Q76" s="310"/>
      <c r="R76" s="28"/>
    </row>
    <row r="77" spans="2:18" s="1" customFormat="1" ht="6.95" customHeight="1">
      <c r="B77" s="26"/>
      <c r="C77" s="177"/>
      <c r="D77" s="177"/>
      <c r="E77" s="177"/>
      <c r="F77" s="177"/>
      <c r="G77" s="177"/>
      <c r="H77" s="177"/>
      <c r="I77" s="177"/>
      <c r="J77" s="177"/>
      <c r="K77" s="177"/>
      <c r="L77" s="177"/>
      <c r="M77" s="177"/>
      <c r="N77" s="177"/>
      <c r="O77" s="177"/>
      <c r="P77" s="177"/>
      <c r="Q77" s="177"/>
      <c r="R77" s="28"/>
    </row>
    <row r="78" spans="2:18" s="1" customFormat="1" ht="30" customHeight="1">
      <c r="B78" s="26"/>
      <c r="C78" s="176" t="s">
        <v>17</v>
      </c>
      <c r="D78" s="177"/>
      <c r="E78" s="177"/>
      <c r="F78" s="417" t="str">
        <f>F6</f>
        <v>Lednice</v>
      </c>
      <c r="G78" s="418"/>
      <c r="H78" s="418"/>
      <c r="I78" s="418"/>
      <c r="J78" s="418"/>
      <c r="K78" s="418"/>
      <c r="L78" s="418"/>
      <c r="M78" s="418"/>
      <c r="N78" s="418"/>
      <c r="O78" s="418"/>
      <c r="P78" s="418"/>
      <c r="Q78" s="177"/>
      <c r="R78" s="28"/>
    </row>
    <row r="79" spans="2:18" s="1" customFormat="1" ht="36.95" customHeight="1">
      <c r="B79" s="26"/>
      <c r="C79" s="204" t="s">
        <v>123</v>
      </c>
      <c r="D79" s="177"/>
      <c r="E79" s="177"/>
      <c r="F79" s="325" t="str">
        <f>F7</f>
        <v>TO-1.11.09 - Závlaha postřikem - skleníky</v>
      </c>
      <c r="G79" s="408"/>
      <c r="H79" s="408"/>
      <c r="I79" s="408"/>
      <c r="J79" s="408"/>
      <c r="K79" s="408"/>
      <c r="L79" s="408"/>
      <c r="M79" s="408"/>
      <c r="N79" s="408"/>
      <c r="O79" s="408"/>
      <c r="P79" s="408"/>
      <c r="Q79" s="177"/>
      <c r="R79" s="28"/>
    </row>
    <row r="80" spans="2:18" s="1" customFormat="1" ht="6.95" customHeight="1">
      <c r="B80" s="26"/>
      <c r="C80" s="177"/>
      <c r="D80" s="177"/>
      <c r="E80" s="177"/>
      <c r="F80" s="177"/>
      <c r="G80" s="177"/>
      <c r="H80" s="177"/>
      <c r="I80" s="177"/>
      <c r="J80" s="177"/>
      <c r="K80" s="177"/>
      <c r="L80" s="177"/>
      <c r="M80" s="177"/>
      <c r="N80" s="177"/>
      <c r="O80" s="177"/>
      <c r="P80" s="177"/>
      <c r="Q80" s="177"/>
      <c r="R80" s="28"/>
    </row>
    <row r="81" spans="2:18" s="1" customFormat="1" ht="18" customHeight="1">
      <c r="B81" s="26"/>
      <c r="C81" s="176" t="s">
        <v>21</v>
      </c>
      <c r="D81" s="177"/>
      <c r="E81" s="177"/>
      <c r="F81" s="179" t="str">
        <f>F9</f>
        <v>Lednice</v>
      </c>
      <c r="G81" s="177"/>
      <c r="H81" s="177"/>
      <c r="I81" s="177"/>
      <c r="J81" s="177"/>
      <c r="K81" s="176" t="s">
        <v>23</v>
      </c>
      <c r="L81" s="177"/>
      <c r="M81" s="409" t="str">
        <f>IF(O9="","",O9)</f>
        <v>29. 1. 2018</v>
      </c>
      <c r="N81" s="409"/>
      <c r="O81" s="409"/>
      <c r="P81" s="409"/>
      <c r="Q81" s="177"/>
      <c r="R81" s="28"/>
    </row>
    <row r="82" spans="2:18" s="1" customFormat="1" ht="6.95" customHeight="1">
      <c r="B82" s="26"/>
      <c r="C82" s="177"/>
      <c r="D82" s="177"/>
      <c r="E82" s="177"/>
      <c r="F82" s="177"/>
      <c r="G82" s="177"/>
      <c r="H82" s="177"/>
      <c r="I82" s="177"/>
      <c r="J82" s="177"/>
      <c r="K82" s="177"/>
      <c r="L82" s="177"/>
      <c r="M82" s="177"/>
      <c r="N82" s="177"/>
      <c r="O82" s="177"/>
      <c r="P82" s="177"/>
      <c r="Q82" s="177"/>
      <c r="R82" s="28"/>
    </row>
    <row r="83" spans="2:18" s="1" customFormat="1" ht="15">
      <c r="B83" s="26"/>
      <c r="C83" s="176" t="s">
        <v>25</v>
      </c>
      <c r="D83" s="177"/>
      <c r="E83" s="177"/>
      <c r="F83" s="148" t="str">
        <f>'Rekapitulace stavby'!L82</f>
        <v>Mendelova univerzita v Brně, Zahradnická fakulta</v>
      </c>
      <c r="G83" s="177"/>
      <c r="H83" s="177"/>
      <c r="I83" s="177"/>
      <c r="J83" s="177"/>
      <c r="K83" s="176" t="s">
        <v>29</v>
      </c>
      <c r="L83" s="177"/>
      <c r="M83" s="409" t="str">
        <f>'Rekapitulace stavby'!$AM$82</f>
        <v>Ing. Jiří Vondál</v>
      </c>
      <c r="N83" s="311"/>
      <c r="O83" s="311"/>
      <c r="P83" s="311"/>
      <c r="Q83" s="311"/>
      <c r="R83" s="28"/>
    </row>
    <row r="84" spans="2:18" s="1" customFormat="1" ht="14.45" customHeight="1">
      <c r="B84" s="26"/>
      <c r="C84" s="176" t="s">
        <v>28</v>
      </c>
      <c r="D84" s="177"/>
      <c r="E84" s="177"/>
      <c r="F84" s="148" t="str">
        <f>'Rekapitulace stavby'!L83</f>
        <v xml:space="preserve"> </v>
      </c>
      <c r="G84" s="177"/>
      <c r="H84" s="177"/>
      <c r="I84" s="177"/>
      <c r="J84" s="177"/>
      <c r="K84" s="176" t="s">
        <v>31</v>
      </c>
      <c r="L84" s="177"/>
      <c r="M84" s="409" t="str">
        <f>'Rekapitulace stavby'!$AM$83</f>
        <v>Ing. Tomáš Vlček</v>
      </c>
      <c r="N84" s="311"/>
      <c r="O84" s="311"/>
      <c r="P84" s="311"/>
      <c r="Q84" s="311"/>
      <c r="R84" s="28"/>
    </row>
    <row r="85" spans="2:18" s="1" customFormat="1" ht="10.35" customHeight="1">
      <c r="B85" s="26"/>
      <c r="C85" s="177"/>
      <c r="D85" s="177"/>
      <c r="E85" s="177"/>
      <c r="F85" s="177"/>
      <c r="G85" s="177"/>
      <c r="H85" s="177"/>
      <c r="I85" s="177"/>
      <c r="J85" s="177"/>
      <c r="K85" s="177"/>
      <c r="L85" s="177"/>
      <c r="M85" s="177"/>
      <c r="N85" s="177"/>
      <c r="O85" s="177"/>
      <c r="P85" s="177"/>
      <c r="Q85" s="177"/>
      <c r="R85" s="28"/>
    </row>
    <row r="86" spans="2:18" s="1" customFormat="1" ht="29.25" customHeight="1">
      <c r="B86" s="26"/>
      <c r="C86" s="420" t="s">
        <v>127</v>
      </c>
      <c r="D86" s="421"/>
      <c r="E86" s="421"/>
      <c r="F86" s="421"/>
      <c r="G86" s="421"/>
      <c r="H86" s="188"/>
      <c r="I86" s="188"/>
      <c r="J86" s="188"/>
      <c r="K86" s="188"/>
      <c r="L86" s="188"/>
      <c r="M86" s="188"/>
      <c r="N86" s="420" t="s">
        <v>128</v>
      </c>
      <c r="O86" s="421"/>
      <c r="P86" s="421"/>
      <c r="Q86" s="421"/>
      <c r="R86" s="28"/>
    </row>
    <row r="87" spans="2:18" s="1" customFormat="1" ht="10.35" customHeight="1">
      <c r="B87" s="26"/>
      <c r="C87" s="177"/>
      <c r="D87" s="177"/>
      <c r="E87" s="177"/>
      <c r="F87" s="177"/>
      <c r="G87" s="177"/>
      <c r="H87" s="177"/>
      <c r="I87" s="177"/>
      <c r="J87" s="177"/>
      <c r="K87" s="177"/>
      <c r="L87" s="177"/>
      <c r="M87" s="177"/>
      <c r="N87" s="177"/>
      <c r="O87" s="177"/>
      <c r="P87" s="177"/>
      <c r="Q87" s="177"/>
      <c r="R87" s="28"/>
    </row>
    <row r="88" spans="2:18" s="1" customFormat="1" ht="29.25" customHeight="1">
      <c r="B88" s="26"/>
      <c r="C88" s="206" t="s">
        <v>129</v>
      </c>
      <c r="D88" s="177"/>
      <c r="E88" s="177"/>
      <c r="F88" s="177"/>
      <c r="G88" s="177"/>
      <c r="H88" s="177"/>
      <c r="I88" s="177"/>
      <c r="J88" s="177"/>
      <c r="K88" s="177"/>
      <c r="L88" s="177"/>
      <c r="M88" s="177"/>
      <c r="N88" s="337">
        <f>N114</f>
        <v>0</v>
      </c>
      <c r="O88" s="415"/>
      <c r="P88" s="415"/>
      <c r="Q88" s="415"/>
      <c r="R88" s="28"/>
    </row>
    <row r="89" spans="2:18" s="6" customFormat="1" ht="24.95" customHeight="1">
      <c r="B89" s="79"/>
      <c r="C89" s="207"/>
      <c r="D89" s="208" t="s">
        <v>130</v>
      </c>
      <c r="E89" s="207"/>
      <c r="F89" s="207"/>
      <c r="G89" s="207"/>
      <c r="H89" s="207"/>
      <c r="I89" s="207"/>
      <c r="J89" s="207"/>
      <c r="K89" s="207"/>
      <c r="L89" s="207"/>
      <c r="M89" s="207"/>
      <c r="N89" s="405">
        <f>N115</f>
        <v>0</v>
      </c>
      <c r="O89" s="419"/>
      <c r="P89" s="419"/>
      <c r="Q89" s="419"/>
      <c r="R89" s="81"/>
    </row>
    <row r="90" spans="2:29" s="7" customFormat="1" ht="19.9" customHeight="1">
      <c r="B90" s="82"/>
      <c r="C90" s="209"/>
      <c r="D90" s="210" t="str">
        <f>D116</f>
        <v>D1 - Stavební úpravy</v>
      </c>
      <c r="E90" s="209"/>
      <c r="F90" s="209"/>
      <c r="G90" s="209"/>
      <c r="H90" s="209"/>
      <c r="I90" s="209"/>
      <c r="J90" s="209"/>
      <c r="K90" s="209"/>
      <c r="L90" s="209"/>
      <c r="M90" s="209"/>
      <c r="N90" s="413">
        <f>N116</f>
        <v>0</v>
      </c>
      <c r="O90" s="414"/>
      <c r="P90" s="414"/>
      <c r="Q90" s="414"/>
      <c r="R90" s="84"/>
      <c r="S90" s="114"/>
      <c r="AC90" s="114"/>
    </row>
    <row r="91" spans="2:19" s="7" customFormat="1" ht="19.9" customHeight="1">
      <c r="B91" s="82"/>
      <c r="C91" s="209"/>
      <c r="D91" s="210" t="str">
        <f>D120</f>
        <v>D2 - Potrubí a kabely</v>
      </c>
      <c r="E91" s="209"/>
      <c r="F91" s="209"/>
      <c r="G91" s="209"/>
      <c r="H91" s="209"/>
      <c r="I91" s="209"/>
      <c r="J91" s="209"/>
      <c r="K91" s="209"/>
      <c r="L91" s="209"/>
      <c r="M91" s="209"/>
      <c r="N91" s="413">
        <f>N120</f>
        <v>0</v>
      </c>
      <c r="O91" s="414"/>
      <c r="P91" s="414"/>
      <c r="Q91" s="414"/>
      <c r="R91" s="84"/>
      <c r="S91" s="114"/>
    </row>
    <row r="92" spans="2:19" s="7" customFormat="1" ht="19.9" customHeight="1">
      <c r="B92" s="82"/>
      <c r="C92" s="209"/>
      <c r="D92" s="210" t="str">
        <f>D129</f>
        <v>D3 - Ovládání závlahy</v>
      </c>
      <c r="E92" s="209"/>
      <c r="F92" s="209"/>
      <c r="G92" s="209"/>
      <c r="H92" s="209"/>
      <c r="I92" s="209"/>
      <c r="J92" s="209"/>
      <c r="K92" s="209"/>
      <c r="L92" s="209"/>
      <c r="M92" s="209"/>
      <c r="N92" s="413">
        <f>N129</f>
        <v>0</v>
      </c>
      <c r="O92" s="414"/>
      <c r="P92" s="414"/>
      <c r="Q92" s="414"/>
      <c r="R92" s="84"/>
      <c r="S92" s="114"/>
    </row>
    <row r="93" spans="2:19" s="7" customFormat="1" ht="19.9" customHeight="1">
      <c r="B93" s="82"/>
      <c r="C93" s="209"/>
      <c r="D93" s="210" t="str">
        <f>D135</f>
        <v>D4 - Postřikovače</v>
      </c>
      <c r="E93" s="209"/>
      <c r="F93" s="209"/>
      <c r="G93" s="209"/>
      <c r="H93" s="209"/>
      <c r="I93" s="209"/>
      <c r="J93" s="209"/>
      <c r="K93" s="209"/>
      <c r="L93" s="209"/>
      <c r="M93" s="209"/>
      <c r="N93" s="413">
        <f>N135</f>
        <v>0</v>
      </c>
      <c r="O93" s="414"/>
      <c r="P93" s="414"/>
      <c r="Q93" s="414"/>
      <c r="R93" s="84"/>
      <c r="S93" s="114"/>
    </row>
    <row r="94" spans="2:19" s="7" customFormat="1" ht="19.9" customHeight="1">
      <c r="B94" s="82"/>
      <c r="C94" s="209"/>
      <c r="D94" s="210"/>
      <c r="E94" s="209"/>
      <c r="F94" s="209"/>
      <c r="G94" s="209"/>
      <c r="H94" s="209"/>
      <c r="I94" s="209"/>
      <c r="J94" s="209"/>
      <c r="K94" s="209"/>
      <c r="L94" s="209"/>
      <c r="M94" s="209"/>
      <c r="N94" s="216"/>
      <c r="O94" s="209"/>
      <c r="P94" s="209"/>
      <c r="Q94" s="209"/>
      <c r="R94" s="84"/>
      <c r="S94" s="114"/>
    </row>
    <row r="95" spans="2:21" s="1" customFormat="1" ht="29.25" customHeight="1">
      <c r="B95" s="26"/>
      <c r="C95" s="206" t="s">
        <v>131</v>
      </c>
      <c r="D95" s="177"/>
      <c r="E95" s="177"/>
      <c r="F95" s="177"/>
      <c r="G95" s="177"/>
      <c r="H95" s="177"/>
      <c r="I95" s="177"/>
      <c r="J95" s="177"/>
      <c r="K95" s="177"/>
      <c r="L95" s="177"/>
      <c r="M95" s="177"/>
      <c r="N95" s="415">
        <v>0</v>
      </c>
      <c r="O95" s="416"/>
      <c r="P95" s="416"/>
      <c r="Q95" s="416"/>
      <c r="R95" s="28"/>
      <c r="T95" s="85"/>
      <c r="U95" s="86" t="s">
        <v>36</v>
      </c>
    </row>
    <row r="96" spans="2:18" s="1" customFormat="1" ht="18" customHeight="1">
      <c r="B96" s="26"/>
      <c r="C96" s="177"/>
      <c r="D96" s="177"/>
      <c r="E96" s="177"/>
      <c r="F96" s="177"/>
      <c r="G96" s="177"/>
      <c r="H96" s="177"/>
      <c r="I96" s="177"/>
      <c r="J96" s="177"/>
      <c r="K96" s="177"/>
      <c r="L96" s="177"/>
      <c r="M96" s="177"/>
      <c r="N96" s="177"/>
      <c r="O96" s="177"/>
      <c r="P96" s="177"/>
      <c r="Q96" s="177"/>
      <c r="R96" s="28"/>
    </row>
    <row r="97" spans="2:18" s="1" customFormat="1" ht="29.25" customHeight="1">
      <c r="B97" s="26"/>
      <c r="C97" s="211" t="s">
        <v>115</v>
      </c>
      <c r="D97" s="188"/>
      <c r="E97" s="188"/>
      <c r="F97" s="188"/>
      <c r="G97" s="188"/>
      <c r="H97" s="188"/>
      <c r="I97" s="188"/>
      <c r="J97" s="188"/>
      <c r="K97" s="188"/>
      <c r="L97" s="338">
        <f>ROUND(SUM(N88+N95),2)</f>
        <v>0</v>
      </c>
      <c r="M97" s="338"/>
      <c r="N97" s="338"/>
      <c r="O97" s="338"/>
      <c r="P97" s="338"/>
      <c r="Q97" s="338"/>
      <c r="R97" s="28"/>
    </row>
    <row r="98" spans="2:18" s="1" customFormat="1" ht="6.95" customHeight="1">
      <c r="B98" s="40"/>
      <c r="C98" s="201"/>
      <c r="D98" s="201"/>
      <c r="E98" s="201"/>
      <c r="F98" s="201"/>
      <c r="G98" s="201"/>
      <c r="H98" s="201"/>
      <c r="I98" s="201"/>
      <c r="J98" s="201"/>
      <c r="K98" s="201"/>
      <c r="L98" s="201"/>
      <c r="M98" s="201"/>
      <c r="N98" s="201"/>
      <c r="O98" s="201"/>
      <c r="P98" s="201"/>
      <c r="Q98" s="201"/>
      <c r="R98" s="42"/>
    </row>
    <row r="99" spans="3:17" ht="13.5">
      <c r="C99" s="202"/>
      <c r="D99" s="202"/>
      <c r="E99" s="202"/>
      <c r="F99" s="202"/>
      <c r="G99" s="202"/>
      <c r="H99" s="202"/>
      <c r="I99" s="202"/>
      <c r="J99" s="202"/>
      <c r="K99" s="202"/>
      <c r="L99" s="202"/>
      <c r="M99" s="202"/>
      <c r="N99" s="202"/>
      <c r="O99" s="202"/>
      <c r="P99" s="202"/>
      <c r="Q99" s="202"/>
    </row>
    <row r="100" spans="3:17" ht="13.5">
      <c r="C100" s="202"/>
      <c r="D100" s="202"/>
      <c r="E100" s="202"/>
      <c r="F100" s="202"/>
      <c r="G100" s="202"/>
      <c r="H100" s="202"/>
      <c r="I100" s="202"/>
      <c r="J100" s="202"/>
      <c r="K100" s="202"/>
      <c r="L100" s="202"/>
      <c r="M100" s="202"/>
      <c r="N100" s="202"/>
      <c r="O100" s="202"/>
      <c r="P100" s="202"/>
      <c r="Q100" s="202"/>
    </row>
    <row r="101" spans="3:17" ht="13.5">
      <c r="C101" s="202"/>
      <c r="D101" s="202"/>
      <c r="E101" s="202"/>
      <c r="F101" s="202"/>
      <c r="G101" s="202"/>
      <c r="H101" s="202"/>
      <c r="I101" s="202"/>
      <c r="J101" s="202"/>
      <c r="K101" s="202"/>
      <c r="L101" s="202"/>
      <c r="M101" s="202"/>
      <c r="N101" s="202"/>
      <c r="O101" s="202"/>
      <c r="P101" s="202"/>
      <c r="Q101" s="202"/>
    </row>
    <row r="102" spans="2:18" s="1" customFormat="1" ht="6.95" customHeight="1">
      <c r="B102" s="43"/>
      <c r="C102" s="203"/>
      <c r="D102" s="203"/>
      <c r="E102" s="203"/>
      <c r="F102" s="203"/>
      <c r="G102" s="203"/>
      <c r="H102" s="203"/>
      <c r="I102" s="203"/>
      <c r="J102" s="203"/>
      <c r="K102" s="203"/>
      <c r="L102" s="203"/>
      <c r="M102" s="203"/>
      <c r="N102" s="203"/>
      <c r="O102" s="203"/>
      <c r="P102" s="203"/>
      <c r="Q102" s="203"/>
      <c r="R102" s="45"/>
    </row>
    <row r="103" spans="2:18" s="1" customFormat="1" ht="36.95" customHeight="1">
      <c r="B103" s="26"/>
      <c r="C103" s="309" t="s">
        <v>132</v>
      </c>
      <c r="D103" s="408"/>
      <c r="E103" s="408"/>
      <c r="F103" s="408"/>
      <c r="G103" s="408"/>
      <c r="H103" s="408"/>
      <c r="I103" s="408"/>
      <c r="J103" s="408"/>
      <c r="K103" s="408"/>
      <c r="L103" s="408"/>
      <c r="M103" s="408"/>
      <c r="N103" s="408"/>
      <c r="O103" s="408"/>
      <c r="P103" s="408"/>
      <c r="Q103" s="408"/>
      <c r="R103" s="28"/>
    </row>
    <row r="104" spans="2:18" s="1" customFormat="1" ht="6.95" customHeight="1">
      <c r="B104" s="26"/>
      <c r="C104" s="177"/>
      <c r="D104" s="177"/>
      <c r="E104" s="177"/>
      <c r="F104" s="177"/>
      <c r="G104" s="177"/>
      <c r="H104" s="177"/>
      <c r="I104" s="177"/>
      <c r="J104" s="177"/>
      <c r="K104" s="177"/>
      <c r="L104" s="177"/>
      <c r="M104" s="177"/>
      <c r="N104" s="177"/>
      <c r="O104" s="177"/>
      <c r="P104" s="177"/>
      <c r="Q104" s="177"/>
      <c r="R104" s="28"/>
    </row>
    <row r="105" spans="2:18" s="1" customFormat="1" ht="30" customHeight="1">
      <c r="B105" s="26"/>
      <c r="C105" s="176" t="s">
        <v>17</v>
      </c>
      <c r="D105" s="177"/>
      <c r="E105" s="177"/>
      <c r="F105" s="417" t="str">
        <f>F6</f>
        <v>Lednice</v>
      </c>
      <c r="G105" s="418"/>
      <c r="H105" s="418"/>
      <c r="I105" s="418"/>
      <c r="J105" s="418"/>
      <c r="K105" s="418"/>
      <c r="L105" s="418"/>
      <c r="M105" s="418"/>
      <c r="N105" s="418"/>
      <c r="O105" s="418"/>
      <c r="P105" s="418"/>
      <c r="Q105" s="177"/>
      <c r="R105" s="28"/>
    </row>
    <row r="106" spans="2:18" s="1" customFormat="1" ht="36.95" customHeight="1">
      <c r="B106" s="26"/>
      <c r="C106" s="204" t="s">
        <v>123</v>
      </c>
      <c r="D106" s="177"/>
      <c r="E106" s="177"/>
      <c r="F106" s="325" t="str">
        <f>F7</f>
        <v>TO-1.11.09 - Závlaha postřikem - skleníky</v>
      </c>
      <c r="G106" s="408"/>
      <c r="H106" s="408"/>
      <c r="I106" s="408"/>
      <c r="J106" s="408"/>
      <c r="K106" s="408"/>
      <c r="L106" s="408"/>
      <c r="M106" s="408"/>
      <c r="N106" s="408"/>
      <c r="O106" s="408"/>
      <c r="P106" s="408"/>
      <c r="Q106" s="177"/>
      <c r="R106" s="28"/>
    </row>
    <row r="107" spans="2:18" s="1" customFormat="1" ht="6.95" customHeight="1">
      <c r="B107" s="26"/>
      <c r="C107" s="177"/>
      <c r="D107" s="177"/>
      <c r="E107" s="177"/>
      <c r="F107" s="177"/>
      <c r="G107" s="177"/>
      <c r="H107" s="177"/>
      <c r="I107" s="177"/>
      <c r="J107" s="177"/>
      <c r="K107" s="177"/>
      <c r="L107" s="177"/>
      <c r="M107" s="177"/>
      <c r="N107" s="177"/>
      <c r="O107" s="177"/>
      <c r="P107" s="177"/>
      <c r="Q107" s="177"/>
      <c r="R107" s="28"/>
    </row>
    <row r="108" spans="2:18" s="1" customFormat="1" ht="18" customHeight="1">
      <c r="B108" s="26"/>
      <c r="C108" s="176" t="s">
        <v>21</v>
      </c>
      <c r="D108" s="177"/>
      <c r="E108" s="177"/>
      <c r="F108" s="179" t="str">
        <f>F9</f>
        <v>Lednice</v>
      </c>
      <c r="G108" s="177"/>
      <c r="H108" s="177"/>
      <c r="I108" s="177"/>
      <c r="J108" s="177"/>
      <c r="K108" s="176" t="s">
        <v>23</v>
      </c>
      <c r="L108" s="177"/>
      <c r="M108" s="409" t="str">
        <f>IF(O9="","",O9)</f>
        <v>29. 1. 2018</v>
      </c>
      <c r="N108" s="409"/>
      <c r="O108" s="409"/>
      <c r="P108" s="409"/>
      <c r="Q108" s="177"/>
      <c r="R108" s="28"/>
    </row>
    <row r="109" spans="2:18" s="1" customFormat="1" ht="6.95" customHeight="1">
      <c r="B109" s="26"/>
      <c r="C109" s="177"/>
      <c r="D109" s="177"/>
      <c r="E109" s="177"/>
      <c r="F109" s="177"/>
      <c r="G109" s="177"/>
      <c r="H109" s="177"/>
      <c r="I109" s="177"/>
      <c r="J109" s="177"/>
      <c r="K109" s="177"/>
      <c r="L109" s="177"/>
      <c r="M109" s="177"/>
      <c r="N109" s="177"/>
      <c r="O109" s="177"/>
      <c r="P109" s="177"/>
      <c r="Q109" s="177"/>
      <c r="R109" s="28"/>
    </row>
    <row r="110" spans="2:18" s="1" customFormat="1" ht="15">
      <c r="B110" s="26"/>
      <c r="C110" s="176" t="s">
        <v>25</v>
      </c>
      <c r="D110" s="177"/>
      <c r="E110" s="177"/>
      <c r="F110" s="148" t="str">
        <f>'Rekapitulace stavby'!$L$82</f>
        <v>Mendelova univerzita v Brně, Zahradnická fakulta</v>
      </c>
      <c r="G110" s="177"/>
      <c r="H110" s="177"/>
      <c r="I110" s="177"/>
      <c r="J110" s="177"/>
      <c r="K110" s="176" t="s">
        <v>29</v>
      </c>
      <c r="L110" s="177"/>
      <c r="M110" s="409" t="str">
        <f>'Rekapitulace stavby'!$AM$82</f>
        <v>Ing. Jiří Vondál</v>
      </c>
      <c r="N110" s="311"/>
      <c r="O110" s="311"/>
      <c r="P110" s="311"/>
      <c r="Q110" s="311"/>
      <c r="R110" s="28"/>
    </row>
    <row r="111" spans="2:18" s="1" customFormat="1" ht="14.45" customHeight="1">
      <c r="B111" s="26"/>
      <c r="C111" s="176" t="s">
        <v>28</v>
      </c>
      <c r="D111" s="177"/>
      <c r="E111" s="177"/>
      <c r="F111" s="148" t="str">
        <f>'Rekapitulace stavby'!$L$83</f>
        <v xml:space="preserve"> </v>
      </c>
      <c r="G111" s="177"/>
      <c r="H111" s="177"/>
      <c r="I111" s="177"/>
      <c r="J111" s="177"/>
      <c r="K111" s="176" t="s">
        <v>31</v>
      </c>
      <c r="L111" s="177"/>
      <c r="M111" s="409" t="str">
        <f>'Rekapitulace stavby'!$AM$83</f>
        <v>Ing. Tomáš Vlček</v>
      </c>
      <c r="N111" s="311"/>
      <c r="O111" s="311"/>
      <c r="P111" s="311"/>
      <c r="Q111" s="311"/>
      <c r="R111" s="28"/>
    </row>
    <row r="112" spans="2:18" s="1" customFormat="1" ht="10.35" customHeight="1">
      <c r="B112" s="26"/>
      <c r="C112" s="177"/>
      <c r="D112" s="177"/>
      <c r="E112" s="177"/>
      <c r="F112" s="177"/>
      <c r="G112" s="177"/>
      <c r="H112" s="177"/>
      <c r="I112" s="177"/>
      <c r="J112" s="177"/>
      <c r="K112" s="177"/>
      <c r="L112" s="177"/>
      <c r="M112" s="177"/>
      <c r="N112" s="177"/>
      <c r="O112" s="177"/>
      <c r="P112" s="177"/>
      <c r="Q112" s="177"/>
      <c r="R112" s="28"/>
    </row>
    <row r="113" spans="2:27" s="8" customFormat="1" ht="29.25" customHeight="1">
      <c r="B113" s="87"/>
      <c r="C113" s="212" t="s">
        <v>133</v>
      </c>
      <c r="D113" s="213" t="s">
        <v>134</v>
      </c>
      <c r="E113" s="213" t="s">
        <v>54</v>
      </c>
      <c r="F113" s="410" t="s">
        <v>135</v>
      </c>
      <c r="G113" s="410"/>
      <c r="H113" s="410"/>
      <c r="I113" s="410"/>
      <c r="J113" s="213" t="s">
        <v>136</v>
      </c>
      <c r="K113" s="213" t="s">
        <v>137</v>
      </c>
      <c r="L113" s="411" t="s">
        <v>138</v>
      </c>
      <c r="M113" s="411"/>
      <c r="N113" s="410" t="s">
        <v>128</v>
      </c>
      <c r="O113" s="410"/>
      <c r="P113" s="410"/>
      <c r="Q113" s="412"/>
      <c r="R113" s="89"/>
      <c r="T113" s="51" t="s">
        <v>139</v>
      </c>
      <c r="U113" s="52" t="s">
        <v>36</v>
      </c>
      <c r="V113" s="52" t="s">
        <v>140</v>
      </c>
      <c r="W113" s="52" t="s">
        <v>141</v>
      </c>
      <c r="X113" s="52" t="s">
        <v>142</v>
      </c>
      <c r="Y113" s="52" t="s">
        <v>143</v>
      </c>
      <c r="Z113" s="52" t="s">
        <v>144</v>
      </c>
      <c r="AA113" s="53" t="s">
        <v>145</v>
      </c>
    </row>
    <row r="114" spans="2:27" s="1" customFormat="1" ht="29.25" customHeight="1">
      <c r="B114" s="26"/>
      <c r="C114" s="214" t="s">
        <v>124</v>
      </c>
      <c r="D114" s="177"/>
      <c r="E114" s="177"/>
      <c r="F114" s="177"/>
      <c r="G114" s="177"/>
      <c r="H114" s="177"/>
      <c r="I114" s="177"/>
      <c r="J114" s="177"/>
      <c r="K114" s="177"/>
      <c r="L114" s="177"/>
      <c r="M114" s="177"/>
      <c r="N114" s="402">
        <f>N115</f>
        <v>0</v>
      </c>
      <c r="O114" s="403"/>
      <c r="P114" s="403"/>
      <c r="Q114" s="403"/>
      <c r="R114" s="28"/>
      <c r="T114" s="54"/>
      <c r="U114" s="32"/>
      <c r="V114" s="32"/>
      <c r="W114" s="90">
        <f>W115</f>
        <v>0</v>
      </c>
      <c r="X114" s="32"/>
      <c r="Y114" s="90">
        <f>Y115</f>
        <v>0</v>
      </c>
      <c r="Z114" s="32"/>
      <c r="AA114" s="91">
        <f>AA115</f>
        <v>0</v>
      </c>
    </row>
    <row r="115" spans="2:27" s="9" customFormat="1" ht="37.35" customHeight="1">
      <c r="B115" s="93"/>
      <c r="C115" s="170"/>
      <c r="D115" s="215" t="s">
        <v>130</v>
      </c>
      <c r="E115" s="215"/>
      <c r="F115" s="215"/>
      <c r="G115" s="215"/>
      <c r="H115" s="215"/>
      <c r="I115" s="215"/>
      <c r="J115" s="215"/>
      <c r="K115" s="215"/>
      <c r="L115" s="215"/>
      <c r="M115" s="215"/>
      <c r="N115" s="426">
        <f>SUM(N116,N120,N129,N135)</f>
        <v>0</v>
      </c>
      <c r="O115" s="427"/>
      <c r="P115" s="427"/>
      <c r="Q115" s="427"/>
      <c r="R115" s="96"/>
      <c r="T115" s="97"/>
      <c r="U115" s="94"/>
      <c r="V115" s="94"/>
      <c r="W115" s="98">
        <f>SUM(W117:W137)</f>
        <v>0</v>
      </c>
      <c r="X115" s="94"/>
      <c r="Y115" s="98">
        <f>SUM(Y117:Y137)</f>
        <v>0</v>
      </c>
      <c r="Z115" s="94"/>
      <c r="AA115" s="99">
        <f>SUM(AA117:AA137)</f>
        <v>0</v>
      </c>
    </row>
    <row r="116" spans="2:27" s="9" customFormat="1" ht="29.85" customHeight="1">
      <c r="B116" s="93"/>
      <c r="C116" s="170"/>
      <c r="D116" s="171" t="s">
        <v>593</v>
      </c>
      <c r="E116" s="171"/>
      <c r="F116" s="171"/>
      <c r="G116" s="171"/>
      <c r="H116" s="171"/>
      <c r="I116" s="171"/>
      <c r="J116" s="171"/>
      <c r="K116" s="171"/>
      <c r="L116" s="171"/>
      <c r="M116" s="171"/>
      <c r="N116" s="394">
        <f>SUM(N117:Q119)</f>
        <v>0</v>
      </c>
      <c r="O116" s="395"/>
      <c r="P116" s="395"/>
      <c r="Q116" s="395"/>
      <c r="R116" s="96"/>
      <c r="T116" s="97"/>
      <c r="U116" s="94"/>
      <c r="V116" s="94"/>
      <c r="W116" s="98">
        <f>W117</f>
        <v>0</v>
      </c>
      <c r="X116" s="94"/>
      <c r="Y116" s="98">
        <f>Y117</f>
        <v>0</v>
      </c>
      <c r="Z116" s="94"/>
      <c r="AA116" s="99">
        <f>AA117</f>
        <v>0</v>
      </c>
    </row>
    <row r="117" spans="2:27" s="1" customFormat="1" ht="44.25" customHeight="1">
      <c r="B117" s="102"/>
      <c r="C117" s="165" t="s">
        <v>78</v>
      </c>
      <c r="D117" s="165" t="s">
        <v>146</v>
      </c>
      <c r="E117" s="218" t="s">
        <v>395</v>
      </c>
      <c r="F117" s="379" t="s">
        <v>594</v>
      </c>
      <c r="G117" s="379"/>
      <c r="H117" s="379"/>
      <c r="I117" s="379"/>
      <c r="J117" s="167" t="s">
        <v>220</v>
      </c>
      <c r="K117" s="168">
        <v>2</v>
      </c>
      <c r="L117" s="372"/>
      <c r="M117" s="372"/>
      <c r="N117" s="373">
        <f aca="true" t="shared" si="0" ref="N117:N137">ROUND(L117*K117,2)</f>
        <v>0</v>
      </c>
      <c r="O117" s="373"/>
      <c r="P117" s="373"/>
      <c r="Q117" s="373"/>
      <c r="R117" s="103"/>
      <c r="T117" s="104" t="s">
        <v>5</v>
      </c>
      <c r="U117" s="29" t="s">
        <v>37</v>
      </c>
      <c r="V117" s="105">
        <v>0</v>
      </c>
      <c r="W117" s="105">
        <f aca="true" t="shared" si="1" ref="W117:W137">V117*K117</f>
        <v>0</v>
      </c>
      <c r="X117" s="105">
        <v>0</v>
      </c>
      <c r="Y117" s="105">
        <f aca="true" t="shared" si="2" ref="Y117:Y137">X117*K117</f>
        <v>0</v>
      </c>
      <c r="Z117" s="105">
        <v>0</v>
      </c>
      <c r="AA117" s="106">
        <f aca="true" t="shared" si="3" ref="AA117:AA137">Z117*K117</f>
        <v>0</v>
      </c>
    </row>
    <row r="118" spans="2:27" s="1" customFormat="1" ht="31.5" customHeight="1">
      <c r="B118" s="102"/>
      <c r="C118" s="165" t="s">
        <v>121</v>
      </c>
      <c r="D118" s="165" t="s">
        <v>146</v>
      </c>
      <c r="E118" s="218" t="s">
        <v>396</v>
      </c>
      <c r="F118" s="379" t="s">
        <v>595</v>
      </c>
      <c r="G118" s="379"/>
      <c r="H118" s="379"/>
      <c r="I118" s="379"/>
      <c r="J118" s="167" t="s">
        <v>220</v>
      </c>
      <c r="K118" s="168">
        <v>18</v>
      </c>
      <c r="L118" s="372"/>
      <c r="M118" s="372"/>
      <c r="N118" s="373">
        <f t="shared" si="0"/>
        <v>0</v>
      </c>
      <c r="O118" s="373"/>
      <c r="P118" s="373"/>
      <c r="Q118" s="373"/>
      <c r="R118" s="103"/>
      <c r="T118" s="104" t="s">
        <v>5</v>
      </c>
      <c r="U118" s="29" t="s">
        <v>37</v>
      </c>
      <c r="V118" s="105">
        <v>0</v>
      </c>
      <c r="W118" s="105">
        <f t="shared" si="1"/>
        <v>0</v>
      </c>
      <c r="X118" s="105">
        <v>0</v>
      </c>
      <c r="Y118" s="105">
        <f t="shared" si="2"/>
        <v>0</v>
      </c>
      <c r="Z118" s="105">
        <v>0</v>
      </c>
      <c r="AA118" s="106">
        <f t="shared" si="3"/>
        <v>0</v>
      </c>
    </row>
    <row r="119" spans="2:27" s="1" customFormat="1" ht="22.5" customHeight="1">
      <c r="B119" s="102"/>
      <c r="C119" s="165" t="s">
        <v>168</v>
      </c>
      <c r="D119" s="165" t="s">
        <v>146</v>
      </c>
      <c r="E119" s="218" t="s">
        <v>613</v>
      </c>
      <c r="F119" s="379" t="s">
        <v>405</v>
      </c>
      <c r="G119" s="379"/>
      <c r="H119" s="379"/>
      <c r="I119" s="379"/>
      <c r="J119" s="167" t="s">
        <v>220</v>
      </c>
      <c r="K119" s="168">
        <v>2</v>
      </c>
      <c r="L119" s="372"/>
      <c r="M119" s="372"/>
      <c r="N119" s="373">
        <f t="shared" si="0"/>
        <v>0</v>
      </c>
      <c r="O119" s="373"/>
      <c r="P119" s="373"/>
      <c r="Q119" s="373"/>
      <c r="R119" s="103"/>
      <c r="T119" s="104" t="s">
        <v>5</v>
      </c>
      <c r="U119" s="29" t="s">
        <v>37</v>
      </c>
      <c r="V119" s="105">
        <v>0</v>
      </c>
      <c r="W119" s="105">
        <f t="shared" si="1"/>
        <v>0</v>
      </c>
      <c r="X119" s="105">
        <v>0</v>
      </c>
      <c r="Y119" s="105">
        <f t="shared" si="2"/>
        <v>0</v>
      </c>
      <c r="Z119" s="105">
        <v>0</v>
      </c>
      <c r="AA119" s="106">
        <f t="shared" si="3"/>
        <v>0</v>
      </c>
    </row>
    <row r="120" spans="2:27" s="1" customFormat="1" ht="22.5" customHeight="1">
      <c r="B120" s="102"/>
      <c r="C120" s="170"/>
      <c r="D120" s="171" t="s">
        <v>451</v>
      </c>
      <c r="E120" s="219"/>
      <c r="F120" s="171"/>
      <c r="G120" s="171"/>
      <c r="H120" s="171"/>
      <c r="I120" s="171"/>
      <c r="J120" s="171"/>
      <c r="K120" s="171"/>
      <c r="L120" s="174"/>
      <c r="M120" s="174"/>
      <c r="N120" s="394">
        <f>SUM(N121:Q128)</f>
        <v>0</v>
      </c>
      <c r="O120" s="395"/>
      <c r="P120" s="395"/>
      <c r="Q120" s="395"/>
      <c r="R120" s="103"/>
      <c r="T120" s="104" t="s">
        <v>5</v>
      </c>
      <c r="U120" s="29" t="s">
        <v>37</v>
      </c>
      <c r="V120" s="105">
        <v>0</v>
      </c>
      <c r="W120" s="105">
        <f t="shared" si="1"/>
        <v>0</v>
      </c>
      <c r="X120" s="105">
        <v>0</v>
      </c>
      <c r="Y120" s="105">
        <f t="shared" si="2"/>
        <v>0</v>
      </c>
      <c r="Z120" s="105">
        <v>0</v>
      </c>
      <c r="AA120" s="106">
        <f t="shared" si="3"/>
        <v>0</v>
      </c>
    </row>
    <row r="121" spans="2:27" s="1" customFormat="1" ht="31.5" customHeight="1">
      <c r="B121" s="102"/>
      <c r="C121" s="165" t="s">
        <v>150</v>
      </c>
      <c r="D121" s="165" t="s">
        <v>146</v>
      </c>
      <c r="E121" s="218" t="s">
        <v>241</v>
      </c>
      <c r="F121" s="379" t="s">
        <v>672</v>
      </c>
      <c r="G121" s="379"/>
      <c r="H121" s="379"/>
      <c r="I121" s="379"/>
      <c r="J121" s="167" t="s">
        <v>149</v>
      </c>
      <c r="K121" s="168">
        <v>90</v>
      </c>
      <c r="L121" s="372"/>
      <c r="M121" s="372"/>
      <c r="N121" s="373">
        <f t="shared" si="0"/>
        <v>0</v>
      </c>
      <c r="O121" s="373"/>
      <c r="P121" s="373"/>
      <c r="Q121" s="373"/>
      <c r="R121" s="103"/>
      <c r="T121" s="104" t="s">
        <v>5</v>
      </c>
      <c r="U121" s="29" t="s">
        <v>37</v>
      </c>
      <c r="V121" s="105">
        <v>0</v>
      </c>
      <c r="W121" s="105">
        <f t="shared" si="1"/>
        <v>0</v>
      </c>
      <c r="X121" s="105">
        <v>0</v>
      </c>
      <c r="Y121" s="105">
        <f t="shared" si="2"/>
        <v>0</v>
      </c>
      <c r="Z121" s="105">
        <v>0</v>
      </c>
      <c r="AA121" s="106">
        <f t="shared" si="3"/>
        <v>0</v>
      </c>
    </row>
    <row r="122" spans="2:27" s="1" customFormat="1" ht="31.5" customHeight="1">
      <c r="B122" s="102"/>
      <c r="C122" s="165" t="s">
        <v>156</v>
      </c>
      <c r="D122" s="165" t="s">
        <v>146</v>
      </c>
      <c r="E122" s="218" t="s">
        <v>400</v>
      </c>
      <c r="F122" s="379" t="s">
        <v>673</v>
      </c>
      <c r="G122" s="379"/>
      <c r="H122" s="379"/>
      <c r="I122" s="379"/>
      <c r="J122" s="167" t="s">
        <v>149</v>
      </c>
      <c r="K122" s="168">
        <v>70</v>
      </c>
      <c r="L122" s="372"/>
      <c r="M122" s="372"/>
      <c r="N122" s="373">
        <f t="shared" si="0"/>
        <v>0</v>
      </c>
      <c r="O122" s="373"/>
      <c r="P122" s="373"/>
      <c r="Q122" s="373"/>
      <c r="R122" s="103"/>
      <c r="T122" s="104" t="s">
        <v>5</v>
      </c>
      <c r="U122" s="29" t="s">
        <v>37</v>
      </c>
      <c r="V122" s="105">
        <v>0</v>
      </c>
      <c r="W122" s="105">
        <f t="shared" si="1"/>
        <v>0</v>
      </c>
      <c r="X122" s="105">
        <v>0</v>
      </c>
      <c r="Y122" s="105">
        <f t="shared" si="2"/>
        <v>0</v>
      </c>
      <c r="Z122" s="105">
        <v>0</v>
      </c>
      <c r="AA122" s="106">
        <f t="shared" si="3"/>
        <v>0</v>
      </c>
    </row>
    <row r="123" spans="2:27" s="1" customFormat="1" ht="31.5" customHeight="1">
      <c r="B123" s="102"/>
      <c r="C123" s="165" t="s">
        <v>155</v>
      </c>
      <c r="D123" s="165" t="s">
        <v>146</v>
      </c>
      <c r="E123" s="218" t="s">
        <v>614</v>
      </c>
      <c r="F123" s="379" t="s">
        <v>674</v>
      </c>
      <c r="G123" s="379"/>
      <c r="H123" s="379"/>
      <c r="I123" s="379"/>
      <c r="J123" s="167" t="s">
        <v>149</v>
      </c>
      <c r="K123" s="168">
        <v>660</v>
      </c>
      <c r="L123" s="372"/>
      <c r="M123" s="372"/>
      <c r="N123" s="373">
        <f t="shared" si="0"/>
        <v>0</v>
      </c>
      <c r="O123" s="373"/>
      <c r="P123" s="373"/>
      <c r="Q123" s="373"/>
      <c r="R123" s="103"/>
      <c r="T123" s="104" t="s">
        <v>5</v>
      </c>
      <c r="U123" s="29" t="s">
        <v>37</v>
      </c>
      <c r="V123" s="105">
        <v>0</v>
      </c>
      <c r="W123" s="105">
        <f t="shared" si="1"/>
        <v>0</v>
      </c>
      <c r="X123" s="105">
        <v>0</v>
      </c>
      <c r="Y123" s="105">
        <f t="shared" si="2"/>
        <v>0</v>
      </c>
      <c r="Z123" s="105">
        <v>0</v>
      </c>
      <c r="AA123" s="106">
        <f t="shared" si="3"/>
        <v>0</v>
      </c>
    </row>
    <row r="124" spans="2:27" s="1" customFormat="1" ht="22.5" customHeight="1">
      <c r="B124" s="102"/>
      <c r="C124" s="165" t="s">
        <v>162</v>
      </c>
      <c r="D124" s="165" t="s">
        <v>146</v>
      </c>
      <c r="E124" s="218" t="s">
        <v>341</v>
      </c>
      <c r="F124" s="379" t="s">
        <v>406</v>
      </c>
      <c r="G124" s="379"/>
      <c r="H124" s="379"/>
      <c r="I124" s="379"/>
      <c r="J124" s="167" t="s">
        <v>149</v>
      </c>
      <c r="K124" s="168">
        <v>110</v>
      </c>
      <c r="L124" s="372"/>
      <c r="M124" s="372"/>
      <c r="N124" s="373">
        <f t="shared" si="0"/>
        <v>0</v>
      </c>
      <c r="O124" s="373"/>
      <c r="P124" s="373"/>
      <c r="Q124" s="373"/>
      <c r="R124" s="103"/>
      <c r="T124" s="104" t="s">
        <v>5</v>
      </c>
      <c r="U124" s="29" t="s">
        <v>37</v>
      </c>
      <c r="V124" s="105">
        <v>0</v>
      </c>
      <c r="W124" s="105">
        <f t="shared" si="1"/>
        <v>0</v>
      </c>
      <c r="X124" s="105">
        <v>0</v>
      </c>
      <c r="Y124" s="105">
        <f t="shared" si="2"/>
        <v>0</v>
      </c>
      <c r="Z124" s="105">
        <v>0</v>
      </c>
      <c r="AA124" s="106">
        <f t="shared" si="3"/>
        <v>0</v>
      </c>
    </row>
    <row r="125" spans="2:27" s="1" customFormat="1" ht="22.5" customHeight="1">
      <c r="B125" s="102"/>
      <c r="C125" s="165" t="s">
        <v>159</v>
      </c>
      <c r="D125" s="165" t="s">
        <v>146</v>
      </c>
      <c r="E125" s="218" t="s">
        <v>386</v>
      </c>
      <c r="F125" s="379" t="s">
        <v>407</v>
      </c>
      <c r="G125" s="379"/>
      <c r="H125" s="379"/>
      <c r="I125" s="379"/>
      <c r="J125" s="167" t="s">
        <v>153</v>
      </c>
      <c r="K125" s="168">
        <v>58</v>
      </c>
      <c r="L125" s="372"/>
      <c r="M125" s="372"/>
      <c r="N125" s="373">
        <f t="shared" si="0"/>
        <v>0</v>
      </c>
      <c r="O125" s="373"/>
      <c r="P125" s="373"/>
      <c r="Q125" s="373"/>
      <c r="R125" s="103"/>
      <c r="T125" s="104" t="s">
        <v>5</v>
      </c>
      <c r="U125" s="29" t="s">
        <v>37</v>
      </c>
      <c r="V125" s="105">
        <v>0</v>
      </c>
      <c r="W125" s="105">
        <f t="shared" si="1"/>
        <v>0</v>
      </c>
      <c r="X125" s="105">
        <v>0</v>
      </c>
      <c r="Y125" s="105">
        <f t="shared" si="2"/>
        <v>0</v>
      </c>
      <c r="Z125" s="105">
        <v>0</v>
      </c>
      <c r="AA125" s="106">
        <f t="shared" si="3"/>
        <v>0</v>
      </c>
    </row>
    <row r="126" spans="2:27" s="1" customFormat="1" ht="31.5" customHeight="1">
      <c r="B126" s="102"/>
      <c r="C126" s="165" t="s">
        <v>170</v>
      </c>
      <c r="D126" s="165" t="s">
        <v>146</v>
      </c>
      <c r="E126" s="218" t="s">
        <v>387</v>
      </c>
      <c r="F126" s="379" t="s">
        <v>408</v>
      </c>
      <c r="G126" s="379"/>
      <c r="H126" s="379"/>
      <c r="I126" s="379"/>
      <c r="J126" s="167" t="s">
        <v>153</v>
      </c>
      <c r="K126" s="168">
        <v>16</v>
      </c>
      <c r="L126" s="372"/>
      <c r="M126" s="372"/>
      <c r="N126" s="373">
        <f t="shared" si="0"/>
        <v>0</v>
      </c>
      <c r="O126" s="373"/>
      <c r="P126" s="373"/>
      <c r="Q126" s="373"/>
      <c r="R126" s="103"/>
      <c r="T126" s="104" t="s">
        <v>5</v>
      </c>
      <c r="U126" s="29" t="s">
        <v>37</v>
      </c>
      <c r="V126" s="105">
        <v>0</v>
      </c>
      <c r="W126" s="105">
        <f t="shared" si="1"/>
        <v>0</v>
      </c>
      <c r="X126" s="105">
        <v>0</v>
      </c>
      <c r="Y126" s="105">
        <f t="shared" si="2"/>
        <v>0</v>
      </c>
      <c r="Z126" s="105">
        <v>0</v>
      </c>
      <c r="AA126" s="106">
        <f t="shared" si="3"/>
        <v>0</v>
      </c>
    </row>
    <row r="127" spans="2:27" s="1" customFormat="1" ht="22.5" customHeight="1">
      <c r="B127" s="102"/>
      <c r="C127" s="165" t="s">
        <v>161</v>
      </c>
      <c r="D127" s="165" t="s">
        <v>146</v>
      </c>
      <c r="E127" s="218" t="s">
        <v>388</v>
      </c>
      <c r="F127" s="379" t="s">
        <v>596</v>
      </c>
      <c r="G127" s="379"/>
      <c r="H127" s="379"/>
      <c r="I127" s="379"/>
      <c r="J127" s="167" t="s">
        <v>153</v>
      </c>
      <c r="K127" s="168">
        <v>2</v>
      </c>
      <c r="L127" s="372"/>
      <c r="M127" s="372"/>
      <c r="N127" s="373">
        <f t="shared" si="0"/>
        <v>0</v>
      </c>
      <c r="O127" s="373"/>
      <c r="P127" s="373"/>
      <c r="Q127" s="373"/>
      <c r="R127" s="103"/>
      <c r="T127" s="104" t="s">
        <v>5</v>
      </c>
      <c r="U127" s="29" t="s">
        <v>37</v>
      </c>
      <c r="V127" s="105">
        <v>0</v>
      </c>
      <c r="W127" s="105">
        <f t="shared" si="1"/>
        <v>0</v>
      </c>
      <c r="X127" s="105">
        <v>0</v>
      </c>
      <c r="Y127" s="105">
        <f t="shared" si="2"/>
        <v>0</v>
      </c>
      <c r="Z127" s="105">
        <v>0</v>
      </c>
      <c r="AA127" s="106">
        <f t="shared" si="3"/>
        <v>0</v>
      </c>
    </row>
    <row r="128" spans="2:27" s="1" customFormat="1" ht="31.5" customHeight="1">
      <c r="B128" s="102"/>
      <c r="C128" s="165" t="s">
        <v>177</v>
      </c>
      <c r="D128" s="165" t="s">
        <v>146</v>
      </c>
      <c r="E128" s="218" t="s">
        <v>389</v>
      </c>
      <c r="F128" s="379" t="s">
        <v>597</v>
      </c>
      <c r="G128" s="379"/>
      <c r="H128" s="379"/>
      <c r="I128" s="379"/>
      <c r="J128" s="167" t="s">
        <v>153</v>
      </c>
      <c r="K128" s="168">
        <v>2</v>
      </c>
      <c r="L128" s="372"/>
      <c r="M128" s="372"/>
      <c r="N128" s="373">
        <f t="shared" si="0"/>
        <v>0</v>
      </c>
      <c r="O128" s="373"/>
      <c r="P128" s="373"/>
      <c r="Q128" s="373"/>
      <c r="R128" s="103"/>
      <c r="T128" s="104" t="s">
        <v>5</v>
      </c>
      <c r="U128" s="29" t="s">
        <v>37</v>
      </c>
      <c r="V128" s="105">
        <v>0</v>
      </c>
      <c r="W128" s="105">
        <f t="shared" si="1"/>
        <v>0</v>
      </c>
      <c r="X128" s="105">
        <v>0</v>
      </c>
      <c r="Y128" s="105">
        <f t="shared" si="2"/>
        <v>0</v>
      </c>
      <c r="Z128" s="105">
        <v>0</v>
      </c>
      <c r="AA128" s="106">
        <f t="shared" si="3"/>
        <v>0</v>
      </c>
    </row>
    <row r="129" spans="2:27" s="9" customFormat="1" ht="29.85" customHeight="1">
      <c r="B129" s="93"/>
      <c r="C129" s="170"/>
      <c r="D129" s="171" t="s">
        <v>521</v>
      </c>
      <c r="E129" s="219"/>
      <c r="F129" s="171"/>
      <c r="G129" s="171"/>
      <c r="H129" s="171"/>
      <c r="I129" s="171"/>
      <c r="J129" s="171"/>
      <c r="K129" s="171"/>
      <c r="L129" s="174"/>
      <c r="M129" s="174"/>
      <c r="N129" s="394">
        <f>SUM(N130:Q134)</f>
        <v>0</v>
      </c>
      <c r="O129" s="395"/>
      <c r="P129" s="395"/>
      <c r="Q129" s="395"/>
      <c r="R129" s="96"/>
      <c r="T129" s="97" t="s">
        <v>5</v>
      </c>
      <c r="U129" s="94" t="s">
        <v>37</v>
      </c>
      <c r="V129" s="94">
        <v>0</v>
      </c>
      <c r="W129" s="98">
        <f t="shared" si="1"/>
        <v>0</v>
      </c>
      <c r="X129" s="94">
        <v>0</v>
      </c>
      <c r="Y129" s="98">
        <f t="shared" si="2"/>
        <v>0</v>
      </c>
      <c r="Z129" s="94">
        <v>0</v>
      </c>
      <c r="AA129" s="99">
        <f t="shared" si="3"/>
        <v>0</v>
      </c>
    </row>
    <row r="130" spans="2:27" s="1" customFormat="1" ht="44.25" customHeight="1">
      <c r="B130" s="102"/>
      <c r="C130" s="165">
        <v>12</v>
      </c>
      <c r="D130" s="165" t="s">
        <v>146</v>
      </c>
      <c r="E130" s="218" t="s">
        <v>390</v>
      </c>
      <c r="F130" s="379" t="s">
        <v>590</v>
      </c>
      <c r="G130" s="379"/>
      <c r="H130" s="379"/>
      <c r="I130" s="379"/>
      <c r="J130" s="167" t="s">
        <v>153</v>
      </c>
      <c r="K130" s="168">
        <v>30</v>
      </c>
      <c r="L130" s="372"/>
      <c r="M130" s="372"/>
      <c r="N130" s="373">
        <f t="shared" si="0"/>
        <v>0</v>
      </c>
      <c r="O130" s="373"/>
      <c r="P130" s="373"/>
      <c r="Q130" s="373"/>
      <c r="R130" s="103"/>
      <c r="T130" s="104" t="s">
        <v>5</v>
      </c>
      <c r="U130" s="29" t="s">
        <v>37</v>
      </c>
      <c r="V130" s="105">
        <v>0</v>
      </c>
      <c r="W130" s="105">
        <f t="shared" si="1"/>
        <v>0</v>
      </c>
      <c r="X130" s="105">
        <v>0</v>
      </c>
      <c r="Y130" s="105">
        <f t="shared" si="2"/>
        <v>0</v>
      </c>
      <c r="Z130" s="105">
        <v>0</v>
      </c>
      <c r="AA130" s="106">
        <f t="shared" si="3"/>
        <v>0</v>
      </c>
    </row>
    <row r="131" spans="2:27" s="1" customFormat="1" ht="31.5" customHeight="1">
      <c r="B131" s="102"/>
      <c r="C131" s="165">
        <v>13</v>
      </c>
      <c r="D131" s="165" t="s">
        <v>146</v>
      </c>
      <c r="E131" s="218" t="s">
        <v>361</v>
      </c>
      <c r="F131" s="379" t="s">
        <v>523</v>
      </c>
      <c r="G131" s="379"/>
      <c r="H131" s="379"/>
      <c r="I131" s="379"/>
      <c r="J131" s="167" t="s">
        <v>153</v>
      </c>
      <c r="K131" s="168">
        <v>30</v>
      </c>
      <c r="L131" s="372"/>
      <c r="M131" s="372"/>
      <c r="N131" s="373">
        <f t="shared" si="0"/>
        <v>0</v>
      </c>
      <c r="O131" s="373"/>
      <c r="P131" s="373"/>
      <c r="Q131" s="373"/>
      <c r="R131" s="103"/>
      <c r="T131" s="104" t="s">
        <v>5</v>
      </c>
      <c r="U131" s="29" t="s">
        <v>37</v>
      </c>
      <c r="V131" s="105">
        <v>0</v>
      </c>
      <c r="W131" s="105">
        <f t="shared" si="1"/>
        <v>0</v>
      </c>
      <c r="X131" s="105">
        <v>0</v>
      </c>
      <c r="Y131" s="105">
        <f t="shared" si="2"/>
        <v>0</v>
      </c>
      <c r="Z131" s="105">
        <v>0</v>
      </c>
      <c r="AA131" s="106">
        <f t="shared" si="3"/>
        <v>0</v>
      </c>
    </row>
    <row r="132" spans="2:27" s="1" customFormat="1" ht="22.5" customHeight="1">
      <c r="B132" s="102"/>
      <c r="C132" s="165">
        <v>14</v>
      </c>
      <c r="D132" s="165" t="s">
        <v>146</v>
      </c>
      <c r="E132" s="218" t="s">
        <v>362</v>
      </c>
      <c r="F132" s="379" t="s">
        <v>516</v>
      </c>
      <c r="G132" s="379"/>
      <c r="H132" s="379"/>
      <c r="I132" s="379"/>
      <c r="J132" s="167" t="s">
        <v>153</v>
      </c>
      <c r="K132" s="168">
        <v>60</v>
      </c>
      <c r="L132" s="372"/>
      <c r="M132" s="372"/>
      <c r="N132" s="373">
        <f t="shared" si="0"/>
        <v>0</v>
      </c>
      <c r="O132" s="373"/>
      <c r="P132" s="373"/>
      <c r="Q132" s="373"/>
      <c r="R132" s="103"/>
      <c r="T132" s="104" t="s">
        <v>5</v>
      </c>
      <c r="U132" s="29" t="s">
        <v>37</v>
      </c>
      <c r="V132" s="105">
        <v>0</v>
      </c>
      <c r="W132" s="105">
        <f t="shared" si="1"/>
        <v>0</v>
      </c>
      <c r="X132" s="105">
        <v>0</v>
      </c>
      <c r="Y132" s="105">
        <f t="shared" si="2"/>
        <v>0</v>
      </c>
      <c r="Z132" s="105">
        <v>0</v>
      </c>
      <c r="AA132" s="106">
        <f t="shared" si="3"/>
        <v>0</v>
      </c>
    </row>
    <row r="133" spans="2:27" s="1" customFormat="1" ht="31.5" customHeight="1">
      <c r="B133" s="102"/>
      <c r="C133" s="165">
        <v>15</v>
      </c>
      <c r="D133" s="165" t="s">
        <v>146</v>
      </c>
      <c r="E133" s="218" t="s">
        <v>364</v>
      </c>
      <c r="F133" s="379" t="s">
        <v>703</v>
      </c>
      <c r="G133" s="379"/>
      <c r="H133" s="379"/>
      <c r="I133" s="379"/>
      <c r="J133" s="167" t="s">
        <v>153</v>
      </c>
      <c r="K133" s="168">
        <v>2</v>
      </c>
      <c r="L133" s="372"/>
      <c r="M133" s="372"/>
      <c r="N133" s="373">
        <f t="shared" si="0"/>
        <v>0</v>
      </c>
      <c r="O133" s="373"/>
      <c r="P133" s="373"/>
      <c r="Q133" s="373"/>
      <c r="R133" s="103"/>
      <c r="T133" s="104" t="s">
        <v>5</v>
      </c>
      <c r="U133" s="29" t="s">
        <v>37</v>
      </c>
      <c r="V133" s="105">
        <v>0</v>
      </c>
      <c r="W133" s="105">
        <f t="shared" si="1"/>
        <v>0</v>
      </c>
      <c r="X133" s="105">
        <v>0</v>
      </c>
      <c r="Y133" s="105">
        <f t="shared" si="2"/>
        <v>0</v>
      </c>
      <c r="Z133" s="105">
        <v>0</v>
      </c>
      <c r="AA133" s="106">
        <f t="shared" si="3"/>
        <v>0</v>
      </c>
    </row>
    <row r="134" spans="2:27" s="1" customFormat="1" ht="31.5" customHeight="1">
      <c r="B134" s="102"/>
      <c r="C134" s="165">
        <v>16</v>
      </c>
      <c r="D134" s="165" t="s">
        <v>146</v>
      </c>
      <c r="E134" s="218" t="s">
        <v>366</v>
      </c>
      <c r="F134" s="379" t="s">
        <v>704</v>
      </c>
      <c r="G134" s="379"/>
      <c r="H134" s="379"/>
      <c r="I134" s="379"/>
      <c r="J134" s="167" t="s">
        <v>153</v>
      </c>
      <c r="K134" s="168">
        <v>14</v>
      </c>
      <c r="L134" s="372"/>
      <c r="M134" s="372"/>
      <c r="N134" s="373">
        <f t="shared" si="0"/>
        <v>0</v>
      </c>
      <c r="O134" s="373"/>
      <c r="P134" s="373"/>
      <c r="Q134" s="373"/>
      <c r="R134" s="103"/>
      <c r="T134" s="104" t="s">
        <v>5</v>
      </c>
      <c r="U134" s="29" t="s">
        <v>37</v>
      </c>
      <c r="V134" s="105">
        <v>0</v>
      </c>
      <c r="W134" s="105">
        <f t="shared" si="1"/>
        <v>0</v>
      </c>
      <c r="X134" s="105">
        <v>0</v>
      </c>
      <c r="Y134" s="105">
        <f t="shared" si="2"/>
        <v>0</v>
      </c>
      <c r="Z134" s="105">
        <v>0</v>
      </c>
      <c r="AA134" s="106">
        <f t="shared" si="3"/>
        <v>0</v>
      </c>
    </row>
    <row r="135" spans="2:27" s="9" customFormat="1" ht="29.85" customHeight="1">
      <c r="B135" s="93"/>
      <c r="C135" s="170"/>
      <c r="D135" s="171" t="s">
        <v>591</v>
      </c>
      <c r="E135" s="219"/>
      <c r="F135" s="171"/>
      <c r="G135" s="171"/>
      <c r="H135" s="171"/>
      <c r="I135" s="171"/>
      <c r="J135" s="171"/>
      <c r="K135" s="171"/>
      <c r="L135" s="174"/>
      <c r="M135" s="174"/>
      <c r="N135" s="394">
        <f>SUM(N136:Q137)</f>
        <v>0</v>
      </c>
      <c r="O135" s="395"/>
      <c r="P135" s="395"/>
      <c r="Q135" s="395"/>
      <c r="R135" s="96"/>
      <c r="T135" s="97" t="s">
        <v>5</v>
      </c>
      <c r="U135" s="94" t="s">
        <v>37</v>
      </c>
      <c r="V135" s="94">
        <v>0</v>
      </c>
      <c r="W135" s="98">
        <f t="shared" si="1"/>
        <v>0</v>
      </c>
      <c r="X135" s="94">
        <v>0</v>
      </c>
      <c r="Y135" s="98">
        <f t="shared" si="2"/>
        <v>0</v>
      </c>
      <c r="Z135" s="94">
        <v>0</v>
      </c>
      <c r="AA135" s="99">
        <f t="shared" si="3"/>
        <v>0</v>
      </c>
    </row>
    <row r="136" spans="2:27" s="1" customFormat="1" ht="57" customHeight="1">
      <c r="B136" s="102"/>
      <c r="C136" s="165">
        <v>17</v>
      </c>
      <c r="D136" s="165" t="s">
        <v>146</v>
      </c>
      <c r="E136" s="218" t="s">
        <v>391</v>
      </c>
      <c r="F136" s="379" t="s">
        <v>598</v>
      </c>
      <c r="G136" s="379"/>
      <c r="H136" s="379"/>
      <c r="I136" s="379"/>
      <c r="J136" s="167" t="s">
        <v>153</v>
      </c>
      <c r="K136" s="168">
        <v>150</v>
      </c>
      <c r="L136" s="372"/>
      <c r="M136" s="372"/>
      <c r="N136" s="373">
        <f t="shared" si="0"/>
        <v>0</v>
      </c>
      <c r="O136" s="373"/>
      <c r="P136" s="373"/>
      <c r="Q136" s="373"/>
      <c r="R136" s="103"/>
      <c r="T136" s="104" t="s">
        <v>5</v>
      </c>
      <c r="U136" s="29" t="s">
        <v>37</v>
      </c>
      <c r="V136" s="105">
        <v>0</v>
      </c>
      <c r="W136" s="105">
        <f t="shared" si="1"/>
        <v>0</v>
      </c>
      <c r="X136" s="105">
        <v>0</v>
      </c>
      <c r="Y136" s="105">
        <f t="shared" si="2"/>
        <v>0</v>
      </c>
      <c r="Z136" s="105">
        <v>0</v>
      </c>
      <c r="AA136" s="106">
        <f t="shared" si="3"/>
        <v>0</v>
      </c>
    </row>
    <row r="137" spans="2:27" s="1" customFormat="1" ht="44.25" customHeight="1">
      <c r="B137" s="102"/>
      <c r="C137" s="165">
        <v>18</v>
      </c>
      <c r="D137" s="165" t="s">
        <v>146</v>
      </c>
      <c r="E137" s="218" t="s">
        <v>392</v>
      </c>
      <c r="F137" s="379" t="s">
        <v>599</v>
      </c>
      <c r="G137" s="379"/>
      <c r="H137" s="379"/>
      <c r="I137" s="379"/>
      <c r="J137" s="167" t="s">
        <v>153</v>
      </c>
      <c r="K137" s="168">
        <v>174</v>
      </c>
      <c r="L137" s="372"/>
      <c r="M137" s="372"/>
      <c r="N137" s="373">
        <f t="shared" si="0"/>
        <v>0</v>
      </c>
      <c r="O137" s="373"/>
      <c r="P137" s="373"/>
      <c r="Q137" s="373"/>
      <c r="R137" s="103"/>
      <c r="T137" s="104" t="s">
        <v>5</v>
      </c>
      <c r="U137" s="108" t="s">
        <v>37</v>
      </c>
      <c r="V137" s="109">
        <v>0</v>
      </c>
      <c r="W137" s="109">
        <f t="shared" si="1"/>
        <v>0</v>
      </c>
      <c r="X137" s="109">
        <v>0</v>
      </c>
      <c r="Y137" s="109">
        <f t="shared" si="2"/>
        <v>0</v>
      </c>
      <c r="Z137" s="109">
        <v>0</v>
      </c>
      <c r="AA137" s="110">
        <f t="shared" si="3"/>
        <v>0</v>
      </c>
    </row>
    <row r="138" spans="2:18" s="1" customFormat="1" ht="6.95" customHeight="1">
      <c r="B138" s="40"/>
      <c r="C138" s="41"/>
      <c r="D138" s="41"/>
      <c r="E138" s="41"/>
      <c r="F138" s="41"/>
      <c r="G138" s="41"/>
      <c r="H138" s="41"/>
      <c r="I138" s="41"/>
      <c r="J138" s="41"/>
      <c r="K138" s="41"/>
      <c r="L138" s="41"/>
      <c r="M138" s="41"/>
      <c r="N138" s="41"/>
      <c r="O138" s="41"/>
      <c r="P138" s="41"/>
      <c r="Q138" s="41"/>
      <c r="R138" s="42"/>
    </row>
  </sheetData>
  <sheetProtection algorithmName="SHA-512" hashValue="9iC1sWmUflqUAYkgrNgRDEx8mVz6n8gJ5Gc8cqYLCRpJfgZUhOfvYs6sWe8jO+lwj8yK1o97VzCtc9Qct3rlyg==" saltValue="0LFpDEhIDEpaX0YVhovZjg==" spinCount="100000" sheet="1" objects="1" scenarios="1"/>
  <mergeCells count="122">
    <mergeCell ref="H1:K1"/>
    <mergeCell ref="C2:Q2"/>
    <mergeCell ref="S2:AC2"/>
    <mergeCell ref="C4:Q4"/>
    <mergeCell ref="F6:P6"/>
    <mergeCell ref="F7:P7"/>
    <mergeCell ref="F9:G9"/>
    <mergeCell ref="F10:G10"/>
    <mergeCell ref="F13:G13"/>
    <mergeCell ref="O18:P18"/>
    <mergeCell ref="O20:P20"/>
    <mergeCell ref="O21:P21"/>
    <mergeCell ref="E24:L24"/>
    <mergeCell ref="M27:P27"/>
    <mergeCell ref="M28:P28"/>
    <mergeCell ref="O9:P9"/>
    <mergeCell ref="O11:P11"/>
    <mergeCell ref="O12:P12"/>
    <mergeCell ref="O14:P14"/>
    <mergeCell ref="O15:P15"/>
    <mergeCell ref="O17:P17"/>
    <mergeCell ref="F14:G14"/>
    <mergeCell ref="F15:G15"/>
    <mergeCell ref="F16:G16"/>
    <mergeCell ref="F19:G19"/>
    <mergeCell ref="H35:J35"/>
    <mergeCell ref="M35:P35"/>
    <mergeCell ref="H36:J36"/>
    <mergeCell ref="M36:P36"/>
    <mergeCell ref="L38:P38"/>
    <mergeCell ref="C76:Q76"/>
    <mergeCell ref="M30:P30"/>
    <mergeCell ref="H32:J32"/>
    <mergeCell ref="M32:P32"/>
    <mergeCell ref="H33:J33"/>
    <mergeCell ref="M33:P33"/>
    <mergeCell ref="H34:J34"/>
    <mergeCell ref="M34:P34"/>
    <mergeCell ref="N88:Q88"/>
    <mergeCell ref="N89:Q89"/>
    <mergeCell ref="N90:Q90"/>
    <mergeCell ref="N91:Q91"/>
    <mergeCell ref="N92:Q92"/>
    <mergeCell ref="N93:Q93"/>
    <mergeCell ref="F78:P78"/>
    <mergeCell ref="F79:P79"/>
    <mergeCell ref="M81:P81"/>
    <mergeCell ref="M83:Q83"/>
    <mergeCell ref="M84:Q84"/>
    <mergeCell ref="C86:G86"/>
    <mergeCell ref="N86:Q86"/>
    <mergeCell ref="M110:Q110"/>
    <mergeCell ref="M111:Q111"/>
    <mergeCell ref="F113:I113"/>
    <mergeCell ref="L113:M113"/>
    <mergeCell ref="N113:Q113"/>
    <mergeCell ref="N114:Q114"/>
    <mergeCell ref="N95:Q95"/>
    <mergeCell ref="L97:Q97"/>
    <mergeCell ref="C103:Q103"/>
    <mergeCell ref="F105:P105"/>
    <mergeCell ref="F106:P106"/>
    <mergeCell ref="M108:P108"/>
    <mergeCell ref="F119:I119"/>
    <mergeCell ref="L119:M119"/>
    <mergeCell ref="N119:Q119"/>
    <mergeCell ref="N120:Q120"/>
    <mergeCell ref="F121:I121"/>
    <mergeCell ref="L121:M121"/>
    <mergeCell ref="N121:Q121"/>
    <mergeCell ref="N115:Q115"/>
    <mergeCell ref="N116:Q116"/>
    <mergeCell ref="F117:I117"/>
    <mergeCell ref="L117:M117"/>
    <mergeCell ref="N117:Q117"/>
    <mergeCell ref="F118:I118"/>
    <mergeCell ref="L118:M118"/>
    <mergeCell ref="N118:Q118"/>
    <mergeCell ref="F124:I124"/>
    <mergeCell ref="L124:M124"/>
    <mergeCell ref="N124:Q124"/>
    <mergeCell ref="F122:I122"/>
    <mergeCell ref="L122:M122"/>
    <mergeCell ref="N122:Q122"/>
    <mergeCell ref="F123:I123"/>
    <mergeCell ref="L123:M123"/>
    <mergeCell ref="N123:Q123"/>
    <mergeCell ref="F127:I127"/>
    <mergeCell ref="L127:M127"/>
    <mergeCell ref="N127:Q127"/>
    <mergeCell ref="F128:I128"/>
    <mergeCell ref="L128:M128"/>
    <mergeCell ref="N128:Q128"/>
    <mergeCell ref="F125:I125"/>
    <mergeCell ref="L125:M125"/>
    <mergeCell ref="N125:Q125"/>
    <mergeCell ref="F126:I126"/>
    <mergeCell ref="L126:M126"/>
    <mergeCell ref="N126:Q126"/>
    <mergeCell ref="F132:I132"/>
    <mergeCell ref="L132:M132"/>
    <mergeCell ref="N132:Q132"/>
    <mergeCell ref="F133:I133"/>
    <mergeCell ref="L133:M133"/>
    <mergeCell ref="N133:Q133"/>
    <mergeCell ref="N129:Q129"/>
    <mergeCell ref="F130:I130"/>
    <mergeCell ref="L130:M130"/>
    <mergeCell ref="N130:Q130"/>
    <mergeCell ref="F131:I131"/>
    <mergeCell ref="L131:M131"/>
    <mergeCell ref="N131:Q131"/>
    <mergeCell ref="F137:I137"/>
    <mergeCell ref="L137:M137"/>
    <mergeCell ref="N137:Q137"/>
    <mergeCell ref="F134:I134"/>
    <mergeCell ref="L134:M134"/>
    <mergeCell ref="N134:Q134"/>
    <mergeCell ref="N135:Q135"/>
    <mergeCell ref="F136:I136"/>
    <mergeCell ref="L136:M136"/>
    <mergeCell ref="N136:Q136"/>
  </mergeCells>
  <hyperlinks>
    <hyperlink ref="F1:G1" location="C2" display="1) Krycí list rozpočtu"/>
    <hyperlink ref="H1:K1" location="C86" display="2) Rekapitulace rozpočtu"/>
    <hyperlink ref="L1" location="C109" display="3) Rozpočet"/>
    <hyperlink ref="S1:T1" location="'Rekapitulace stavby'!C2" display="Rekapitulace stavby"/>
  </hyperlinks>
  <printOptions/>
  <pageMargins left="0.5833333" right="0.5833333" top="0.5" bottom="0.4666667" header="0" footer="0"/>
  <pageSetup blackAndWhite="1" fitToHeight="100" fitToWidth="1" horizontalDpi="600" verticalDpi="600" orientation="portrait" paperSize="9" scale="95" r:id="rId2"/>
  <headerFooter>
    <oddFooter>&amp;CStrana &amp;P z &amp;N</oddFooter>
  </headerFooter>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155"/>
  <sheetViews>
    <sheetView showGridLines="0" workbookViewId="0" topLeftCell="A1">
      <pane ySplit="1" topLeftCell="A2" activePane="bottomLeft" state="frozen"/>
      <selection pane="bottomLeft" activeCell="L118" sqref="L118:M154"/>
    </sheetView>
  </sheetViews>
  <sheetFormatPr defaultColWidth="9.33203125" defaultRowHeight="13.5"/>
  <cols>
    <col min="1" max="1" width="8.33203125" style="146" customWidth="1"/>
    <col min="2" max="2" width="1.66796875" style="146" customWidth="1"/>
    <col min="3" max="3" width="4.16015625" style="146" customWidth="1"/>
    <col min="4" max="4" width="4.33203125" style="146" customWidth="1"/>
    <col min="5" max="5" width="17.16015625" style="146" customWidth="1"/>
    <col min="6" max="7" width="11.16015625" style="146" customWidth="1"/>
    <col min="8" max="8" width="12.5" style="146" customWidth="1"/>
    <col min="9" max="9" width="7" style="146" customWidth="1"/>
    <col min="10" max="10" width="5.16015625" style="146" customWidth="1"/>
    <col min="11" max="11" width="11.5" style="146" customWidth="1"/>
    <col min="12" max="12" width="12" style="146" customWidth="1"/>
    <col min="13" max="14" width="6" style="146" customWidth="1"/>
    <col min="15" max="15" width="2" style="146" customWidth="1"/>
    <col min="16" max="16" width="12.5" style="146" customWidth="1"/>
    <col min="17" max="17" width="4.16015625" style="146" customWidth="1"/>
    <col min="18" max="18" width="1.66796875" style="146" customWidth="1"/>
    <col min="19" max="19" width="8.16015625" style="146" customWidth="1"/>
    <col min="20" max="20" width="29.66015625" style="146" hidden="1" customWidth="1"/>
    <col min="21" max="21" width="16.33203125" style="146" hidden="1" customWidth="1"/>
    <col min="22" max="22" width="12.33203125" style="146" hidden="1" customWidth="1"/>
    <col min="23" max="23" width="16.33203125" style="146" hidden="1" customWidth="1"/>
    <col min="24" max="24" width="12.16015625" style="146" hidden="1" customWidth="1"/>
    <col min="25" max="25" width="15" style="146" hidden="1" customWidth="1"/>
    <col min="26" max="26" width="11" style="146" hidden="1" customWidth="1"/>
    <col min="27" max="27" width="15" style="146" hidden="1" customWidth="1"/>
    <col min="28" max="28" width="16.33203125" style="146" hidden="1" customWidth="1"/>
    <col min="29" max="29" width="11" style="146" customWidth="1"/>
    <col min="30" max="30" width="15" style="146" customWidth="1"/>
    <col min="31" max="31" width="16.33203125" style="146" customWidth="1"/>
    <col min="32" max="16384" width="9.33203125" style="146" customWidth="1"/>
  </cols>
  <sheetData>
    <row r="1" spans="1:42" ht="21.75" customHeight="1">
      <c r="A1" s="71"/>
      <c r="B1" s="11"/>
      <c r="C1" s="11"/>
      <c r="D1" s="12" t="s">
        <v>1</v>
      </c>
      <c r="E1" s="11"/>
      <c r="F1" s="13" t="s">
        <v>116</v>
      </c>
      <c r="G1" s="13"/>
      <c r="H1" s="396" t="s">
        <v>117</v>
      </c>
      <c r="I1" s="396"/>
      <c r="J1" s="396"/>
      <c r="K1" s="396"/>
      <c r="L1" s="13" t="s">
        <v>118</v>
      </c>
      <c r="M1" s="11"/>
      <c r="N1" s="11"/>
      <c r="O1" s="12" t="s">
        <v>119</v>
      </c>
      <c r="P1" s="11"/>
      <c r="Q1" s="11"/>
      <c r="R1" s="11"/>
      <c r="S1" s="13" t="s">
        <v>120</v>
      </c>
      <c r="T1" s="13"/>
      <c r="U1" s="71"/>
      <c r="V1" s="71"/>
      <c r="W1" s="14"/>
      <c r="X1" s="14"/>
      <c r="Y1" s="14"/>
      <c r="Z1" s="14"/>
      <c r="AA1" s="14"/>
      <c r="AB1" s="14"/>
      <c r="AC1" s="14"/>
      <c r="AD1" s="14"/>
      <c r="AE1" s="14"/>
      <c r="AF1" s="14"/>
      <c r="AG1" s="14"/>
      <c r="AH1" s="14"/>
      <c r="AI1" s="14"/>
      <c r="AJ1" s="14"/>
      <c r="AK1" s="14"/>
      <c r="AL1" s="14"/>
      <c r="AM1" s="14"/>
      <c r="AN1" s="14"/>
      <c r="AO1" s="14"/>
      <c r="AP1" s="14"/>
    </row>
    <row r="2" spans="3:29" ht="36.95" customHeight="1">
      <c r="C2" s="307" t="s">
        <v>7</v>
      </c>
      <c r="D2" s="308"/>
      <c r="E2" s="308"/>
      <c r="F2" s="308"/>
      <c r="G2" s="308"/>
      <c r="H2" s="308"/>
      <c r="I2" s="308"/>
      <c r="J2" s="308"/>
      <c r="K2" s="308"/>
      <c r="L2" s="308"/>
      <c r="M2" s="308"/>
      <c r="N2" s="308"/>
      <c r="O2" s="308"/>
      <c r="P2" s="308"/>
      <c r="Q2" s="308"/>
      <c r="S2" s="339" t="s">
        <v>8</v>
      </c>
      <c r="T2" s="340"/>
      <c r="U2" s="340"/>
      <c r="V2" s="340"/>
      <c r="W2" s="340"/>
      <c r="X2" s="340"/>
      <c r="Y2" s="340"/>
      <c r="Z2" s="340"/>
      <c r="AA2" s="340"/>
      <c r="AB2" s="340"/>
      <c r="AC2" s="340"/>
    </row>
    <row r="3" spans="2:18" ht="6.95" customHeight="1">
      <c r="B3" s="18"/>
      <c r="C3" s="19"/>
      <c r="D3" s="19"/>
      <c r="E3" s="19"/>
      <c r="F3" s="19"/>
      <c r="G3" s="19"/>
      <c r="H3" s="19"/>
      <c r="I3" s="19"/>
      <c r="J3" s="19"/>
      <c r="K3" s="19"/>
      <c r="L3" s="19"/>
      <c r="M3" s="19"/>
      <c r="N3" s="19"/>
      <c r="O3" s="19"/>
      <c r="P3" s="19"/>
      <c r="Q3" s="19"/>
      <c r="R3" s="20"/>
    </row>
    <row r="4" spans="2:20" ht="36.95" customHeight="1">
      <c r="B4" s="21"/>
      <c r="C4" s="309" t="s">
        <v>122</v>
      </c>
      <c r="D4" s="310"/>
      <c r="E4" s="310"/>
      <c r="F4" s="310"/>
      <c r="G4" s="310"/>
      <c r="H4" s="310"/>
      <c r="I4" s="310"/>
      <c r="J4" s="310"/>
      <c r="K4" s="310"/>
      <c r="L4" s="310"/>
      <c r="M4" s="310"/>
      <c r="N4" s="310"/>
      <c r="O4" s="310"/>
      <c r="P4" s="310"/>
      <c r="Q4" s="310"/>
      <c r="R4" s="22"/>
      <c r="T4" s="23" t="s">
        <v>13</v>
      </c>
    </row>
    <row r="5" spans="2:18" ht="6.95" customHeight="1">
      <c r="B5" s="21"/>
      <c r="C5" s="175"/>
      <c r="D5" s="175"/>
      <c r="E5" s="175"/>
      <c r="F5" s="175"/>
      <c r="G5" s="175"/>
      <c r="H5" s="175"/>
      <c r="I5" s="175"/>
      <c r="J5" s="175"/>
      <c r="K5" s="175"/>
      <c r="L5" s="175"/>
      <c r="M5" s="175"/>
      <c r="N5" s="175"/>
      <c r="O5" s="175"/>
      <c r="P5" s="175"/>
      <c r="Q5" s="175"/>
      <c r="R5" s="22"/>
    </row>
    <row r="6" spans="2:18" ht="25.35" customHeight="1">
      <c r="B6" s="21"/>
      <c r="C6" s="175"/>
      <c r="D6" s="176" t="s">
        <v>17</v>
      </c>
      <c r="E6" s="175"/>
      <c r="F6" s="417" t="str">
        <f>'[15]Rekapitulace stavby'!K6</f>
        <v>Lednice</v>
      </c>
      <c r="G6" s="418"/>
      <c r="H6" s="418"/>
      <c r="I6" s="418"/>
      <c r="J6" s="418"/>
      <c r="K6" s="418"/>
      <c r="L6" s="418"/>
      <c r="M6" s="418"/>
      <c r="N6" s="418"/>
      <c r="O6" s="418"/>
      <c r="P6" s="418"/>
      <c r="Q6" s="175"/>
      <c r="R6" s="22"/>
    </row>
    <row r="7" spans="2:18" s="1" customFormat="1" ht="32.85" customHeight="1">
      <c r="B7" s="26"/>
      <c r="C7" s="177"/>
      <c r="D7" s="178" t="s">
        <v>123</v>
      </c>
      <c r="E7" s="177"/>
      <c r="F7" s="313" t="s">
        <v>637</v>
      </c>
      <c r="G7" s="408"/>
      <c r="H7" s="408"/>
      <c r="I7" s="408"/>
      <c r="J7" s="408"/>
      <c r="K7" s="408"/>
      <c r="L7" s="408"/>
      <c r="M7" s="408"/>
      <c r="N7" s="408"/>
      <c r="O7" s="408"/>
      <c r="P7" s="408"/>
      <c r="Q7" s="177"/>
      <c r="R7" s="28"/>
    </row>
    <row r="8" spans="2:18" s="1" customFormat="1" ht="14.45" customHeight="1">
      <c r="B8" s="26"/>
      <c r="C8" s="177"/>
      <c r="D8" s="176" t="s">
        <v>19</v>
      </c>
      <c r="E8" s="177"/>
      <c r="F8" s="179" t="s">
        <v>5</v>
      </c>
      <c r="G8" s="177"/>
      <c r="H8" s="177"/>
      <c r="I8" s="177"/>
      <c r="J8" s="177"/>
      <c r="K8" s="177"/>
      <c r="L8" s="177"/>
      <c r="M8" s="176" t="s">
        <v>20</v>
      </c>
      <c r="N8" s="177"/>
      <c r="O8" s="179" t="s">
        <v>5</v>
      </c>
      <c r="P8" s="177"/>
      <c r="Q8" s="177"/>
      <c r="R8" s="28"/>
    </row>
    <row r="9" spans="2:18" s="1" customFormat="1" ht="14.45" customHeight="1">
      <c r="B9" s="26"/>
      <c r="C9" s="177"/>
      <c r="D9" s="176" t="s">
        <v>21</v>
      </c>
      <c r="E9" s="177"/>
      <c r="F9" s="409" t="str">
        <f>'Rekapitulace stavby'!K8</f>
        <v>Lednice</v>
      </c>
      <c r="G9" s="409"/>
      <c r="H9" s="177"/>
      <c r="I9" s="177"/>
      <c r="J9" s="177"/>
      <c r="K9" s="177"/>
      <c r="L9" s="177"/>
      <c r="M9" s="176" t="s">
        <v>23</v>
      </c>
      <c r="N9" s="177"/>
      <c r="O9" s="409" t="str">
        <f>'Rekapitulace stavby'!AN8</f>
        <v>29. 1. 2018</v>
      </c>
      <c r="P9" s="409"/>
      <c r="Q9" s="177"/>
      <c r="R9" s="28"/>
    </row>
    <row r="10" spans="2:18" s="1" customFormat="1" ht="10.9" customHeight="1">
      <c r="B10" s="26"/>
      <c r="C10" s="177"/>
      <c r="D10" s="177"/>
      <c r="E10" s="177"/>
      <c r="F10" s="409"/>
      <c r="G10" s="409"/>
      <c r="H10" s="177"/>
      <c r="I10" s="177"/>
      <c r="J10" s="177"/>
      <c r="K10" s="177"/>
      <c r="L10" s="177"/>
      <c r="M10" s="177"/>
      <c r="N10" s="177"/>
      <c r="O10" s="177"/>
      <c r="P10" s="177"/>
      <c r="Q10" s="177"/>
      <c r="R10" s="28"/>
    </row>
    <row r="11" spans="2:18" s="1" customFormat="1" ht="14.45" customHeight="1">
      <c r="B11" s="26"/>
      <c r="C11" s="177"/>
      <c r="D11" s="176" t="s">
        <v>25</v>
      </c>
      <c r="E11" s="177"/>
      <c r="F11" s="180" t="str">
        <f>'Rekapitulace stavby'!K10</f>
        <v>Mendelova univerzita v Brně, Zahradnická fakulta</v>
      </c>
      <c r="G11" s="180"/>
      <c r="H11" s="177"/>
      <c r="I11" s="177"/>
      <c r="J11" s="177"/>
      <c r="K11" s="177"/>
      <c r="L11" s="177"/>
      <c r="M11" s="176" t="s">
        <v>26</v>
      </c>
      <c r="N11" s="177"/>
      <c r="O11" s="311">
        <f>IF('Rekapitulace stavby'!AN10="","",'Rekapitulace stavby'!AN10)</f>
        <v>62156489</v>
      </c>
      <c r="P11" s="311"/>
      <c r="Q11" s="177"/>
      <c r="R11" s="28"/>
    </row>
    <row r="12" spans="2:18" s="1" customFormat="1" ht="18" customHeight="1">
      <c r="B12" s="26"/>
      <c r="C12" s="177"/>
      <c r="D12" s="177"/>
      <c r="E12" s="179" t="str">
        <f>IF('[15]Rekapitulace stavby'!E11="","",'[15]Rekapitulace stavby'!E11)</f>
        <v xml:space="preserve"> </v>
      </c>
      <c r="F12" s="180" t="str">
        <f>'Rekapitulace stavby'!K11</f>
        <v>Zemědělská 1, 613 00 Brno</v>
      </c>
      <c r="G12" s="180"/>
      <c r="H12" s="177"/>
      <c r="I12" s="177"/>
      <c r="J12" s="177"/>
      <c r="K12" s="177"/>
      <c r="L12" s="177"/>
      <c r="M12" s="176" t="s">
        <v>27</v>
      </c>
      <c r="N12" s="177"/>
      <c r="O12" s="311" t="str">
        <f>IF('Rekapitulace stavby'!AN11="","",'Rekapitulace stavby'!AN11)</f>
        <v>CZ62156489</v>
      </c>
      <c r="P12" s="311"/>
      <c r="Q12" s="177"/>
      <c r="R12" s="28"/>
    </row>
    <row r="13" spans="2:18" s="1" customFormat="1" ht="6.95" customHeight="1">
      <c r="B13" s="26"/>
      <c r="C13" s="177"/>
      <c r="D13" s="177"/>
      <c r="E13" s="177"/>
      <c r="F13" s="409"/>
      <c r="G13" s="409"/>
      <c r="H13" s="177"/>
      <c r="I13" s="177"/>
      <c r="J13" s="177"/>
      <c r="K13" s="177"/>
      <c r="L13" s="177"/>
      <c r="M13" s="177"/>
      <c r="N13" s="177"/>
      <c r="O13" s="177"/>
      <c r="P13" s="177"/>
      <c r="Q13" s="177"/>
      <c r="R13" s="28"/>
    </row>
    <row r="14" spans="2:18" s="1" customFormat="1" ht="14.45" customHeight="1">
      <c r="B14" s="26"/>
      <c r="C14" s="177"/>
      <c r="D14" s="176" t="s">
        <v>28</v>
      </c>
      <c r="E14" s="177"/>
      <c r="F14" s="352" t="str">
        <f>'Rekapitulace stavby'!K13</f>
        <v xml:space="preserve"> </v>
      </c>
      <c r="G14" s="352"/>
      <c r="H14" s="177"/>
      <c r="I14" s="177"/>
      <c r="J14" s="177"/>
      <c r="K14" s="177"/>
      <c r="L14" s="177"/>
      <c r="M14" s="176" t="s">
        <v>26</v>
      </c>
      <c r="N14" s="177"/>
      <c r="O14" s="354" t="str">
        <f>'Rekapitulace stavby'!AN13</f>
        <v xml:space="preserve"> </v>
      </c>
      <c r="P14" s="354"/>
      <c r="Q14" s="177"/>
      <c r="R14" s="28"/>
    </row>
    <row r="15" spans="2:18" s="1" customFormat="1" ht="18" customHeight="1">
      <c r="B15" s="26"/>
      <c r="C15" s="177"/>
      <c r="D15" s="177"/>
      <c r="E15" s="179" t="str">
        <f>IF('[15]Rekapitulace stavby'!E14="","",'[15]Rekapitulace stavby'!E14)</f>
        <v xml:space="preserve"> </v>
      </c>
      <c r="F15" s="354" t="str">
        <f>'Rekapitulace stavby'!K14</f>
        <v xml:space="preserve"> </v>
      </c>
      <c r="G15" s="354"/>
      <c r="H15" s="177"/>
      <c r="I15" s="177"/>
      <c r="J15" s="177"/>
      <c r="K15" s="177"/>
      <c r="L15" s="177"/>
      <c r="M15" s="176" t="s">
        <v>27</v>
      </c>
      <c r="N15" s="177"/>
      <c r="O15" s="354" t="str">
        <f>'Rekapitulace stavby'!AN14</f>
        <v xml:space="preserve"> </v>
      </c>
      <c r="P15" s="354"/>
      <c r="Q15" s="177"/>
      <c r="R15" s="28"/>
    </row>
    <row r="16" spans="2:18" s="1" customFormat="1" ht="6.95" customHeight="1">
      <c r="B16" s="26"/>
      <c r="C16" s="177"/>
      <c r="D16" s="177"/>
      <c r="E16" s="177"/>
      <c r="F16" s="409"/>
      <c r="G16" s="409"/>
      <c r="H16" s="177"/>
      <c r="I16" s="177"/>
      <c r="J16" s="177"/>
      <c r="K16" s="177"/>
      <c r="L16" s="177"/>
      <c r="M16" s="177"/>
      <c r="N16" s="177"/>
      <c r="O16" s="177"/>
      <c r="P16" s="177"/>
      <c r="Q16" s="177"/>
      <c r="R16" s="28"/>
    </row>
    <row r="17" spans="2:18" s="1" customFormat="1" ht="14.45" customHeight="1">
      <c r="B17" s="26"/>
      <c r="C17" s="177"/>
      <c r="D17" s="176" t="s">
        <v>29</v>
      </c>
      <c r="E17" s="177"/>
      <c r="F17" s="180" t="str">
        <f>'Rekapitulace stavby'!K16</f>
        <v>Ing. Jiří Vondál, PROVO</v>
      </c>
      <c r="G17" s="180"/>
      <c r="H17" s="177"/>
      <c r="I17" s="177"/>
      <c r="J17" s="177"/>
      <c r="K17" s="177"/>
      <c r="L17" s="177"/>
      <c r="M17" s="176" t="s">
        <v>26</v>
      </c>
      <c r="N17" s="177"/>
      <c r="O17" s="311">
        <f>IF('Rekapitulace stavby'!AN16="","",'Rekapitulace stavby'!AN16)</f>
        <v>12703320</v>
      </c>
      <c r="P17" s="311"/>
      <c r="Q17" s="177"/>
      <c r="R17" s="28"/>
    </row>
    <row r="18" spans="2:18" s="1" customFormat="1" ht="18" customHeight="1">
      <c r="B18" s="26"/>
      <c r="C18" s="177"/>
      <c r="D18" s="177"/>
      <c r="E18" s="179" t="str">
        <f>IF('[15]Rekapitulace stavby'!E17="","",'[15]Rekapitulace stavby'!E17)</f>
        <v xml:space="preserve"> </v>
      </c>
      <c r="F18" s="180" t="str">
        <f>'Rekapitulace stavby'!K17</f>
        <v>Kubelíkova 22d, 628 00 Brno - Líšeň</v>
      </c>
      <c r="G18" s="180"/>
      <c r="H18" s="177"/>
      <c r="I18" s="177"/>
      <c r="J18" s="177"/>
      <c r="K18" s="177"/>
      <c r="L18" s="177"/>
      <c r="M18" s="176" t="s">
        <v>27</v>
      </c>
      <c r="N18" s="177"/>
      <c r="O18" s="311" t="str">
        <f>IF('Rekapitulace stavby'!AN17="","",'Rekapitulace stavby'!AN17)</f>
        <v/>
      </c>
      <c r="P18" s="311"/>
      <c r="Q18" s="177"/>
      <c r="R18" s="28"/>
    </row>
    <row r="19" spans="2:18" s="1" customFormat="1" ht="6.95" customHeight="1">
      <c r="B19" s="26"/>
      <c r="C19" s="177"/>
      <c r="D19" s="177"/>
      <c r="E19" s="177"/>
      <c r="F19" s="409"/>
      <c r="G19" s="409"/>
      <c r="H19" s="177"/>
      <c r="I19" s="177"/>
      <c r="J19" s="177"/>
      <c r="K19" s="177"/>
      <c r="L19" s="177"/>
      <c r="M19" s="177"/>
      <c r="N19" s="177"/>
      <c r="O19" s="177"/>
      <c r="P19" s="177"/>
      <c r="Q19" s="177"/>
      <c r="R19" s="28"/>
    </row>
    <row r="20" spans="2:18" s="1" customFormat="1" ht="14.45" customHeight="1">
      <c r="B20" s="26"/>
      <c r="C20" s="177"/>
      <c r="D20" s="176" t="s">
        <v>31</v>
      </c>
      <c r="E20" s="177"/>
      <c r="F20" s="180" t="str">
        <f>'Rekapitulace stavby'!K19</f>
        <v>Profigrass s.r.o. - Ing. Tomáš Vlček</v>
      </c>
      <c r="G20" s="180"/>
      <c r="H20" s="177"/>
      <c r="I20" s="177"/>
      <c r="J20" s="177"/>
      <c r="K20" s="177"/>
      <c r="L20" s="177"/>
      <c r="M20" s="176" t="s">
        <v>26</v>
      </c>
      <c r="N20" s="177"/>
      <c r="O20" s="311">
        <f>IF('Rekapitulace stavby'!AN19="","",'Rekapitulace stavby'!AN19)</f>
        <v>25319876</v>
      </c>
      <c r="P20" s="311"/>
      <c r="Q20" s="177"/>
      <c r="R20" s="28"/>
    </row>
    <row r="21" spans="2:18" s="1" customFormat="1" ht="18" customHeight="1">
      <c r="B21" s="26"/>
      <c r="C21" s="177"/>
      <c r="D21" s="177"/>
      <c r="E21" s="179" t="str">
        <f>IF('[15]Rekapitulace stavby'!E20="","",'[15]Rekapitulace stavby'!E20)</f>
        <v xml:space="preserve"> </v>
      </c>
      <c r="F21" s="180" t="str">
        <f>'Rekapitulace stavby'!K20</f>
        <v>Holzova 9, 628 00 Brno - Líšeň</v>
      </c>
      <c r="G21" s="180"/>
      <c r="H21" s="177"/>
      <c r="I21" s="177"/>
      <c r="J21" s="177"/>
      <c r="K21" s="177"/>
      <c r="L21" s="177"/>
      <c r="M21" s="176" t="s">
        <v>27</v>
      </c>
      <c r="N21" s="177"/>
      <c r="O21" s="311" t="str">
        <f>IF('Rekapitulace stavby'!AN20="","",'Rekapitulace stavby'!AN20)</f>
        <v>CZ25319876</v>
      </c>
      <c r="P21" s="311"/>
      <c r="Q21" s="177"/>
      <c r="R21" s="28"/>
    </row>
    <row r="22" spans="2:18" s="1" customFormat="1" ht="6.95" customHeight="1">
      <c r="B22" s="26"/>
      <c r="C22" s="177"/>
      <c r="D22" s="177"/>
      <c r="E22" s="177"/>
      <c r="F22" s="177"/>
      <c r="G22" s="177"/>
      <c r="H22" s="177"/>
      <c r="I22" s="177"/>
      <c r="J22" s="177"/>
      <c r="K22" s="177"/>
      <c r="L22" s="177"/>
      <c r="M22" s="177"/>
      <c r="N22" s="177"/>
      <c r="O22" s="177"/>
      <c r="P22" s="177"/>
      <c r="Q22" s="177"/>
      <c r="R22" s="28"/>
    </row>
    <row r="23" spans="2:18" s="1" customFormat="1" ht="14.45" customHeight="1">
      <c r="B23" s="26"/>
      <c r="C23" s="177"/>
      <c r="D23" s="176" t="s">
        <v>32</v>
      </c>
      <c r="E23" s="177"/>
      <c r="F23" s="291" t="str">
        <f>'Rekapitulace stavby'!K22</f>
        <v xml:space="preserve"> </v>
      </c>
      <c r="G23" s="177"/>
      <c r="H23" s="177"/>
      <c r="I23" s="177"/>
      <c r="J23" s="177"/>
      <c r="K23" s="177"/>
      <c r="L23" s="177"/>
      <c r="M23" s="177"/>
      <c r="N23" s="177"/>
      <c r="O23" s="177"/>
      <c r="P23" s="177"/>
      <c r="Q23" s="177"/>
      <c r="R23" s="28"/>
    </row>
    <row r="24" spans="2:18" s="1" customFormat="1" ht="22.5" customHeight="1">
      <c r="B24" s="26"/>
      <c r="C24" s="177"/>
      <c r="D24" s="177"/>
      <c r="E24" s="314" t="s">
        <v>5</v>
      </c>
      <c r="F24" s="314"/>
      <c r="G24" s="314"/>
      <c r="H24" s="314"/>
      <c r="I24" s="314"/>
      <c r="J24" s="314"/>
      <c r="K24" s="314"/>
      <c r="L24" s="314"/>
      <c r="M24" s="177"/>
      <c r="N24" s="177"/>
      <c r="O24" s="177"/>
      <c r="P24" s="177"/>
      <c r="Q24" s="177"/>
      <c r="R24" s="28"/>
    </row>
    <row r="25" spans="2:18" s="1" customFormat="1" ht="6.95" customHeight="1">
      <c r="B25" s="26"/>
      <c r="C25" s="177"/>
      <c r="D25" s="177"/>
      <c r="E25" s="177"/>
      <c r="F25" s="177"/>
      <c r="G25" s="177"/>
      <c r="H25" s="177"/>
      <c r="I25" s="177"/>
      <c r="J25" s="177"/>
      <c r="K25" s="177"/>
      <c r="L25" s="177"/>
      <c r="M25" s="177"/>
      <c r="N25" s="177"/>
      <c r="O25" s="177"/>
      <c r="P25" s="177"/>
      <c r="Q25" s="177"/>
      <c r="R25" s="28"/>
    </row>
    <row r="26" spans="2:18" s="1" customFormat="1" ht="6.95" customHeight="1">
      <c r="B26" s="26"/>
      <c r="C26" s="177"/>
      <c r="D26" s="181"/>
      <c r="E26" s="181"/>
      <c r="F26" s="181"/>
      <c r="G26" s="181"/>
      <c r="H26" s="181"/>
      <c r="I26" s="181"/>
      <c r="J26" s="181"/>
      <c r="K26" s="181"/>
      <c r="L26" s="181"/>
      <c r="M26" s="181"/>
      <c r="N26" s="181"/>
      <c r="O26" s="181"/>
      <c r="P26" s="181"/>
      <c r="Q26" s="177"/>
      <c r="R26" s="28"/>
    </row>
    <row r="27" spans="2:18" s="1" customFormat="1" ht="14.45" customHeight="1">
      <c r="B27" s="26"/>
      <c r="C27" s="177"/>
      <c r="D27" s="182" t="s">
        <v>124</v>
      </c>
      <c r="E27" s="177"/>
      <c r="F27" s="177"/>
      <c r="G27" s="177"/>
      <c r="H27" s="177"/>
      <c r="I27" s="177"/>
      <c r="J27" s="177"/>
      <c r="K27" s="177"/>
      <c r="L27" s="177"/>
      <c r="M27" s="315">
        <f>N88</f>
        <v>0</v>
      </c>
      <c r="N27" s="315"/>
      <c r="O27" s="315"/>
      <c r="P27" s="315"/>
      <c r="Q27" s="177"/>
      <c r="R27" s="28"/>
    </row>
    <row r="28" spans="2:18" s="1" customFormat="1" ht="14.45" customHeight="1">
      <c r="B28" s="26"/>
      <c r="C28" s="177"/>
      <c r="D28" s="183" t="s">
        <v>125</v>
      </c>
      <c r="E28" s="177"/>
      <c r="F28" s="177"/>
      <c r="G28" s="177"/>
      <c r="H28" s="177"/>
      <c r="I28" s="177"/>
      <c r="J28" s="177"/>
      <c r="K28" s="177"/>
      <c r="L28" s="177"/>
      <c r="M28" s="315">
        <f>N96</f>
        <v>0</v>
      </c>
      <c r="N28" s="315"/>
      <c r="O28" s="315"/>
      <c r="P28" s="315"/>
      <c r="Q28" s="177"/>
      <c r="R28" s="28"/>
    </row>
    <row r="29" spans="2:18" s="1" customFormat="1" ht="6.95" customHeight="1">
      <c r="B29" s="26"/>
      <c r="C29" s="177"/>
      <c r="D29" s="177"/>
      <c r="E29" s="177"/>
      <c r="F29" s="177"/>
      <c r="G29" s="177"/>
      <c r="H29" s="177"/>
      <c r="I29" s="177"/>
      <c r="J29" s="177"/>
      <c r="K29" s="177"/>
      <c r="L29" s="177"/>
      <c r="M29" s="177"/>
      <c r="N29" s="177"/>
      <c r="O29" s="177"/>
      <c r="P29" s="177"/>
      <c r="Q29" s="177"/>
      <c r="R29" s="28"/>
    </row>
    <row r="30" spans="2:18" s="1" customFormat="1" ht="25.35" customHeight="1">
      <c r="B30" s="26"/>
      <c r="C30" s="177"/>
      <c r="D30" s="184" t="s">
        <v>35</v>
      </c>
      <c r="E30" s="177"/>
      <c r="F30" s="177"/>
      <c r="G30" s="177"/>
      <c r="H30" s="177"/>
      <c r="I30" s="177"/>
      <c r="J30" s="177"/>
      <c r="K30" s="177"/>
      <c r="L30" s="177"/>
      <c r="M30" s="422">
        <f>ROUND(M27+M28,2)</f>
        <v>0</v>
      </c>
      <c r="N30" s="408"/>
      <c r="O30" s="408"/>
      <c r="P30" s="408"/>
      <c r="Q30" s="177"/>
      <c r="R30" s="28"/>
    </row>
    <row r="31" spans="2:18" s="1" customFormat="1" ht="6.95" customHeight="1">
      <c r="B31" s="26"/>
      <c r="C31" s="177"/>
      <c r="D31" s="181"/>
      <c r="E31" s="181"/>
      <c r="F31" s="181"/>
      <c r="G31" s="181"/>
      <c r="H31" s="181"/>
      <c r="I31" s="181"/>
      <c r="J31" s="181"/>
      <c r="K31" s="181"/>
      <c r="L31" s="181"/>
      <c r="M31" s="181"/>
      <c r="N31" s="181"/>
      <c r="O31" s="181"/>
      <c r="P31" s="181"/>
      <c r="Q31" s="177"/>
      <c r="R31" s="28"/>
    </row>
    <row r="32" spans="2:18" s="1" customFormat="1" ht="14.45" customHeight="1">
      <c r="B32" s="26"/>
      <c r="C32" s="177"/>
      <c r="D32" s="185" t="s">
        <v>36</v>
      </c>
      <c r="E32" s="185" t="s">
        <v>37</v>
      </c>
      <c r="F32" s="186">
        <v>0.21</v>
      </c>
      <c r="G32" s="187" t="s">
        <v>38</v>
      </c>
      <c r="H32" s="423">
        <f>M30</f>
        <v>0</v>
      </c>
      <c r="I32" s="408"/>
      <c r="J32" s="408"/>
      <c r="K32" s="177"/>
      <c r="L32" s="177"/>
      <c r="M32" s="423">
        <f>H32*0.21</f>
        <v>0</v>
      </c>
      <c r="N32" s="408"/>
      <c r="O32" s="408"/>
      <c r="P32" s="408"/>
      <c r="Q32" s="177"/>
      <c r="R32" s="28"/>
    </row>
    <row r="33" spans="2:18" s="1" customFormat="1" ht="14.45" customHeight="1">
      <c r="B33" s="26"/>
      <c r="C33" s="177"/>
      <c r="D33" s="177"/>
      <c r="E33" s="185" t="s">
        <v>39</v>
      </c>
      <c r="F33" s="186">
        <v>0.15</v>
      </c>
      <c r="G33" s="187" t="s">
        <v>38</v>
      </c>
      <c r="H33" s="423"/>
      <c r="I33" s="408"/>
      <c r="J33" s="408"/>
      <c r="K33" s="177"/>
      <c r="L33" s="177"/>
      <c r="M33" s="423">
        <v>0</v>
      </c>
      <c r="N33" s="408"/>
      <c r="O33" s="408"/>
      <c r="P33" s="408"/>
      <c r="Q33" s="177"/>
      <c r="R33" s="28"/>
    </row>
    <row r="34" spans="2:18" s="1" customFormat="1" ht="14.45" customHeight="1" hidden="1">
      <c r="B34" s="26"/>
      <c r="C34" s="177"/>
      <c r="D34" s="177"/>
      <c r="E34" s="185" t="s">
        <v>40</v>
      </c>
      <c r="F34" s="186">
        <v>0.21</v>
      </c>
      <c r="G34" s="187" t="s">
        <v>38</v>
      </c>
      <c r="H34" s="423" t="e">
        <f>ROUND((SUM(#REF!)+SUM(#REF!)),2)</f>
        <v>#REF!</v>
      </c>
      <c r="I34" s="408"/>
      <c r="J34" s="408"/>
      <c r="K34" s="177"/>
      <c r="L34" s="177"/>
      <c r="M34" s="423">
        <v>0</v>
      </c>
      <c r="N34" s="408"/>
      <c r="O34" s="408"/>
      <c r="P34" s="408"/>
      <c r="Q34" s="177"/>
      <c r="R34" s="28"/>
    </row>
    <row r="35" spans="2:18" s="1" customFormat="1" ht="14.45" customHeight="1" hidden="1">
      <c r="B35" s="26"/>
      <c r="C35" s="177"/>
      <c r="D35" s="177"/>
      <c r="E35" s="185" t="s">
        <v>41</v>
      </c>
      <c r="F35" s="186">
        <v>0.15</v>
      </c>
      <c r="G35" s="187" t="s">
        <v>38</v>
      </c>
      <c r="H35" s="423" t="e">
        <f>ROUND((SUM(#REF!)+SUM(#REF!)),2)</f>
        <v>#REF!</v>
      </c>
      <c r="I35" s="408"/>
      <c r="J35" s="408"/>
      <c r="K35" s="177"/>
      <c r="L35" s="177"/>
      <c r="M35" s="423">
        <v>0</v>
      </c>
      <c r="N35" s="408"/>
      <c r="O35" s="408"/>
      <c r="P35" s="408"/>
      <c r="Q35" s="177"/>
      <c r="R35" s="28"/>
    </row>
    <row r="36" spans="2:18" s="1" customFormat="1" ht="14.45" customHeight="1" hidden="1">
      <c r="B36" s="26"/>
      <c r="C36" s="177"/>
      <c r="D36" s="177"/>
      <c r="E36" s="185" t="s">
        <v>42</v>
      </c>
      <c r="F36" s="186">
        <v>0</v>
      </c>
      <c r="G36" s="187" t="s">
        <v>38</v>
      </c>
      <c r="H36" s="423" t="e">
        <f>ROUND((SUM(#REF!)+SUM(#REF!)),2)</f>
        <v>#REF!</v>
      </c>
      <c r="I36" s="408"/>
      <c r="J36" s="408"/>
      <c r="K36" s="177"/>
      <c r="L36" s="177"/>
      <c r="M36" s="423">
        <v>0</v>
      </c>
      <c r="N36" s="408"/>
      <c r="O36" s="408"/>
      <c r="P36" s="408"/>
      <c r="Q36" s="177"/>
      <c r="R36" s="28"/>
    </row>
    <row r="37" spans="2:18" s="1" customFormat="1" ht="6.95" customHeight="1">
      <c r="B37" s="26"/>
      <c r="C37" s="177"/>
      <c r="D37" s="177"/>
      <c r="E37" s="177"/>
      <c r="F37" s="177"/>
      <c r="G37" s="177"/>
      <c r="H37" s="177"/>
      <c r="I37" s="177"/>
      <c r="J37" s="177"/>
      <c r="K37" s="177"/>
      <c r="L37" s="177"/>
      <c r="M37" s="177"/>
      <c r="N37" s="177"/>
      <c r="O37" s="177"/>
      <c r="P37" s="177"/>
      <c r="Q37" s="177"/>
      <c r="R37" s="28"/>
    </row>
    <row r="38" spans="2:18" s="1" customFormat="1" ht="25.35" customHeight="1">
      <c r="B38" s="26"/>
      <c r="C38" s="188"/>
      <c r="D38" s="189" t="s">
        <v>43</v>
      </c>
      <c r="E38" s="190"/>
      <c r="F38" s="190"/>
      <c r="G38" s="191" t="s">
        <v>44</v>
      </c>
      <c r="H38" s="192" t="s">
        <v>45</v>
      </c>
      <c r="I38" s="190"/>
      <c r="J38" s="190"/>
      <c r="K38" s="190"/>
      <c r="L38" s="424">
        <f>SUM(M30:M36)</f>
        <v>0</v>
      </c>
      <c r="M38" s="424"/>
      <c r="N38" s="424"/>
      <c r="O38" s="424"/>
      <c r="P38" s="425"/>
      <c r="Q38" s="188"/>
      <c r="R38" s="28"/>
    </row>
    <row r="39" spans="2:18" s="1" customFormat="1" ht="14.45" customHeight="1">
      <c r="B39" s="26"/>
      <c r="C39" s="177"/>
      <c r="D39" s="177"/>
      <c r="E39" s="177"/>
      <c r="F39" s="177"/>
      <c r="G39" s="177"/>
      <c r="H39" s="177"/>
      <c r="I39" s="177"/>
      <c r="J39" s="177"/>
      <c r="K39" s="177"/>
      <c r="L39" s="177"/>
      <c r="M39" s="177"/>
      <c r="N39" s="177"/>
      <c r="O39" s="177"/>
      <c r="P39" s="177"/>
      <c r="Q39" s="177"/>
      <c r="R39" s="28"/>
    </row>
    <row r="40" spans="2:18" s="1" customFormat="1" ht="14.45" customHeight="1">
      <c r="B40" s="26"/>
      <c r="C40" s="177"/>
      <c r="D40" s="177"/>
      <c r="E40" s="177"/>
      <c r="F40" s="177"/>
      <c r="G40" s="177"/>
      <c r="H40" s="177"/>
      <c r="I40" s="177"/>
      <c r="J40" s="177"/>
      <c r="K40" s="177"/>
      <c r="L40" s="177"/>
      <c r="M40" s="177"/>
      <c r="N40" s="177"/>
      <c r="O40" s="177"/>
      <c r="P40" s="177"/>
      <c r="Q40" s="177"/>
      <c r="R40" s="28"/>
    </row>
    <row r="41" spans="2:18" ht="13.5">
      <c r="B41" s="21"/>
      <c r="C41" s="175"/>
      <c r="D41" s="175"/>
      <c r="E41" s="175"/>
      <c r="F41" s="175"/>
      <c r="G41" s="175"/>
      <c r="H41" s="175"/>
      <c r="I41" s="175"/>
      <c r="J41" s="175"/>
      <c r="K41" s="175"/>
      <c r="L41" s="175"/>
      <c r="M41" s="175"/>
      <c r="N41" s="175"/>
      <c r="O41" s="175"/>
      <c r="P41" s="175"/>
      <c r="Q41" s="175"/>
      <c r="R41" s="22"/>
    </row>
    <row r="42" spans="2:18" ht="13.5">
      <c r="B42" s="21"/>
      <c r="C42" s="175"/>
      <c r="D42" s="175"/>
      <c r="E42" s="175"/>
      <c r="F42" s="175"/>
      <c r="G42" s="175"/>
      <c r="H42" s="175"/>
      <c r="I42" s="175"/>
      <c r="J42" s="175"/>
      <c r="K42" s="175"/>
      <c r="L42" s="175"/>
      <c r="M42" s="175"/>
      <c r="N42" s="175"/>
      <c r="O42" s="175"/>
      <c r="P42" s="175"/>
      <c r="Q42" s="175"/>
      <c r="R42" s="22"/>
    </row>
    <row r="43" spans="2:18" ht="13.5">
      <c r="B43" s="21"/>
      <c r="C43" s="175"/>
      <c r="D43" s="175"/>
      <c r="E43" s="175"/>
      <c r="F43" s="175"/>
      <c r="G43" s="175"/>
      <c r="H43" s="175"/>
      <c r="I43" s="175"/>
      <c r="J43" s="175"/>
      <c r="K43" s="175"/>
      <c r="L43" s="175"/>
      <c r="M43" s="175"/>
      <c r="N43" s="175"/>
      <c r="O43" s="175"/>
      <c r="P43" s="175"/>
      <c r="Q43" s="175"/>
      <c r="R43" s="22"/>
    </row>
    <row r="44" spans="2:18" ht="13.5">
      <c r="B44" s="21"/>
      <c r="C44" s="175"/>
      <c r="D44" s="175"/>
      <c r="E44" s="175"/>
      <c r="F44" s="175"/>
      <c r="G44" s="175"/>
      <c r="H44" s="175"/>
      <c r="I44" s="175"/>
      <c r="J44" s="175"/>
      <c r="K44" s="175"/>
      <c r="L44" s="175"/>
      <c r="M44" s="175"/>
      <c r="N44" s="175"/>
      <c r="O44" s="175"/>
      <c r="P44" s="175"/>
      <c r="Q44" s="175"/>
      <c r="R44" s="22"/>
    </row>
    <row r="45" spans="2:18" ht="13.5">
      <c r="B45" s="21"/>
      <c r="C45" s="175"/>
      <c r="D45" s="175"/>
      <c r="E45" s="175"/>
      <c r="F45" s="175"/>
      <c r="G45" s="175"/>
      <c r="H45" s="175"/>
      <c r="I45" s="175"/>
      <c r="J45" s="175"/>
      <c r="K45" s="175"/>
      <c r="L45" s="175"/>
      <c r="M45" s="175"/>
      <c r="N45" s="175"/>
      <c r="O45" s="175"/>
      <c r="P45" s="175"/>
      <c r="Q45" s="175"/>
      <c r="R45" s="22"/>
    </row>
    <row r="46" spans="2:18" ht="13.5">
      <c r="B46" s="21"/>
      <c r="C46" s="175"/>
      <c r="D46" s="175"/>
      <c r="E46" s="175"/>
      <c r="F46" s="175"/>
      <c r="G46" s="175"/>
      <c r="H46" s="175"/>
      <c r="I46" s="175"/>
      <c r="J46" s="175"/>
      <c r="K46" s="175"/>
      <c r="L46" s="175"/>
      <c r="M46" s="175"/>
      <c r="N46" s="175"/>
      <c r="O46" s="175"/>
      <c r="P46" s="175"/>
      <c r="Q46" s="175"/>
      <c r="R46" s="22"/>
    </row>
    <row r="47" spans="2:18" ht="13.5">
      <c r="B47" s="21"/>
      <c r="C47" s="175"/>
      <c r="D47" s="175"/>
      <c r="E47" s="175"/>
      <c r="F47" s="175"/>
      <c r="G47" s="175"/>
      <c r="H47" s="175"/>
      <c r="I47" s="175"/>
      <c r="J47" s="175"/>
      <c r="K47" s="175"/>
      <c r="L47" s="175"/>
      <c r="M47" s="175"/>
      <c r="N47" s="175"/>
      <c r="O47" s="175"/>
      <c r="P47" s="175"/>
      <c r="Q47" s="175"/>
      <c r="R47" s="22"/>
    </row>
    <row r="48" spans="2:18" ht="13.5">
      <c r="B48" s="21"/>
      <c r="C48" s="175"/>
      <c r="D48" s="175"/>
      <c r="E48" s="175"/>
      <c r="F48" s="175"/>
      <c r="G48" s="175"/>
      <c r="H48" s="175"/>
      <c r="I48" s="175"/>
      <c r="J48" s="175"/>
      <c r="K48" s="175"/>
      <c r="L48" s="175"/>
      <c r="M48" s="175"/>
      <c r="N48" s="175"/>
      <c r="O48" s="175"/>
      <c r="P48" s="175"/>
      <c r="Q48" s="175"/>
      <c r="R48" s="22"/>
    </row>
    <row r="49" spans="2:18" ht="13.5">
      <c r="B49" s="21"/>
      <c r="C49" s="175"/>
      <c r="D49" s="175"/>
      <c r="E49" s="175"/>
      <c r="F49" s="175"/>
      <c r="G49" s="175"/>
      <c r="H49" s="175"/>
      <c r="I49" s="175"/>
      <c r="J49" s="175"/>
      <c r="K49" s="175"/>
      <c r="L49" s="175"/>
      <c r="M49" s="175"/>
      <c r="N49" s="175"/>
      <c r="O49" s="175"/>
      <c r="P49" s="175"/>
      <c r="Q49" s="175"/>
      <c r="R49" s="22"/>
    </row>
    <row r="50" spans="2:18" s="1" customFormat="1" ht="15">
      <c r="B50" s="26"/>
      <c r="C50" s="177"/>
      <c r="D50" s="193" t="s">
        <v>46</v>
      </c>
      <c r="E50" s="181"/>
      <c r="F50" s="181"/>
      <c r="G50" s="181"/>
      <c r="H50" s="194"/>
      <c r="I50" s="177"/>
      <c r="J50" s="193" t="s">
        <v>47</v>
      </c>
      <c r="K50" s="181"/>
      <c r="L50" s="181"/>
      <c r="M50" s="181"/>
      <c r="N50" s="181"/>
      <c r="O50" s="181"/>
      <c r="P50" s="194"/>
      <c r="Q50" s="177"/>
      <c r="R50" s="28"/>
    </row>
    <row r="51" spans="2:18" ht="13.5">
      <c r="B51" s="21"/>
      <c r="C51" s="175"/>
      <c r="D51" s="195"/>
      <c r="E51" s="175"/>
      <c r="F51" s="175"/>
      <c r="G51" s="175"/>
      <c r="H51" s="196"/>
      <c r="I51" s="175"/>
      <c r="J51" s="195"/>
      <c r="K51" s="175"/>
      <c r="L51" s="175"/>
      <c r="M51" s="175"/>
      <c r="N51" s="175"/>
      <c r="O51" s="175"/>
      <c r="P51" s="196"/>
      <c r="Q51" s="175"/>
      <c r="R51" s="22"/>
    </row>
    <row r="52" spans="2:18" ht="13.5">
      <c r="B52" s="21"/>
      <c r="C52" s="175"/>
      <c r="D52" s="195"/>
      <c r="E52" s="175"/>
      <c r="F52" s="175"/>
      <c r="G52" s="175"/>
      <c r="H52" s="196"/>
      <c r="I52" s="175"/>
      <c r="J52" s="195"/>
      <c r="K52" s="175"/>
      <c r="L52" s="175"/>
      <c r="M52" s="175"/>
      <c r="N52" s="175"/>
      <c r="O52" s="175"/>
      <c r="P52" s="196"/>
      <c r="Q52" s="175"/>
      <c r="R52" s="22"/>
    </row>
    <row r="53" spans="2:18" ht="13.5">
      <c r="B53" s="21"/>
      <c r="C53" s="175"/>
      <c r="D53" s="195"/>
      <c r="E53" s="175"/>
      <c r="F53" s="175"/>
      <c r="G53" s="175"/>
      <c r="H53" s="196"/>
      <c r="I53" s="175"/>
      <c r="J53" s="195"/>
      <c r="K53" s="175"/>
      <c r="L53" s="175"/>
      <c r="M53" s="175"/>
      <c r="N53" s="175"/>
      <c r="O53" s="175"/>
      <c r="P53" s="196"/>
      <c r="Q53" s="175"/>
      <c r="R53" s="22"/>
    </row>
    <row r="54" spans="2:18" ht="13.5">
      <c r="B54" s="21"/>
      <c r="C54" s="175"/>
      <c r="D54" s="195"/>
      <c r="E54" s="175"/>
      <c r="F54" s="175"/>
      <c r="G54" s="175"/>
      <c r="H54" s="196"/>
      <c r="I54" s="175"/>
      <c r="J54" s="195"/>
      <c r="K54" s="175"/>
      <c r="L54" s="175"/>
      <c r="M54" s="175"/>
      <c r="N54" s="175"/>
      <c r="O54" s="175"/>
      <c r="P54" s="196"/>
      <c r="Q54" s="175"/>
      <c r="R54" s="22"/>
    </row>
    <row r="55" spans="2:18" ht="13.5">
      <c r="B55" s="21"/>
      <c r="C55" s="175"/>
      <c r="D55" s="195"/>
      <c r="E55" s="175"/>
      <c r="F55" s="175"/>
      <c r="G55" s="175"/>
      <c r="H55" s="196"/>
      <c r="I55" s="175"/>
      <c r="J55" s="195"/>
      <c r="K55" s="175"/>
      <c r="L55" s="175"/>
      <c r="M55" s="175"/>
      <c r="N55" s="175"/>
      <c r="O55" s="175"/>
      <c r="P55" s="196"/>
      <c r="Q55" s="175"/>
      <c r="R55" s="22"/>
    </row>
    <row r="56" spans="2:18" ht="13.5">
      <c r="B56" s="21"/>
      <c r="C56" s="175"/>
      <c r="D56" s="195"/>
      <c r="E56" s="175"/>
      <c r="F56" s="175"/>
      <c r="G56" s="175"/>
      <c r="H56" s="196"/>
      <c r="I56" s="175"/>
      <c r="J56" s="195"/>
      <c r="K56" s="175"/>
      <c r="L56" s="175"/>
      <c r="M56" s="175"/>
      <c r="N56" s="175"/>
      <c r="O56" s="175"/>
      <c r="P56" s="196"/>
      <c r="Q56" s="175"/>
      <c r="R56" s="22"/>
    </row>
    <row r="57" spans="2:18" ht="13.5">
      <c r="B57" s="21"/>
      <c r="C57" s="175"/>
      <c r="D57" s="195"/>
      <c r="E57" s="175"/>
      <c r="F57" s="175"/>
      <c r="G57" s="175"/>
      <c r="H57" s="196"/>
      <c r="I57" s="175"/>
      <c r="J57" s="195"/>
      <c r="K57" s="175"/>
      <c r="L57" s="175"/>
      <c r="M57" s="175"/>
      <c r="N57" s="175"/>
      <c r="O57" s="175"/>
      <c r="P57" s="196"/>
      <c r="Q57" s="175"/>
      <c r="R57" s="22"/>
    </row>
    <row r="58" spans="2:18" ht="13.5">
      <c r="B58" s="21"/>
      <c r="C58" s="175"/>
      <c r="D58" s="195"/>
      <c r="E58" s="175"/>
      <c r="F58" s="175"/>
      <c r="G58" s="175"/>
      <c r="H58" s="196"/>
      <c r="I58" s="175"/>
      <c r="J58" s="195"/>
      <c r="K58" s="175"/>
      <c r="L58" s="175"/>
      <c r="M58" s="175"/>
      <c r="N58" s="175"/>
      <c r="O58" s="175"/>
      <c r="P58" s="196"/>
      <c r="Q58" s="175"/>
      <c r="R58" s="22"/>
    </row>
    <row r="59" spans="2:18" s="1" customFormat="1" ht="15">
      <c r="B59" s="26"/>
      <c r="C59" s="177"/>
      <c r="D59" s="197" t="s">
        <v>48</v>
      </c>
      <c r="E59" s="198"/>
      <c r="F59" s="198"/>
      <c r="G59" s="199" t="s">
        <v>49</v>
      </c>
      <c r="H59" s="200"/>
      <c r="I59" s="177"/>
      <c r="J59" s="197" t="s">
        <v>48</v>
      </c>
      <c r="K59" s="198"/>
      <c r="L59" s="198"/>
      <c r="M59" s="198"/>
      <c r="N59" s="199" t="s">
        <v>49</v>
      </c>
      <c r="O59" s="198"/>
      <c r="P59" s="200"/>
      <c r="Q59" s="177"/>
      <c r="R59" s="28"/>
    </row>
    <row r="60" spans="2:18" ht="13.5">
      <c r="B60" s="21"/>
      <c r="C60" s="175"/>
      <c r="D60" s="175"/>
      <c r="E60" s="175"/>
      <c r="F60" s="175"/>
      <c r="G60" s="175"/>
      <c r="H60" s="175"/>
      <c r="I60" s="175"/>
      <c r="J60" s="175"/>
      <c r="K60" s="175"/>
      <c r="L60" s="175"/>
      <c r="M60" s="175"/>
      <c r="N60" s="175"/>
      <c r="O60" s="175"/>
      <c r="P60" s="175"/>
      <c r="Q60" s="175"/>
      <c r="R60" s="22"/>
    </row>
    <row r="61" spans="2:18" s="1" customFormat="1" ht="15">
      <c r="B61" s="26"/>
      <c r="C61" s="177"/>
      <c r="D61" s="193" t="s">
        <v>50</v>
      </c>
      <c r="E61" s="181"/>
      <c r="F61" s="181"/>
      <c r="G61" s="181"/>
      <c r="H61" s="194"/>
      <c r="I61" s="177"/>
      <c r="J61" s="193" t="s">
        <v>51</v>
      </c>
      <c r="K61" s="181"/>
      <c r="L61" s="181"/>
      <c r="M61" s="181"/>
      <c r="N61" s="181"/>
      <c r="O61" s="181"/>
      <c r="P61" s="194"/>
      <c r="Q61" s="177"/>
      <c r="R61" s="28"/>
    </row>
    <row r="62" spans="2:18" ht="13.5">
      <c r="B62" s="21"/>
      <c r="C62" s="175"/>
      <c r="D62" s="195"/>
      <c r="E62" s="175"/>
      <c r="F62" s="175"/>
      <c r="G62" s="175"/>
      <c r="H62" s="196"/>
      <c r="I62" s="175"/>
      <c r="J62" s="195"/>
      <c r="K62" s="175"/>
      <c r="L62" s="175"/>
      <c r="M62" s="175"/>
      <c r="N62" s="175"/>
      <c r="O62" s="175"/>
      <c r="P62" s="196"/>
      <c r="Q62" s="175"/>
      <c r="R62" s="22"/>
    </row>
    <row r="63" spans="2:18" ht="13.5">
      <c r="B63" s="21"/>
      <c r="C63" s="175"/>
      <c r="D63" s="195"/>
      <c r="E63" s="175"/>
      <c r="F63" s="175"/>
      <c r="G63" s="175"/>
      <c r="H63" s="196"/>
      <c r="I63" s="175"/>
      <c r="J63" s="195"/>
      <c r="K63" s="175"/>
      <c r="L63" s="175"/>
      <c r="M63" s="175"/>
      <c r="N63" s="175"/>
      <c r="O63" s="175"/>
      <c r="P63" s="196"/>
      <c r="Q63" s="175"/>
      <c r="R63" s="22"/>
    </row>
    <row r="64" spans="2:18" ht="13.5">
      <c r="B64" s="21"/>
      <c r="C64" s="175"/>
      <c r="D64" s="195"/>
      <c r="E64" s="175"/>
      <c r="F64" s="175"/>
      <c r="G64" s="175"/>
      <c r="H64" s="196"/>
      <c r="I64" s="175"/>
      <c r="J64" s="195"/>
      <c r="K64" s="175"/>
      <c r="L64" s="175"/>
      <c r="M64" s="175"/>
      <c r="N64" s="175"/>
      <c r="O64" s="175"/>
      <c r="P64" s="196"/>
      <c r="Q64" s="175"/>
      <c r="R64" s="22"/>
    </row>
    <row r="65" spans="2:18" ht="13.5">
      <c r="B65" s="21"/>
      <c r="C65" s="175"/>
      <c r="D65" s="195"/>
      <c r="E65" s="175"/>
      <c r="F65" s="175"/>
      <c r="G65" s="175"/>
      <c r="H65" s="196"/>
      <c r="I65" s="175"/>
      <c r="J65" s="195"/>
      <c r="K65" s="175"/>
      <c r="L65" s="175"/>
      <c r="M65" s="175"/>
      <c r="N65" s="175"/>
      <c r="O65" s="175"/>
      <c r="P65" s="196"/>
      <c r="Q65" s="175"/>
      <c r="R65" s="22"/>
    </row>
    <row r="66" spans="2:18" ht="13.5">
      <c r="B66" s="21"/>
      <c r="C66" s="175"/>
      <c r="D66" s="195"/>
      <c r="E66" s="175"/>
      <c r="F66" s="175"/>
      <c r="G66" s="175"/>
      <c r="H66" s="196"/>
      <c r="I66" s="175"/>
      <c r="J66" s="195"/>
      <c r="K66" s="175"/>
      <c r="L66" s="175"/>
      <c r="M66" s="175"/>
      <c r="N66" s="175"/>
      <c r="O66" s="175"/>
      <c r="P66" s="196"/>
      <c r="Q66" s="175"/>
      <c r="R66" s="22"/>
    </row>
    <row r="67" spans="2:18" ht="13.5">
      <c r="B67" s="21"/>
      <c r="C67" s="175"/>
      <c r="D67" s="195"/>
      <c r="E67" s="175"/>
      <c r="F67" s="175"/>
      <c r="G67" s="175"/>
      <c r="H67" s="196"/>
      <c r="I67" s="175"/>
      <c r="J67" s="195"/>
      <c r="K67" s="175"/>
      <c r="L67" s="175"/>
      <c r="M67" s="175"/>
      <c r="N67" s="175"/>
      <c r="O67" s="175"/>
      <c r="P67" s="196"/>
      <c r="Q67" s="175"/>
      <c r="R67" s="22"/>
    </row>
    <row r="68" spans="2:18" ht="13.5">
      <c r="B68" s="21"/>
      <c r="C68" s="175"/>
      <c r="D68" s="195"/>
      <c r="E68" s="175"/>
      <c r="F68" s="175"/>
      <c r="G68" s="175"/>
      <c r="H68" s="196"/>
      <c r="I68" s="175"/>
      <c r="J68" s="195"/>
      <c r="K68" s="175"/>
      <c r="L68" s="175"/>
      <c r="M68" s="175"/>
      <c r="N68" s="175"/>
      <c r="O68" s="175"/>
      <c r="P68" s="196"/>
      <c r="Q68" s="175"/>
      <c r="R68" s="22"/>
    </row>
    <row r="69" spans="2:18" ht="13.5">
      <c r="B69" s="21"/>
      <c r="C69" s="175"/>
      <c r="D69" s="195"/>
      <c r="E69" s="175"/>
      <c r="F69" s="175"/>
      <c r="G69" s="175"/>
      <c r="H69" s="196"/>
      <c r="I69" s="175"/>
      <c r="J69" s="195"/>
      <c r="K69" s="175"/>
      <c r="L69" s="175"/>
      <c r="M69" s="175"/>
      <c r="N69" s="175"/>
      <c r="O69" s="175"/>
      <c r="P69" s="196"/>
      <c r="Q69" s="175"/>
      <c r="R69" s="22"/>
    </row>
    <row r="70" spans="2:18" s="1" customFormat="1" ht="15">
      <c r="B70" s="26"/>
      <c r="C70" s="177"/>
      <c r="D70" s="197" t="s">
        <v>48</v>
      </c>
      <c r="E70" s="198"/>
      <c r="F70" s="198"/>
      <c r="G70" s="199" t="s">
        <v>49</v>
      </c>
      <c r="H70" s="200"/>
      <c r="I70" s="177"/>
      <c r="J70" s="197" t="s">
        <v>48</v>
      </c>
      <c r="K70" s="198"/>
      <c r="L70" s="198"/>
      <c r="M70" s="198"/>
      <c r="N70" s="199" t="s">
        <v>49</v>
      </c>
      <c r="O70" s="198"/>
      <c r="P70" s="200"/>
      <c r="Q70" s="177"/>
      <c r="R70" s="28"/>
    </row>
    <row r="71" spans="2:18" s="1" customFormat="1" ht="14.45" customHeight="1">
      <c r="B71" s="40"/>
      <c r="C71" s="201"/>
      <c r="D71" s="201"/>
      <c r="E71" s="201"/>
      <c r="F71" s="201"/>
      <c r="G71" s="201"/>
      <c r="H71" s="201"/>
      <c r="I71" s="201"/>
      <c r="J71" s="201"/>
      <c r="K71" s="201"/>
      <c r="L71" s="201"/>
      <c r="M71" s="201"/>
      <c r="N71" s="201"/>
      <c r="O71" s="201"/>
      <c r="P71" s="201"/>
      <c r="Q71" s="201"/>
      <c r="R71" s="42"/>
    </row>
    <row r="72" spans="3:17" ht="13.5">
      <c r="C72" s="202"/>
      <c r="D72" s="202"/>
      <c r="E72" s="202"/>
      <c r="F72" s="202"/>
      <c r="G72" s="202"/>
      <c r="H72" s="202"/>
      <c r="I72" s="202"/>
      <c r="J72" s="202"/>
      <c r="K72" s="202"/>
      <c r="L72" s="202"/>
      <c r="M72" s="202"/>
      <c r="N72" s="202"/>
      <c r="O72" s="202"/>
      <c r="P72" s="202"/>
      <c r="Q72" s="202"/>
    </row>
    <row r="73" spans="3:17" ht="13.5">
      <c r="C73" s="202"/>
      <c r="D73" s="202"/>
      <c r="E73" s="202"/>
      <c r="F73" s="202"/>
      <c r="G73" s="202"/>
      <c r="H73" s="202"/>
      <c r="I73" s="202"/>
      <c r="J73" s="202"/>
      <c r="K73" s="202"/>
      <c r="L73" s="202"/>
      <c r="M73" s="202"/>
      <c r="N73" s="202"/>
      <c r="O73" s="202"/>
      <c r="P73" s="202"/>
      <c r="Q73" s="202"/>
    </row>
    <row r="74" spans="3:17" ht="13.5">
      <c r="C74" s="202"/>
      <c r="D74" s="202"/>
      <c r="E74" s="202"/>
      <c r="F74" s="202"/>
      <c r="G74" s="202"/>
      <c r="H74" s="202"/>
      <c r="I74" s="202"/>
      <c r="J74" s="202"/>
      <c r="K74" s="202"/>
      <c r="L74" s="202"/>
      <c r="M74" s="202"/>
      <c r="N74" s="202"/>
      <c r="O74" s="202"/>
      <c r="P74" s="202"/>
      <c r="Q74" s="202"/>
    </row>
    <row r="75" spans="2:18" s="1" customFormat="1" ht="6.95" customHeight="1">
      <c r="B75" s="43"/>
      <c r="C75" s="203"/>
      <c r="D75" s="203"/>
      <c r="E75" s="203"/>
      <c r="F75" s="203"/>
      <c r="G75" s="203"/>
      <c r="H75" s="203"/>
      <c r="I75" s="203"/>
      <c r="J75" s="203"/>
      <c r="K75" s="203"/>
      <c r="L75" s="203"/>
      <c r="M75" s="203"/>
      <c r="N75" s="203"/>
      <c r="O75" s="203"/>
      <c r="P75" s="203"/>
      <c r="Q75" s="203"/>
      <c r="R75" s="45"/>
    </row>
    <row r="76" spans="2:18" s="1" customFormat="1" ht="36.95" customHeight="1">
      <c r="B76" s="26"/>
      <c r="C76" s="309" t="s">
        <v>126</v>
      </c>
      <c r="D76" s="310"/>
      <c r="E76" s="310"/>
      <c r="F76" s="310"/>
      <c r="G76" s="310"/>
      <c r="H76" s="310"/>
      <c r="I76" s="310"/>
      <c r="J76" s="310"/>
      <c r="K76" s="310"/>
      <c r="L76" s="310"/>
      <c r="M76" s="310"/>
      <c r="N76" s="310"/>
      <c r="O76" s="310"/>
      <c r="P76" s="310"/>
      <c r="Q76" s="310"/>
      <c r="R76" s="28"/>
    </row>
    <row r="77" spans="2:18" s="1" customFormat="1" ht="6.95" customHeight="1">
      <c r="B77" s="26"/>
      <c r="C77" s="177"/>
      <c r="D77" s="177"/>
      <c r="E77" s="177"/>
      <c r="F77" s="177"/>
      <c r="G77" s="177"/>
      <c r="H77" s="177"/>
      <c r="I77" s="177"/>
      <c r="J77" s="177"/>
      <c r="K77" s="177"/>
      <c r="L77" s="177"/>
      <c r="M77" s="177"/>
      <c r="N77" s="177"/>
      <c r="O77" s="177"/>
      <c r="P77" s="177"/>
      <c r="Q77" s="177"/>
      <c r="R77" s="28"/>
    </row>
    <row r="78" spans="2:18" s="1" customFormat="1" ht="30" customHeight="1">
      <c r="B78" s="26"/>
      <c r="C78" s="176" t="s">
        <v>17</v>
      </c>
      <c r="D78" s="177"/>
      <c r="E78" s="177"/>
      <c r="F78" s="417" t="str">
        <f>F6</f>
        <v>Lednice</v>
      </c>
      <c r="G78" s="418"/>
      <c r="H78" s="418"/>
      <c r="I78" s="418"/>
      <c r="J78" s="418"/>
      <c r="K78" s="418"/>
      <c r="L78" s="418"/>
      <c r="M78" s="418"/>
      <c r="N78" s="418"/>
      <c r="O78" s="418"/>
      <c r="P78" s="418"/>
      <c r="Q78" s="177"/>
      <c r="R78" s="28"/>
    </row>
    <row r="79" spans="2:18" s="1" customFormat="1" ht="36.95" customHeight="1">
      <c r="B79" s="26"/>
      <c r="C79" s="204" t="s">
        <v>123</v>
      </c>
      <c r="D79" s="177"/>
      <c r="E79" s="177"/>
      <c r="F79" s="325" t="str">
        <f>F7</f>
        <v>TO-1.11.10 - Závlaha kapkovací hadicí - fóliovníky, izolát</v>
      </c>
      <c r="G79" s="408"/>
      <c r="H79" s="408"/>
      <c r="I79" s="408"/>
      <c r="J79" s="408"/>
      <c r="K79" s="408"/>
      <c r="L79" s="408"/>
      <c r="M79" s="408"/>
      <c r="N79" s="408"/>
      <c r="O79" s="408"/>
      <c r="P79" s="408"/>
      <c r="Q79" s="177"/>
      <c r="R79" s="28"/>
    </row>
    <row r="80" spans="2:18" s="1" customFormat="1" ht="6.95" customHeight="1">
      <c r="B80" s="26"/>
      <c r="C80" s="177"/>
      <c r="D80" s="177"/>
      <c r="E80" s="177"/>
      <c r="F80" s="177"/>
      <c r="G80" s="177"/>
      <c r="H80" s="177"/>
      <c r="I80" s="177"/>
      <c r="J80" s="177"/>
      <c r="K80" s="177"/>
      <c r="L80" s="177"/>
      <c r="M80" s="177"/>
      <c r="N80" s="177"/>
      <c r="O80" s="177"/>
      <c r="P80" s="177"/>
      <c r="Q80" s="177"/>
      <c r="R80" s="28"/>
    </row>
    <row r="81" spans="2:18" s="1" customFormat="1" ht="18" customHeight="1">
      <c r="B81" s="26"/>
      <c r="C81" s="176" t="s">
        <v>21</v>
      </c>
      <c r="D81" s="177"/>
      <c r="E81" s="177"/>
      <c r="F81" s="179" t="str">
        <f>F9</f>
        <v>Lednice</v>
      </c>
      <c r="G81" s="177"/>
      <c r="H81" s="177"/>
      <c r="I81" s="177"/>
      <c r="J81" s="177"/>
      <c r="K81" s="176" t="s">
        <v>23</v>
      </c>
      <c r="L81" s="177"/>
      <c r="M81" s="409" t="str">
        <f>IF(O9="","",O9)</f>
        <v>29. 1. 2018</v>
      </c>
      <c r="N81" s="409"/>
      <c r="O81" s="409"/>
      <c r="P81" s="409"/>
      <c r="Q81" s="177"/>
      <c r="R81" s="28"/>
    </row>
    <row r="82" spans="2:18" s="1" customFormat="1" ht="6.95" customHeight="1">
      <c r="B82" s="26"/>
      <c r="C82" s="177"/>
      <c r="D82" s="177"/>
      <c r="E82" s="177"/>
      <c r="F82" s="177"/>
      <c r="G82" s="177"/>
      <c r="H82" s="177"/>
      <c r="I82" s="177"/>
      <c r="J82" s="177"/>
      <c r="K82" s="177"/>
      <c r="L82" s="177"/>
      <c r="M82" s="177"/>
      <c r="N82" s="177"/>
      <c r="O82" s="177"/>
      <c r="P82" s="177"/>
      <c r="Q82" s="177"/>
      <c r="R82" s="28"/>
    </row>
    <row r="83" spans="2:18" s="1" customFormat="1" ht="15">
      <c r="B83" s="26"/>
      <c r="C83" s="176" t="s">
        <v>25</v>
      </c>
      <c r="D83" s="177"/>
      <c r="E83" s="177"/>
      <c r="F83" s="148" t="str">
        <f>'Rekapitulace stavby'!L82</f>
        <v>Mendelova univerzita v Brně, Zahradnická fakulta</v>
      </c>
      <c r="G83" s="177"/>
      <c r="H83" s="177"/>
      <c r="I83" s="177"/>
      <c r="J83" s="177"/>
      <c r="K83" s="176" t="s">
        <v>29</v>
      </c>
      <c r="L83" s="177"/>
      <c r="M83" s="409" t="str">
        <f>'Rekapitulace stavby'!$AM$82</f>
        <v>Ing. Jiří Vondál</v>
      </c>
      <c r="N83" s="311"/>
      <c r="O83" s="311"/>
      <c r="P83" s="311"/>
      <c r="Q83" s="311"/>
      <c r="R83" s="28"/>
    </row>
    <row r="84" spans="2:18" s="1" customFormat="1" ht="14.45" customHeight="1">
      <c r="B84" s="26"/>
      <c r="C84" s="176" t="s">
        <v>28</v>
      </c>
      <c r="D84" s="177"/>
      <c r="E84" s="177"/>
      <c r="F84" s="148" t="str">
        <f>'Rekapitulace stavby'!L83</f>
        <v xml:space="preserve"> </v>
      </c>
      <c r="G84" s="177"/>
      <c r="H84" s="177"/>
      <c r="I84" s="177"/>
      <c r="J84" s="177"/>
      <c r="K84" s="176" t="s">
        <v>31</v>
      </c>
      <c r="L84" s="177"/>
      <c r="M84" s="409" t="str">
        <f>'Rekapitulace stavby'!$AM$83</f>
        <v>Ing. Tomáš Vlček</v>
      </c>
      <c r="N84" s="311"/>
      <c r="O84" s="311"/>
      <c r="P84" s="311"/>
      <c r="Q84" s="311"/>
      <c r="R84" s="28"/>
    </row>
    <row r="85" spans="2:18" s="1" customFormat="1" ht="10.35" customHeight="1">
      <c r="B85" s="26"/>
      <c r="C85" s="177"/>
      <c r="D85" s="177"/>
      <c r="E85" s="177"/>
      <c r="F85" s="177"/>
      <c r="G85" s="177"/>
      <c r="H85" s="177"/>
      <c r="I85" s="177"/>
      <c r="J85" s="177"/>
      <c r="K85" s="177"/>
      <c r="L85" s="177"/>
      <c r="M85" s="177"/>
      <c r="N85" s="177"/>
      <c r="O85" s="177"/>
      <c r="P85" s="177"/>
      <c r="Q85" s="177"/>
      <c r="R85" s="28"/>
    </row>
    <row r="86" spans="2:18" s="1" customFormat="1" ht="29.25" customHeight="1">
      <c r="B86" s="26"/>
      <c r="C86" s="420" t="s">
        <v>127</v>
      </c>
      <c r="D86" s="421"/>
      <c r="E86" s="421"/>
      <c r="F86" s="421"/>
      <c r="G86" s="421"/>
      <c r="H86" s="188"/>
      <c r="I86" s="188"/>
      <c r="J86" s="188"/>
      <c r="K86" s="188"/>
      <c r="L86" s="188"/>
      <c r="M86" s="188"/>
      <c r="N86" s="420" t="s">
        <v>128</v>
      </c>
      <c r="O86" s="421"/>
      <c r="P86" s="421"/>
      <c r="Q86" s="421"/>
      <c r="R86" s="28"/>
    </row>
    <row r="87" spans="2:18" s="1" customFormat="1" ht="10.35" customHeight="1">
      <c r="B87" s="26"/>
      <c r="C87" s="177"/>
      <c r="D87" s="177"/>
      <c r="E87" s="177"/>
      <c r="F87" s="177"/>
      <c r="G87" s="177"/>
      <c r="H87" s="177"/>
      <c r="I87" s="177"/>
      <c r="J87" s="177"/>
      <c r="K87" s="177"/>
      <c r="L87" s="177"/>
      <c r="M87" s="177"/>
      <c r="N87" s="177"/>
      <c r="O87" s="177"/>
      <c r="P87" s="177"/>
      <c r="Q87" s="177"/>
      <c r="R87" s="28"/>
    </row>
    <row r="88" spans="2:18" s="1" customFormat="1" ht="29.25" customHeight="1">
      <c r="B88" s="26"/>
      <c r="C88" s="206" t="s">
        <v>129</v>
      </c>
      <c r="D88" s="177"/>
      <c r="E88" s="177"/>
      <c r="F88" s="177"/>
      <c r="G88" s="177"/>
      <c r="H88" s="177"/>
      <c r="I88" s="177"/>
      <c r="J88" s="177"/>
      <c r="K88" s="177"/>
      <c r="L88" s="177"/>
      <c r="M88" s="177"/>
      <c r="N88" s="337">
        <f>N115</f>
        <v>0</v>
      </c>
      <c r="O88" s="415"/>
      <c r="P88" s="415"/>
      <c r="Q88" s="415"/>
      <c r="R88" s="28"/>
    </row>
    <row r="89" spans="2:18" s="6" customFormat="1" ht="24.95" customHeight="1">
      <c r="B89" s="79"/>
      <c r="C89" s="207"/>
      <c r="D89" s="208" t="s">
        <v>130</v>
      </c>
      <c r="E89" s="207"/>
      <c r="F89" s="207"/>
      <c r="G89" s="207"/>
      <c r="H89" s="207"/>
      <c r="I89" s="207"/>
      <c r="J89" s="207"/>
      <c r="K89" s="207"/>
      <c r="L89" s="207"/>
      <c r="M89" s="207"/>
      <c r="N89" s="405">
        <f>N116</f>
        <v>0</v>
      </c>
      <c r="O89" s="419"/>
      <c r="P89" s="419"/>
      <c r="Q89" s="419"/>
      <c r="R89" s="81"/>
    </row>
    <row r="90" spans="2:18" s="7" customFormat="1" ht="19.9" customHeight="1">
      <c r="B90" s="82"/>
      <c r="C90" s="209"/>
      <c r="D90" s="210" t="str">
        <f>D117</f>
        <v>D1 - Stavební úpravy</v>
      </c>
      <c r="E90" s="209"/>
      <c r="F90" s="209"/>
      <c r="G90" s="209"/>
      <c r="H90" s="209"/>
      <c r="I90" s="209"/>
      <c r="J90" s="209"/>
      <c r="K90" s="209"/>
      <c r="L90" s="209"/>
      <c r="M90" s="209"/>
      <c r="N90" s="413">
        <f>N117</f>
        <v>0</v>
      </c>
      <c r="O90" s="414"/>
      <c r="P90" s="414"/>
      <c r="Q90" s="414"/>
      <c r="R90" s="84"/>
    </row>
    <row r="91" spans="2:18" s="7" customFormat="1" ht="19.9" customHeight="1">
      <c r="B91" s="82"/>
      <c r="C91" s="209"/>
      <c r="D91" s="210" t="str">
        <f>D121</f>
        <v>D2 - Potrubí a kabely</v>
      </c>
      <c r="E91" s="209"/>
      <c r="F91" s="209"/>
      <c r="G91" s="209"/>
      <c r="H91" s="209"/>
      <c r="I91" s="209"/>
      <c r="J91" s="209"/>
      <c r="K91" s="209"/>
      <c r="L91" s="209"/>
      <c r="M91" s="209"/>
      <c r="N91" s="413">
        <f>N121</f>
        <v>0</v>
      </c>
      <c r="O91" s="414"/>
      <c r="P91" s="414"/>
      <c r="Q91" s="414"/>
      <c r="R91" s="84"/>
    </row>
    <row r="92" spans="2:18" s="7" customFormat="1" ht="19.9" customHeight="1">
      <c r="B92" s="82"/>
      <c r="C92" s="209"/>
      <c r="D92" s="210" t="str">
        <f>D132</f>
        <v>D3 - Ovládání závlahy</v>
      </c>
      <c r="E92" s="209"/>
      <c r="F92" s="209"/>
      <c r="G92" s="209"/>
      <c r="H92" s="209"/>
      <c r="I92" s="209"/>
      <c r="J92" s="209"/>
      <c r="K92" s="209"/>
      <c r="L92" s="209"/>
      <c r="M92" s="209"/>
      <c r="N92" s="413">
        <f>N132</f>
        <v>0</v>
      </c>
      <c r="O92" s="414"/>
      <c r="P92" s="414"/>
      <c r="Q92" s="414"/>
      <c r="R92" s="84"/>
    </row>
    <row r="93" spans="2:19" s="7" customFormat="1" ht="19.9" customHeight="1">
      <c r="B93" s="82"/>
      <c r="C93" s="209"/>
      <c r="D93" s="210" t="str">
        <f>D145</f>
        <v>D4 - Kapkovací hadice</v>
      </c>
      <c r="E93" s="209"/>
      <c r="F93" s="209"/>
      <c r="G93" s="209"/>
      <c r="H93" s="209"/>
      <c r="I93" s="209"/>
      <c r="J93" s="209"/>
      <c r="K93" s="209"/>
      <c r="L93" s="209"/>
      <c r="M93" s="209"/>
      <c r="N93" s="413">
        <f>N145</f>
        <v>0</v>
      </c>
      <c r="O93" s="414"/>
      <c r="P93" s="414"/>
      <c r="Q93" s="414"/>
      <c r="R93" s="84"/>
      <c r="S93" s="114"/>
    </row>
    <row r="94" spans="2:18" s="7" customFormat="1" ht="19.9" customHeight="1">
      <c r="B94" s="82"/>
      <c r="C94" s="209"/>
      <c r="D94" s="210" t="str">
        <f>D153</f>
        <v>D5 - Postřikovače</v>
      </c>
      <c r="E94" s="209"/>
      <c r="F94" s="209"/>
      <c r="G94" s="209"/>
      <c r="H94" s="209"/>
      <c r="I94" s="209"/>
      <c r="J94" s="209"/>
      <c r="K94" s="209"/>
      <c r="L94" s="209"/>
      <c r="M94" s="209"/>
      <c r="N94" s="413">
        <f>N153</f>
        <v>0</v>
      </c>
      <c r="O94" s="414"/>
      <c r="P94" s="414"/>
      <c r="Q94" s="414"/>
      <c r="R94" s="84"/>
    </row>
    <row r="95" spans="2:18" s="1" customFormat="1" ht="21.75" customHeight="1">
      <c r="B95" s="26"/>
      <c r="C95" s="177"/>
      <c r="D95" s="177"/>
      <c r="E95" s="177"/>
      <c r="F95" s="177"/>
      <c r="G95" s="177"/>
      <c r="H95" s="177"/>
      <c r="I95" s="177"/>
      <c r="J95" s="177"/>
      <c r="K95" s="177"/>
      <c r="L95" s="177"/>
      <c r="M95" s="177"/>
      <c r="N95" s="177"/>
      <c r="O95" s="177"/>
      <c r="P95" s="177"/>
      <c r="Q95" s="177"/>
      <c r="R95" s="28"/>
    </row>
    <row r="96" spans="2:21" s="1" customFormat="1" ht="29.25" customHeight="1">
      <c r="B96" s="26"/>
      <c r="C96" s="206" t="s">
        <v>131</v>
      </c>
      <c r="D96" s="177"/>
      <c r="E96" s="177"/>
      <c r="F96" s="177"/>
      <c r="G96" s="177"/>
      <c r="H96" s="177"/>
      <c r="I96" s="177"/>
      <c r="J96" s="177"/>
      <c r="K96" s="177"/>
      <c r="L96" s="177"/>
      <c r="M96" s="177"/>
      <c r="N96" s="415">
        <v>0</v>
      </c>
      <c r="O96" s="416"/>
      <c r="P96" s="416"/>
      <c r="Q96" s="416"/>
      <c r="R96" s="28"/>
      <c r="T96" s="85"/>
      <c r="U96" s="86" t="s">
        <v>36</v>
      </c>
    </row>
    <row r="97" spans="2:18" s="1" customFormat="1" ht="18" customHeight="1">
      <c r="B97" s="26"/>
      <c r="C97" s="177"/>
      <c r="D97" s="177"/>
      <c r="E97" s="177"/>
      <c r="F97" s="177"/>
      <c r="G97" s="177"/>
      <c r="H97" s="177"/>
      <c r="I97" s="177"/>
      <c r="J97" s="177"/>
      <c r="K97" s="177"/>
      <c r="L97" s="177"/>
      <c r="M97" s="177"/>
      <c r="N97" s="177"/>
      <c r="O97" s="177"/>
      <c r="P97" s="177"/>
      <c r="Q97" s="177"/>
      <c r="R97" s="28"/>
    </row>
    <row r="98" spans="2:18" s="1" customFormat="1" ht="29.25" customHeight="1">
      <c r="B98" s="26"/>
      <c r="C98" s="211" t="s">
        <v>115</v>
      </c>
      <c r="D98" s="188"/>
      <c r="E98" s="188"/>
      <c r="F98" s="188"/>
      <c r="G98" s="188"/>
      <c r="H98" s="188"/>
      <c r="I98" s="188"/>
      <c r="J98" s="188"/>
      <c r="K98" s="188"/>
      <c r="L98" s="338">
        <f>ROUND(SUM(N88+N96),2)</f>
        <v>0</v>
      </c>
      <c r="M98" s="338"/>
      <c r="N98" s="338"/>
      <c r="O98" s="338"/>
      <c r="P98" s="338"/>
      <c r="Q98" s="338"/>
      <c r="R98" s="28"/>
    </row>
    <row r="99" spans="2:18" s="1" customFormat="1" ht="6.95" customHeight="1">
      <c r="B99" s="40"/>
      <c r="C99" s="201"/>
      <c r="D99" s="201"/>
      <c r="E99" s="201"/>
      <c r="F99" s="201"/>
      <c r="G99" s="201"/>
      <c r="H99" s="201"/>
      <c r="I99" s="201"/>
      <c r="J99" s="201"/>
      <c r="K99" s="201"/>
      <c r="L99" s="201"/>
      <c r="M99" s="201"/>
      <c r="N99" s="201"/>
      <c r="O99" s="201"/>
      <c r="P99" s="201"/>
      <c r="Q99" s="201"/>
      <c r="R99" s="42"/>
    </row>
    <row r="100" spans="3:17" ht="13.5">
      <c r="C100" s="202"/>
      <c r="D100" s="202"/>
      <c r="E100" s="202"/>
      <c r="F100" s="202"/>
      <c r="G100" s="202"/>
      <c r="H100" s="202"/>
      <c r="I100" s="202"/>
      <c r="J100" s="202"/>
      <c r="K100" s="202"/>
      <c r="L100" s="202"/>
      <c r="M100" s="202"/>
      <c r="N100" s="202"/>
      <c r="O100" s="202"/>
      <c r="P100" s="202"/>
      <c r="Q100" s="202"/>
    </row>
    <row r="101" spans="3:17" ht="13.5">
      <c r="C101" s="202"/>
      <c r="D101" s="202"/>
      <c r="E101" s="202"/>
      <c r="F101" s="202"/>
      <c r="G101" s="202"/>
      <c r="H101" s="202"/>
      <c r="I101" s="202"/>
      <c r="J101" s="202"/>
      <c r="K101" s="202"/>
      <c r="L101" s="202"/>
      <c r="M101" s="202"/>
      <c r="N101" s="202"/>
      <c r="O101" s="202"/>
      <c r="P101" s="202"/>
      <c r="Q101" s="202"/>
    </row>
    <row r="102" spans="3:17" ht="13.5">
      <c r="C102" s="202"/>
      <c r="D102" s="202"/>
      <c r="E102" s="202"/>
      <c r="F102" s="202"/>
      <c r="G102" s="202"/>
      <c r="H102" s="202"/>
      <c r="I102" s="202"/>
      <c r="J102" s="202"/>
      <c r="K102" s="202"/>
      <c r="L102" s="202"/>
      <c r="M102" s="202"/>
      <c r="N102" s="202"/>
      <c r="O102" s="202"/>
      <c r="P102" s="202"/>
      <c r="Q102" s="202"/>
    </row>
    <row r="103" spans="2:18" s="1" customFormat="1" ht="6.95" customHeight="1">
      <c r="B103" s="43"/>
      <c r="C103" s="203"/>
      <c r="D103" s="203"/>
      <c r="E103" s="203"/>
      <c r="F103" s="203"/>
      <c r="G103" s="203"/>
      <c r="H103" s="203"/>
      <c r="I103" s="203"/>
      <c r="J103" s="203"/>
      <c r="K103" s="203"/>
      <c r="L103" s="203"/>
      <c r="M103" s="203"/>
      <c r="N103" s="203"/>
      <c r="O103" s="203"/>
      <c r="P103" s="203"/>
      <c r="Q103" s="203"/>
      <c r="R103" s="45"/>
    </row>
    <row r="104" spans="2:18" s="1" customFormat="1" ht="36.95" customHeight="1">
      <c r="B104" s="26"/>
      <c r="C104" s="309" t="s">
        <v>132</v>
      </c>
      <c r="D104" s="408"/>
      <c r="E104" s="408"/>
      <c r="F104" s="408"/>
      <c r="G104" s="408"/>
      <c r="H104" s="408"/>
      <c r="I104" s="408"/>
      <c r="J104" s="408"/>
      <c r="K104" s="408"/>
      <c r="L104" s="408"/>
      <c r="M104" s="408"/>
      <c r="N104" s="408"/>
      <c r="O104" s="408"/>
      <c r="P104" s="408"/>
      <c r="Q104" s="408"/>
      <c r="R104" s="28"/>
    </row>
    <row r="105" spans="2:18" s="1" customFormat="1" ht="6.95" customHeight="1">
      <c r="B105" s="26"/>
      <c r="C105" s="177"/>
      <c r="D105" s="177"/>
      <c r="E105" s="177"/>
      <c r="F105" s="177"/>
      <c r="G105" s="177"/>
      <c r="H105" s="177"/>
      <c r="I105" s="177"/>
      <c r="J105" s="177"/>
      <c r="K105" s="177"/>
      <c r="L105" s="177"/>
      <c r="M105" s="177"/>
      <c r="N105" s="177"/>
      <c r="O105" s="177"/>
      <c r="P105" s="177"/>
      <c r="Q105" s="177"/>
      <c r="R105" s="28"/>
    </row>
    <row r="106" spans="2:18" s="1" customFormat="1" ht="30" customHeight="1">
      <c r="B106" s="26"/>
      <c r="C106" s="176" t="s">
        <v>17</v>
      </c>
      <c r="D106" s="177"/>
      <c r="E106" s="177"/>
      <c r="F106" s="417" t="str">
        <f>F6</f>
        <v>Lednice</v>
      </c>
      <c r="G106" s="418"/>
      <c r="H106" s="418"/>
      <c r="I106" s="418"/>
      <c r="J106" s="418"/>
      <c r="K106" s="418"/>
      <c r="L106" s="418"/>
      <c r="M106" s="418"/>
      <c r="N106" s="418"/>
      <c r="O106" s="418"/>
      <c r="P106" s="418"/>
      <c r="Q106" s="177"/>
      <c r="R106" s="28"/>
    </row>
    <row r="107" spans="2:18" s="1" customFormat="1" ht="36.95" customHeight="1">
      <c r="B107" s="26"/>
      <c r="C107" s="204" t="s">
        <v>123</v>
      </c>
      <c r="D107" s="177"/>
      <c r="E107" s="177"/>
      <c r="F107" s="325" t="str">
        <f>F7</f>
        <v>TO-1.11.10 - Závlaha kapkovací hadicí - fóliovníky, izolát</v>
      </c>
      <c r="G107" s="408"/>
      <c r="H107" s="408"/>
      <c r="I107" s="408"/>
      <c r="J107" s="408"/>
      <c r="K107" s="408"/>
      <c r="L107" s="408"/>
      <c r="M107" s="408"/>
      <c r="N107" s="408"/>
      <c r="O107" s="408"/>
      <c r="P107" s="408"/>
      <c r="Q107" s="177"/>
      <c r="R107" s="28"/>
    </row>
    <row r="108" spans="2:18" s="1" customFormat="1" ht="6.95" customHeight="1">
      <c r="B108" s="26"/>
      <c r="C108" s="177"/>
      <c r="D108" s="177"/>
      <c r="E108" s="177"/>
      <c r="F108" s="177"/>
      <c r="G108" s="177"/>
      <c r="H108" s="177"/>
      <c r="I108" s="177"/>
      <c r="J108" s="177"/>
      <c r="K108" s="177"/>
      <c r="L108" s="177"/>
      <c r="M108" s="177"/>
      <c r="N108" s="177"/>
      <c r="O108" s="177"/>
      <c r="P108" s="177"/>
      <c r="Q108" s="177"/>
      <c r="R108" s="28"/>
    </row>
    <row r="109" spans="2:18" s="1" customFormat="1" ht="18" customHeight="1">
      <c r="B109" s="26"/>
      <c r="C109" s="176" t="s">
        <v>21</v>
      </c>
      <c r="D109" s="177"/>
      <c r="E109" s="177"/>
      <c r="F109" s="179" t="str">
        <f>F9</f>
        <v>Lednice</v>
      </c>
      <c r="G109" s="177"/>
      <c r="H109" s="177"/>
      <c r="I109" s="177"/>
      <c r="J109" s="177"/>
      <c r="K109" s="176" t="s">
        <v>23</v>
      </c>
      <c r="L109" s="177"/>
      <c r="M109" s="409" t="str">
        <f>IF(O9="","",O9)</f>
        <v>29. 1. 2018</v>
      </c>
      <c r="N109" s="409"/>
      <c r="O109" s="409"/>
      <c r="P109" s="409"/>
      <c r="Q109" s="177"/>
      <c r="R109" s="28"/>
    </row>
    <row r="110" spans="2:18" s="1" customFormat="1" ht="6.95" customHeight="1">
      <c r="B110" s="26"/>
      <c r="C110" s="177"/>
      <c r="D110" s="177"/>
      <c r="E110" s="177"/>
      <c r="F110" s="177"/>
      <c r="G110" s="177"/>
      <c r="H110" s="177"/>
      <c r="I110" s="177"/>
      <c r="J110" s="177"/>
      <c r="K110" s="177"/>
      <c r="L110" s="177"/>
      <c r="M110" s="177"/>
      <c r="N110" s="177"/>
      <c r="O110" s="177"/>
      <c r="P110" s="177"/>
      <c r="Q110" s="177"/>
      <c r="R110" s="28"/>
    </row>
    <row r="111" spans="2:18" s="1" customFormat="1" ht="15">
      <c r="B111" s="26"/>
      <c r="C111" s="176" t="s">
        <v>25</v>
      </c>
      <c r="D111" s="177"/>
      <c r="E111" s="177"/>
      <c r="F111" s="148" t="str">
        <f>'Rekapitulace stavby'!$L$82</f>
        <v>Mendelova univerzita v Brně, Zahradnická fakulta</v>
      </c>
      <c r="G111" s="177"/>
      <c r="H111" s="177"/>
      <c r="I111" s="177"/>
      <c r="J111" s="177"/>
      <c r="K111" s="176" t="s">
        <v>29</v>
      </c>
      <c r="L111" s="177"/>
      <c r="M111" s="409" t="str">
        <f>'Rekapitulace stavby'!$AM$82</f>
        <v>Ing. Jiří Vondál</v>
      </c>
      <c r="N111" s="311"/>
      <c r="O111" s="311"/>
      <c r="P111" s="311"/>
      <c r="Q111" s="311"/>
      <c r="R111" s="28"/>
    </row>
    <row r="112" spans="2:18" s="1" customFormat="1" ht="14.45" customHeight="1">
      <c r="B112" s="26"/>
      <c r="C112" s="176" t="s">
        <v>28</v>
      </c>
      <c r="D112" s="177"/>
      <c r="E112" s="177"/>
      <c r="F112" s="148" t="str">
        <f>'Rekapitulace stavby'!$L$83</f>
        <v xml:space="preserve"> </v>
      </c>
      <c r="G112" s="177"/>
      <c r="H112" s="177"/>
      <c r="I112" s="177"/>
      <c r="J112" s="177"/>
      <c r="K112" s="176" t="s">
        <v>31</v>
      </c>
      <c r="L112" s="177"/>
      <c r="M112" s="409" t="str">
        <f>'Rekapitulace stavby'!$AM$83</f>
        <v>Ing. Tomáš Vlček</v>
      </c>
      <c r="N112" s="311"/>
      <c r="O112" s="311"/>
      <c r="P112" s="311"/>
      <c r="Q112" s="311"/>
      <c r="R112" s="28"/>
    </row>
    <row r="113" spans="2:18" s="1" customFormat="1" ht="10.35" customHeight="1">
      <c r="B113" s="26"/>
      <c r="C113" s="177"/>
      <c r="D113" s="177"/>
      <c r="E113" s="177"/>
      <c r="F113" s="177"/>
      <c r="G113" s="177"/>
      <c r="H113" s="177"/>
      <c r="I113" s="177"/>
      <c r="J113" s="177"/>
      <c r="K113" s="177"/>
      <c r="L113" s="177"/>
      <c r="M113" s="177"/>
      <c r="N113" s="177"/>
      <c r="O113" s="177"/>
      <c r="P113" s="177"/>
      <c r="Q113" s="177"/>
      <c r="R113" s="28"/>
    </row>
    <row r="114" spans="2:27" s="8" customFormat="1" ht="29.25" customHeight="1">
      <c r="B114" s="87"/>
      <c r="C114" s="212" t="s">
        <v>133</v>
      </c>
      <c r="D114" s="213" t="s">
        <v>134</v>
      </c>
      <c r="E114" s="213" t="s">
        <v>54</v>
      </c>
      <c r="F114" s="410" t="s">
        <v>135</v>
      </c>
      <c r="G114" s="410"/>
      <c r="H114" s="410"/>
      <c r="I114" s="410"/>
      <c r="J114" s="213" t="s">
        <v>136</v>
      </c>
      <c r="K114" s="213" t="s">
        <v>137</v>
      </c>
      <c r="L114" s="411" t="s">
        <v>138</v>
      </c>
      <c r="M114" s="411"/>
      <c r="N114" s="410" t="s">
        <v>128</v>
      </c>
      <c r="O114" s="410"/>
      <c r="P114" s="410"/>
      <c r="Q114" s="412"/>
      <c r="R114" s="89"/>
      <c r="T114" s="51" t="s">
        <v>139</v>
      </c>
      <c r="U114" s="52" t="s">
        <v>36</v>
      </c>
      <c r="V114" s="52" t="s">
        <v>140</v>
      </c>
      <c r="W114" s="52" t="s">
        <v>141</v>
      </c>
      <c r="X114" s="52" t="s">
        <v>142</v>
      </c>
      <c r="Y114" s="52" t="s">
        <v>143</v>
      </c>
      <c r="Z114" s="52" t="s">
        <v>144</v>
      </c>
      <c r="AA114" s="53" t="s">
        <v>145</v>
      </c>
    </row>
    <row r="115" spans="2:27" s="1" customFormat="1" ht="29.25" customHeight="1">
      <c r="B115" s="26"/>
      <c r="C115" s="214" t="s">
        <v>124</v>
      </c>
      <c r="D115" s="177"/>
      <c r="E115" s="177"/>
      <c r="F115" s="177"/>
      <c r="G115" s="177"/>
      <c r="H115" s="177"/>
      <c r="I115" s="177"/>
      <c r="J115" s="177"/>
      <c r="K115" s="177"/>
      <c r="L115" s="177"/>
      <c r="M115" s="177"/>
      <c r="N115" s="402">
        <f>N116</f>
        <v>0</v>
      </c>
      <c r="O115" s="403"/>
      <c r="P115" s="403"/>
      <c r="Q115" s="403"/>
      <c r="R115" s="28"/>
      <c r="T115" s="54"/>
      <c r="U115" s="32"/>
      <c r="V115" s="32"/>
      <c r="W115" s="90">
        <f>W116</f>
        <v>0</v>
      </c>
      <c r="X115" s="32"/>
      <c r="Y115" s="90">
        <f>Y116</f>
        <v>0</v>
      </c>
      <c r="Z115" s="32"/>
      <c r="AA115" s="91">
        <f>AA116</f>
        <v>0</v>
      </c>
    </row>
    <row r="116" spans="2:27" s="9" customFormat="1" ht="37.35" customHeight="1">
      <c r="B116" s="93"/>
      <c r="C116" s="170"/>
      <c r="D116" s="215" t="s">
        <v>130</v>
      </c>
      <c r="E116" s="215"/>
      <c r="F116" s="215"/>
      <c r="G116" s="215"/>
      <c r="H116" s="215"/>
      <c r="I116" s="215"/>
      <c r="J116" s="215"/>
      <c r="K116" s="215"/>
      <c r="L116" s="215"/>
      <c r="M116" s="215"/>
      <c r="N116" s="426">
        <f>SUM(N145,N132,N117,N121,N153)</f>
        <v>0</v>
      </c>
      <c r="O116" s="427"/>
      <c r="P116" s="427"/>
      <c r="Q116" s="427"/>
      <c r="R116" s="96"/>
      <c r="T116" s="97"/>
      <c r="U116" s="94"/>
      <c r="V116" s="94"/>
      <c r="W116" s="98">
        <f>W118+SUM(W119:W151)</f>
        <v>0</v>
      </c>
      <c r="X116" s="94"/>
      <c r="Y116" s="98">
        <f>Y118+SUM(Y119:Y151)</f>
        <v>0</v>
      </c>
      <c r="Z116" s="94"/>
      <c r="AA116" s="99">
        <f>AA118+SUM(AA119:AA151)</f>
        <v>0</v>
      </c>
    </row>
    <row r="117" spans="2:27" s="9" customFormat="1" ht="29.85" customHeight="1">
      <c r="B117" s="93"/>
      <c r="C117" s="170"/>
      <c r="D117" s="171" t="s">
        <v>593</v>
      </c>
      <c r="E117" s="171"/>
      <c r="F117" s="171"/>
      <c r="G117" s="171"/>
      <c r="H117" s="171"/>
      <c r="I117" s="171"/>
      <c r="J117" s="171"/>
      <c r="K117" s="171"/>
      <c r="L117" s="171"/>
      <c r="M117" s="171"/>
      <c r="N117" s="394">
        <f>SUM(N118:Q120)</f>
        <v>0</v>
      </c>
      <c r="O117" s="395"/>
      <c r="P117" s="395"/>
      <c r="Q117" s="395"/>
      <c r="R117" s="96"/>
      <c r="T117" s="97"/>
      <c r="U117" s="94"/>
      <c r="V117" s="94"/>
      <c r="W117" s="98">
        <f>W118</f>
        <v>0</v>
      </c>
      <c r="X117" s="94"/>
      <c r="Y117" s="98">
        <f>Y118</f>
        <v>0</v>
      </c>
      <c r="Z117" s="94"/>
      <c r="AA117" s="99">
        <f>AA118</f>
        <v>0</v>
      </c>
    </row>
    <row r="118" spans="2:27" s="1" customFormat="1" ht="44.25" customHeight="1">
      <c r="B118" s="102"/>
      <c r="C118" s="165" t="s">
        <v>78</v>
      </c>
      <c r="D118" s="165" t="s">
        <v>146</v>
      </c>
      <c r="E118" s="218" t="s">
        <v>395</v>
      </c>
      <c r="F118" s="379" t="s">
        <v>594</v>
      </c>
      <c r="G118" s="379"/>
      <c r="H118" s="379"/>
      <c r="I118" s="379"/>
      <c r="J118" s="167" t="s">
        <v>220</v>
      </c>
      <c r="K118" s="168">
        <v>3</v>
      </c>
      <c r="L118" s="372"/>
      <c r="M118" s="372"/>
      <c r="N118" s="373">
        <f aca="true" t="shared" si="0" ref="N118:N148">ROUND(L118*K118,2)</f>
        <v>0</v>
      </c>
      <c r="O118" s="373"/>
      <c r="P118" s="373"/>
      <c r="Q118" s="373"/>
      <c r="R118" s="103"/>
      <c r="T118" s="104" t="s">
        <v>5</v>
      </c>
      <c r="U118" s="29" t="s">
        <v>37</v>
      </c>
      <c r="V118" s="105">
        <v>0</v>
      </c>
      <c r="W118" s="105">
        <f aca="true" t="shared" si="1" ref="W118:W148">V118*K118</f>
        <v>0</v>
      </c>
      <c r="X118" s="105">
        <v>0</v>
      </c>
      <c r="Y118" s="105">
        <f aca="true" t="shared" si="2" ref="Y118:Y148">X118*K118</f>
        <v>0</v>
      </c>
      <c r="Z118" s="105">
        <v>0</v>
      </c>
      <c r="AA118" s="106">
        <f aca="true" t="shared" si="3" ref="AA118:AA148">Z118*K118</f>
        <v>0</v>
      </c>
    </row>
    <row r="119" spans="2:27" s="1" customFormat="1" ht="31.5" customHeight="1">
      <c r="B119" s="102"/>
      <c r="C119" s="165" t="s">
        <v>121</v>
      </c>
      <c r="D119" s="165" t="s">
        <v>146</v>
      </c>
      <c r="E119" s="218" t="s">
        <v>396</v>
      </c>
      <c r="F119" s="379" t="s">
        <v>595</v>
      </c>
      <c r="G119" s="379"/>
      <c r="H119" s="379"/>
      <c r="I119" s="379"/>
      <c r="J119" s="167" t="s">
        <v>220</v>
      </c>
      <c r="K119" s="168">
        <v>4</v>
      </c>
      <c r="L119" s="372"/>
      <c r="M119" s="372"/>
      <c r="N119" s="373">
        <f t="shared" si="0"/>
        <v>0</v>
      </c>
      <c r="O119" s="373"/>
      <c r="P119" s="373"/>
      <c r="Q119" s="373"/>
      <c r="R119" s="103"/>
      <c r="T119" s="104" t="s">
        <v>5</v>
      </c>
      <c r="U119" s="29" t="s">
        <v>37</v>
      </c>
      <c r="V119" s="105">
        <v>0</v>
      </c>
      <c r="W119" s="105">
        <f t="shared" si="1"/>
        <v>0</v>
      </c>
      <c r="X119" s="105">
        <v>0</v>
      </c>
      <c r="Y119" s="105">
        <f t="shared" si="2"/>
        <v>0</v>
      </c>
      <c r="Z119" s="105">
        <v>0</v>
      </c>
      <c r="AA119" s="106">
        <f t="shared" si="3"/>
        <v>0</v>
      </c>
    </row>
    <row r="120" spans="2:27" s="1" customFormat="1" ht="22.5" customHeight="1">
      <c r="B120" s="102"/>
      <c r="C120" s="165" t="s">
        <v>168</v>
      </c>
      <c r="D120" s="165" t="s">
        <v>146</v>
      </c>
      <c r="E120" s="218" t="s">
        <v>615</v>
      </c>
      <c r="F120" s="379" t="s">
        <v>415</v>
      </c>
      <c r="G120" s="379"/>
      <c r="H120" s="379"/>
      <c r="I120" s="379"/>
      <c r="J120" s="167" t="s">
        <v>220</v>
      </c>
      <c r="K120" s="168">
        <v>1</v>
      </c>
      <c r="L120" s="372"/>
      <c r="M120" s="372"/>
      <c r="N120" s="373">
        <f t="shared" si="0"/>
        <v>0</v>
      </c>
      <c r="O120" s="373"/>
      <c r="P120" s="373"/>
      <c r="Q120" s="373"/>
      <c r="R120" s="103"/>
      <c r="T120" s="104" t="s">
        <v>5</v>
      </c>
      <c r="U120" s="29" t="s">
        <v>37</v>
      </c>
      <c r="V120" s="105">
        <v>0</v>
      </c>
      <c r="W120" s="105">
        <f t="shared" si="1"/>
        <v>0</v>
      </c>
      <c r="X120" s="105">
        <v>0</v>
      </c>
      <c r="Y120" s="105">
        <f t="shared" si="2"/>
        <v>0</v>
      </c>
      <c r="Z120" s="105">
        <v>0</v>
      </c>
      <c r="AA120" s="106">
        <f t="shared" si="3"/>
        <v>0</v>
      </c>
    </row>
    <row r="121" spans="2:27" s="1" customFormat="1" ht="22.5" customHeight="1">
      <c r="B121" s="102"/>
      <c r="C121" s="170"/>
      <c r="D121" s="171" t="s">
        <v>451</v>
      </c>
      <c r="E121" s="219"/>
      <c r="F121" s="171"/>
      <c r="G121" s="171"/>
      <c r="H121" s="171"/>
      <c r="I121" s="171"/>
      <c r="J121" s="171"/>
      <c r="K121" s="171"/>
      <c r="L121" s="174"/>
      <c r="M121" s="174"/>
      <c r="N121" s="394">
        <f>SUM(N122:Q131)</f>
        <v>0</v>
      </c>
      <c r="O121" s="395"/>
      <c r="P121" s="395"/>
      <c r="Q121" s="395"/>
      <c r="R121" s="103"/>
      <c r="T121" s="104" t="s">
        <v>5</v>
      </c>
      <c r="U121" s="29" t="s">
        <v>37</v>
      </c>
      <c r="V121" s="105">
        <v>0</v>
      </c>
      <c r="W121" s="105">
        <f t="shared" si="1"/>
        <v>0</v>
      </c>
      <c r="X121" s="105">
        <v>0</v>
      </c>
      <c r="Y121" s="105">
        <f t="shared" si="2"/>
        <v>0</v>
      </c>
      <c r="Z121" s="105">
        <v>0</v>
      </c>
      <c r="AA121" s="106">
        <f t="shared" si="3"/>
        <v>0</v>
      </c>
    </row>
    <row r="122" spans="2:27" s="1" customFormat="1" ht="31.5" customHeight="1">
      <c r="B122" s="102"/>
      <c r="C122" s="165" t="s">
        <v>150</v>
      </c>
      <c r="D122" s="165" t="s">
        <v>146</v>
      </c>
      <c r="E122" s="218" t="s">
        <v>605</v>
      </c>
      <c r="F122" s="379" t="s">
        <v>678</v>
      </c>
      <c r="G122" s="379"/>
      <c r="H122" s="379"/>
      <c r="I122" s="379"/>
      <c r="J122" s="167" t="s">
        <v>149</v>
      </c>
      <c r="K122" s="168">
        <v>50</v>
      </c>
      <c r="L122" s="431"/>
      <c r="M122" s="432"/>
      <c r="N122" s="373">
        <f t="shared" si="0"/>
        <v>0</v>
      </c>
      <c r="O122" s="373"/>
      <c r="P122" s="373"/>
      <c r="Q122" s="373"/>
      <c r="R122" s="103"/>
      <c r="T122" s="104" t="s">
        <v>5</v>
      </c>
      <c r="U122" s="29" t="s">
        <v>37</v>
      </c>
      <c r="V122" s="105">
        <v>0</v>
      </c>
      <c r="W122" s="105">
        <f t="shared" si="1"/>
        <v>0</v>
      </c>
      <c r="X122" s="105">
        <v>0</v>
      </c>
      <c r="Y122" s="105">
        <f t="shared" si="2"/>
        <v>0</v>
      </c>
      <c r="Z122" s="105">
        <v>0</v>
      </c>
      <c r="AA122" s="106">
        <f t="shared" si="3"/>
        <v>0</v>
      </c>
    </row>
    <row r="123" spans="2:27" s="1" customFormat="1" ht="31.5" customHeight="1">
      <c r="B123" s="102"/>
      <c r="C123" s="165" t="s">
        <v>156</v>
      </c>
      <c r="D123" s="165" t="s">
        <v>146</v>
      </c>
      <c r="E123" s="218" t="s">
        <v>241</v>
      </c>
      <c r="F123" s="379" t="s">
        <v>675</v>
      </c>
      <c r="G123" s="379"/>
      <c r="H123" s="379"/>
      <c r="I123" s="379"/>
      <c r="J123" s="167" t="s">
        <v>149</v>
      </c>
      <c r="K123" s="168">
        <v>12</v>
      </c>
      <c r="L123" s="431"/>
      <c r="M123" s="432"/>
      <c r="N123" s="373">
        <f t="shared" si="0"/>
        <v>0</v>
      </c>
      <c r="O123" s="373"/>
      <c r="P123" s="373"/>
      <c r="Q123" s="373"/>
      <c r="R123" s="103"/>
      <c r="T123" s="104" t="s">
        <v>5</v>
      </c>
      <c r="U123" s="29" t="s">
        <v>37</v>
      </c>
      <c r="V123" s="105">
        <v>0</v>
      </c>
      <c r="W123" s="105">
        <f t="shared" si="1"/>
        <v>0</v>
      </c>
      <c r="X123" s="105">
        <v>0</v>
      </c>
      <c r="Y123" s="105">
        <f t="shared" si="2"/>
        <v>0</v>
      </c>
      <c r="Z123" s="105">
        <v>0</v>
      </c>
      <c r="AA123" s="106">
        <f t="shared" si="3"/>
        <v>0</v>
      </c>
    </row>
    <row r="124" spans="2:27" s="1" customFormat="1" ht="31.5" customHeight="1">
      <c r="B124" s="102"/>
      <c r="C124" s="165" t="s">
        <v>155</v>
      </c>
      <c r="D124" s="165" t="s">
        <v>146</v>
      </c>
      <c r="E124" s="218" t="s">
        <v>400</v>
      </c>
      <c r="F124" s="379" t="s">
        <v>676</v>
      </c>
      <c r="G124" s="379"/>
      <c r="H124" s="379"/>
      <c r="I124" s="379"/>
      <c r="J124" s="167" t="s">
        <v>149</v>
      </c>
      <c r="K124" s="168">
        <v>70</v>
      </c>
      <c r="L124" s="431"/>
      <c r="M124" s="432"/>
      <c r="N124" s="373">
        <f t="shared" si="0"/>
        <v>0</v>
      </c>
      <c r="O124" s="373"/>
      <c r="P124" s="373"/>
      <c r="Q124" s="373"/>
      <c r="R124" s="103"/>
      <c r="T124" s="104" t="s">
        <v>5</v>
      </c>
      <c r="U124" s="29" t="s">
        <v>37</v>
      </c>
      <c r="V124" s="105">
        <v>0</v>
      </c>
      <c r="W124" s="105">
        <f t="shared" si="1"/>
        <v>0</v>
      </c>
      <c r="X124" s="105">
        <v>0</v>
      </c>
      <c r="Y124" s="105">
        <f t="shared" si="2"/>
        <v>0</v>
      </c>
      <c r="Z124" s="105">
        <v>0</v>
      </c>
      <c r="AA124" s="106">
        <f t="shared" si="3"/>
        <v>0</v>
      </c>
    </row>
    <row r="125" spans="2:27" s="1" customFormat="1" ht="31.5" customHeight="1">
      <c r="B125" s="102"/>
      <c r="C125" s="165" t="s">
        <v>162</v>
      </c>
      <c r="D125" s="165" t="s">
        <v>146</v>
      </c>
      <c r="E125" s="218" t="s">
        <v>616</v>
      </c>
      <c r="F125" s="379" t="s">
        <v>677</v>
      </c>
      <c r="G125" s="379"/>
      <c r="H125" s="379"/>
      <c r="I125" s="379"/>
      <c r="J125" s="167" t="s">
        <v>149</v>
      </c>
      <c r="K125" s="168">
        <v>600</v>
      </c>
      <c r="L125" s="431"/>
      <c r="M125" s="432"/>
      <c r="N125" s="373">
        <f t="shared" si="0"/>
        <v>0</v>
      </c>
      <c r="O125" s="373"/>
      <c r="P125" s="373"/>
      <c r="Q125" s="373"/>
      <c r="R125" s="103"/>
      <c r="T125" s="104" t="s">
        <v>5</v>
      </c>
      <c r="U125" s="29" t="s">
        <v>37</v>
      </c>
      <c r="V125" s="105">
        <v>0</v>
      </c>
      <c r="W125" s="105">
        <f t="shared" si="1"/>
        <v>0</v>
      </c>
      <c r="X125" s="105">
        <v>0</v>
      </c>
      <c r="Y125" s="105">
        <f t="shared" si="2"/>
        <v>0</v>
      </c>
      <c r="Z125" s="105">
        <v>0</v>
      </c>
      <c r="AA125" s="106">
        <f t="shared" si="3"/>
        <v>0</v>
      </c>
    </row>
    <row r="126" spans="2:27" s="1" customFormat="1" ht="22.5" customHeight="1">
      <c r="B126" s="102"/>
      <c r="C126" s="165" t="s">
        <v>159</v>
      </c>
      <c r="D126" s="165" t="s">
        <v>146</v>
      </c>
      <c r="E126" s="218" t="s">
        <v>341</v>
      </c>
      <c r="F126" s="379" t="s">
        <v>406</v>
      </c>
      <c r="G126" s="379"/>
      <c r="H126" s="379"/>
      <c r="I126" s="379"/>
      <c r="J126" s="167" t="s">
        <v>149</v>
      </c>
      <c r="K126" s="168">
        <v>80</v>
      </c>
      <c r="L126" s="431"/>
      <c r="M126" s="432"/>
      <c r="N126" s="373">
        <f t="shared" si="0"/>
        <v>0</v>
      </c>
      <c r="O126" s="373"/>
      <c r="P126" s="373"/>
      <c r="Q126" s="373"/>
      <c r="R126" s="103"/>
      <c r="T126" s="104" t="s">
        <v>5</v>
      </c>
      <c r="U126" s="29" t="s">
        <v>37</v>
      </c>
      <c r="V126" s="105">
        <v>0</v>
      </c>
      <c r="W126" s="105">
        <f t="shared" si="1"/>
        <v>0</v>
      </c>
      <c r="X126" s="105">
        <v>0</v>
      </c>
      <c r="Y126" s="105">
        <f t="shared" si="2"/>
        <v>0</v>
      </c>
      <c r="Z126" s="105">
        <v>0</v>
      </c>
      <c r="AA126" s="106">
        <f t="shared" si="3"/>
        <v>0</v>
      </c>
    </row>
    <row r="127" spans="2:27" s="1" customFormat="1" ht="22.5" customHeight="1">
      <c r="B127" s="102"/>
      <c r="C127" s="165" t="s">
        <v>170</v>
      </c>
      <c r="D127" s="165" t="s">
        <v>146</v>
      </c>
      <c r="E127" s="218" t="s">
        <v>617</v>
      </c>
      <c r="F127" s="379" t="s">
        <v>407</v>
      </c>
      <c r="G127" s="379"/>
      <c r="H127" s="379"/>
      <c r="I127" s="379"/>
      <c r="J127" s="167" t="s">
        <v>153</v>
      </c>
      <c r="K127" s="168">
        <v>48</v>
      </c>
      <c r="L127" s="431"/>
      <c r="M127" s="432"/>
      <c r="N127" s="373">
        <f t="shared" si="0"/>
        <v>0</v>
      </c>
      <c r="O127" s="373"/>
      <c r="P127" s="373"/>
      <c r="Q127" s="373"/>
      <c r="R127" s="103"/>
      <c r="T127" s="104" t="s">
        <v>5</v>
      </c>
      <c r="U127" s="29" t="s">
        <v>37</v>
      </c>
      <c r="V127" s="105">
        <v>0</v>
      </c>
      <c r="W127" s="105">
        <f t="shared" si="1"/>
        <v>0</v>
      </c>
      <c r="X127" s="105">
        <v>0</v>
      </c>
      <c r="Y127" s="105">
        <f t="shared" si="2"/>
        <v>0</v>
      </c>
      <c r="Z127" s="105">
        <v>0</v>
      </c>
      <c r="AA127" s="106">
        <f t="shared" si="3"/>
        <v>0</v>
      </c>
    </row>
    <row r="128" spans="2:27" s="1" customFormat="1" ht="31.5" customHeight="1">
      <c r="B128" s="102"/>
      <c r="C128" s="165" t="s">
        <v>161</v>
      </c>
      <c r="D128" s="165" t="s">
        <v>146</v>
      </c>
      <c r="E128" s="218" t="s">
        <v>387</v>
      </c>
      <c r="F128" s="379" t="s">
        <v>408</v>
      </c>
      <c r="G128" s="379"/>
      <c r="H128" s="379"/>
      <c r="I128" s="379"/>
      <c r="J128" s="167" t="s">
        <v>153</v>
      </c>
      <c r="K128" s="168">
        <v>1</v>
      </c>
      <c r="L128" s="431"/>
      <c r="M128" s="432"/>
      <c r="N128" s="373">
        <f t="shared" si="0"/>
        <v>0</v>
      </c>
      <c r="O128" s="373"/>
      <c r="P128" s="373"/>
      <c r="Q128" s="373"/>
      <c r="R128" s="103"/>
      <c r="T128" s="104" t="s">
        <v>5</v>
      </c>
      <c r="U128" s="29" t="s">
        <v>37</v>
      </c>
      <c r="V128" s="105">
        <v>0</v>
      </c>
      <c r="W128" s="105">
        <f t="shared" si="1"/>
        <v>0</v>
      </c>
      <c r="X128" s="105">
        <v>0</v>
      </c>
      <c r="Y128" s="105">
        <f t="shared" si="2"/>
        <v>0</v>
      </c>
      <c r="Z128" s="105">
        <v>0</v>
      </c>
      <c r="AA128" s="106">
        <f t="shared" si="3"/>
        <v>0</v>
      </c>
    </row>
    <row r="129" spans="2:27" s="1" customFormat="1" ht="22.5" customHeight="1">
      <c r="B129" s="102"/>
      <c r="C129" s="165" t="s">
        <v>177</v>
      </c>
      <c r="D129" s="165" t="s">
        <v>146</v>
      </c>
      <c r="E129" s="218" t="s">
        <v>617</v>
      </c>
      <c r="F129" s="379" t="s">
        <v>600</v>
      </c>
      <c r="G129" s="379"/>
      <c r="H129" s="379"/>
      <c r="I129" s="379"/>
      <c r="J129" s="167" t="s">
        <v>153</v>
      </c>
      <c r="K129" s="168">
        <v>2</v>
      </c>
      <c r="L129" s="431"/>
      <c r="M129" s="432"/>
      <c r="N129" s="373">
        <f t="shared" si="0"/>
        <v>0</v>
      </c>
      <c r="O129" s="373"/>
      <c r="P129" s="373"/>
      <c r="Q129" s="373"/>
      <c r="R129" s="103"/>
      <c r="T129" s="104" t="s">
        <v>5</v>
      </c>
      <c r="U129" s="29" t="s">
        <v>37</v>
      </c>
      <c r="V129" s="105">
        <v>0</v>
      </c>
      <c r="W129" s="105">
        <f t="shared" si="1"/>
        <v>0</v>
      </c>
      <c r="X129" s="105">
        <v>0</v>
      </c>
      <c r="Y129" s="105">
        <f t="shared" si="2"/>
        <v>0</v>
      </c>
      <c r="Z129" s="105">
        <v>0</v>
      </c>
      <c r="AA129" s="106">
        <f t="shared" si="3"/>
        <v>0</v>
      </c>
    </row>
    <row r="130" spans="2:27" s="1" customFormat="1" ht="22.5" customHeight="1">
      <c r="B130" s="102"/>
      <c r="C130" s="165" t="s">
        <v>165</v>
      </c>
      <c r="D130" s="165" t="s">
        <v>146</v>
      </c>
      <c r="E130" s="218" t="s">
        <v>388</v>
      </c>
      <c r="F130" s="379" t="s">
        <v>596</v>
      </c>
      <c r="G130" s="379"/>
      <c r="H130" s="379"/>
      <c r="I130" s="379"/>
      <c r="J130" s="167" t="s">
        <v>153</v>
      </c>
      <c r="K130" s="168">
        <v>1</v>
      </c>
      <c r="L130" s="431"/>
      <c r="M130" s="432"/>
      <c r="N130" s="373">
        <f t="shared" si="0"/>
        <v>0</v>
      </c>
      <c r="O130" s="373"/>
      <c r="P130" s="373"/>
      <c r="Q130" s="373"/>
      <c r="R130" s="103"/>
      <c r="T130" s="104" t="s">
        <v>5</v>
      </c>
      <c r="U130" s="29" t="s">
        <v>37</v>
      </c>
      <c r="V130" s="105">
        <v>0</v>
      </c>
      <c r="W130" s="105">
        <f t="shared" si="1"/>
        <v>0</v>
      </c>
      <c r="X130" s="105">
        <v>0</v>
      </c>
      <c r="Y130" s="105">
        <f t="shared" si="2"/>
        <v>0</v>
      </c>
      <c r="Z130" s="105">
        <v>0</v>
      </c>
      <c r="AA130" s="106">
        <f t="shared" si="3"/>
        <v>0</v>
      </c>
    </row>
    <row r="131" spans="2:27" s="1" customFormat="1" ht="31.5" customHeight="1">
      <c r="B131" s="102"/>
      <c r="C131" s="165" t="s">
        <v>184</v>
      </c>
      <c r="D131" s="165" t="s">
        <v>146</v>
      </c>
      <c r="E131" s="218" t="s">
        <v>389</v>
      </c>
      <c r="F131" s="379" t="s">
        <v>597</v>
      </c>
      <c r="G131" s="379"/>
      <c r="H131" s="379"/>
      <c r="I131" s="379"/>
      <c r="J131" s="167" t="s">
        <v>153</v>
      </c>
      <c r="K131" s="168">
        <v>1</v>
      </c>
      <c r="L131" s="431"/>
      <c r="M131" s="432"/>
      <c r="N131" s="373">
        <f t="shared" si="0"/>
        <v>0</v>
      </c>
      <c r="O131" s="373"/>
      <c r="P131" s="373"/>
      <c r="Q131" s="373"/>
      <c r="R131" s="103"/>
      <c r="T131" s="104" t="s">
        <v>5</v>
      </c>
      <c r="U131" s="29" t="s">
        <v>37</v>
      </c>
      <c r="V131" s="105">
        <v>0</v>
      </c>
      <c r="W131" s="105">
        <f t="shared" si="1"/>
        <v>0</v>
      </c>
      <c r="X131" s="105">
        <v>0</v>
      </c>
      <c r="Y131" s="105">
        <f t="shared" si="2"/>
        <v>0</v>
      </c>
      <c r="Z131" s="105">
        <v>0</v>
      </c>
      <c r="AA131" s="106">
        <f t="shared" si="3"/>
        <v>0</v>
      </c>
    </row>
    <row r="132" spans="2:27" s="9" customFormat="1" ht="29.85" customHeight="1">
      <c r="B132" s="93"/>
      <c r="C132" s="170"/>
      <c r="D132" s="171" t="s">
        <v>521</v>
      </c>
      <c r="E132" s="219"/>
      <c r="F132" s="171"/>
      <c r="G132" s="171"/>
      <c r="H132" s="171"/>
      <c r="I132" s="171"/>
      <c r="J132" s="171"/>
      <c r="K132" s="171"/>
      <c r="L132" s="174"/>
      <c r="M132" s="174"/>
      <c r="N132" s="394">
        <f>SUM(N133:Q144)</f>
        <v>0</v>
      </c>
      <c r="O132" s="395"/>
      <c r="P132" s="395"/>
      <c r="Q132" s="395"/>
      <c r="R132" s="96"/>
      <c r="T132" s="97" t="s">
        <v>5</v>
      </c>
      <c r="U132" s="94" t="s">
        <v>37</v>
      </c>
      <c r="V132" s="94">
        <v>0</v>
      </c>
      <c r="W132" s="98">
        <f t="shared" si="1"/>
        <v>0</v>
      </c>
      <c r="X132" s="94">
        <v>0</v>
      </c>
      <c r="Y132" s="98">
        <f t="shared" si="2"/>
        <v>0</v>
      </c>
      <c r="Z132" s="94">
        <v>0</v>
      </c>
      <c r="AA132" s="99">
        <f t="shared" si="3"/>
        <v>0</v>
      </c>
    </row>
    <row r="133" spans="2:27" s="1" customFormat="1" ht="44.25" customHeight="1">
      <c r="B133" s="102"/>
      <c r="C133" s="165">
        <v>14</v>
      </c>
      <c r="D133" s="165" t="s">
        <v>146</v>
      </c>
      <c r="E133" s="218" t="s">
        <v>380</v>
      </c>
      <c r="F133" s="379" t="s">
        <v>556</v>
      </c>
      <c r="G133" s="379"/>
      <c r="H133" s="379"/>
      <c r="I133" s="379"/>
      <c r="J133" s="167" t="s">
        <v>153</v>
      </c>
      <c r="K133" s="168">
        <v>3</v>
      </c>
      <c r="L133" s="372"/>
      <c r="M133" s="372"/>
      <c r="N133" s="373">
        <f t="shared" si="0"/>
        <v>0</v>
      </c>
      <c r="O133" s="373"/>
      <c r="P133" s="373"/>
      <c r="Q133" s="373"/>
      <c r="R133" s="103"/>
      <c r="T133" s="104" t="s">
        <v>5</v>
      </c>
      <c r="U133" s="29" t="s">
        <v>37</v>
      </c>
      <c r="V133" s="105">
        <v>0</v>
      </c>
      <c r="W133" s="105">
        <f t="shared" si="1"/>
        <v>0</v>
      </c>
      <c r="X133" s="105">
        <v>0</v>
      </c>
      <c r="Y133" s="105">
        <f t="shared" si="2"/>
        <v>0</v>
      </c>
      <c r="Z133" s="105">
        <v>0</v>
      </c>
      <c r="AA133" s="106">
        <f t="shared" si="3"/>
        <v>0</v>
      </c>
    </row>
    <row r="134" spans="2:27" s="1" customFormat="1" ht="31.5" customHeight="1">
      <c r="B134" s="102"/>
      <c r="C134" s="165">
        <v>15</v>
      </c>
      <c r="D134" s="165" t="s">
        <v>146</v>
      </c>
      <c r="E134" s="218" t="s">
        <v>361</v>
      </c>
      <c r="F134" s="379" t="s">
        <v>523</v>
      </c>
      <c r="G134" s="379"/>
      <c r="H134" s="379"/>
      <c r="I134" s="379"/>
      <c r="J134" s="167" t="s">
        <v>153</v>
      </c>
      <c r="K134" s="168">
        <v>3</v>
      </c>
      <c r="L134" s="372"/>
      <c r="M134" s="372"/>
      <c r="N134" s="373">
        <f t="shared" si="0"/>
        <v>0</v>
      </c>
      <c r="O134" s="373"/>
      <c r="P134" s="373"/>
      <c r="Q134" s="373"/>
      <c r="R134" s="103"/>
      <c r="T134" s="104" t="s">
        <v>5</v>
      </c>
      <c r="U134" s="29" t="s">
        <v>37</v>
      </c>
      <c r="V134" s="105">
        <v>0</v>
      </c>
      <c r="W134" s="105">
        <f t="shared" si="1"/>
        <v>0</v>
      </c>
      <c r="X134" s="105">
        <v>0</v>
      </c>
      <c r="Y134" s="105">
        <f t="shared" si="2"/>
        <v>0</v>
      </c>
      <c r="Z134" s="105">
        <v>0</v>
      </c>
      <c r="AA134" s="106">
        <f t="shared" si="3"/>
        <v>0</v>
      </c>
    </row>
    <row r="135" spans="2:27" s="1" customFormat="1" ht="22.5" customHeight="1">
      <c r="B135" s="102"/>
      <c r="C135" s="165">
        <v>16</v>
      </c>
      <c r="D135" s="165" t="s">
        <v>146</v>
      </c>
      <c r="E135" s="218" t="s">
        <v>606</v>
      </c>
      <c r="F135" s="379" t="s">
        <v>560</v>
      </c>
      <c r="G135" s="379"/>
      <c r="H135" s="379"/>
      <c r="I135" s="379"/>
      <c r="J135" s="167" t="s">
        <v>153</v>
      </c>
      <c r="K135" s="168">
        <v>3</v>
      </c>
      <c r="L135" s="372"/>
      <c r="M135" s="372"/>
      <c r="N135" s="373">
        <f t="shared" si="0"/>
        <v>0</v>
      </c>
      <c r="O135" s="373"/>
      <c r="P135" s="373"/>
      <c r="Q135" s="373"/>
      <c r="R135" s="103"/>
      <c r="T135" s="104" t="s">
        <v>5</v>
      </c>
      <c r="U135" s="29" t="s">
        <v>37</v>
      </c>
      <c r="V135" s="105">
        <v>0</v>
      </c>
      <c r="W135" s="105">
        <f t="shared" si="1"/>
        <v>0</v>
      </c>
      <c r="X135" s="105">
        <v>0</v>
      </c>
      <c r="Y135" s="105">
        <f t="shared" si="2"/>
        <v>0</v>
      </c>
      <c r="Z135" s="105">
        <v>0</v>
      </c>
      <c r="AA135" s="106">
        <f t="shared" si="3"/>
        <v>0</v>
      </c>
    </row>
    <row r="136" spans="2:27" s="1" customFormat="1" ht="22.5" customHeight="1">
      <c r="B136" s="102"/>
      <c r="C136" s="165">
        <v>17</v>
      </c>
      <c r="D136" s="165" t="s">
        <v>146</v>
      </c>
      <c r="E136" s="218" t="s">
        <v>607</v>
      </c>
      <c r="F136" s="379" t="s">
        <v>561</v>
      </c>
      <c r="G136" s="379"/>
      <c r="H136" s="379"/>
      <c r="I136" s="379"/>
      <c r="J136" s="167" t="s">
        <v>153</v>
      </c>
      <c r="K136" s="168">
        <v>3</v>
      </c>
      <c r="L136" s="372"/>
      <c r="M136" s="372"/>
      <c r="N136" s="373">
        <f t="shared" si="0"/>
        <v>0</v>
      </c>
      <c r="O136" s="373"/>
      <c r="P136" s="373"/>
      <c r="Q136" s="373"/>
      <c r="R136" s="103"/>
      <c r="T136" s="104" t="s">
        <v>5</v>
      </c>
      <c r="U136" s="29" t="s">
        <v>37</v>
      </c>
      <c r="V136" s="105">
        <v>0</v>
      </c>
      <c r="W136" s="105">
        <f t="shared" si="1"/>
        <v>0</v>
      </c>
      <c r="X136" s="105">
        <v>0</v>
      </c>
      <c r="Y136" s="105">
        <f t="shared" si="2"/>
        <v>0</v>
      </c>
      <c r="Z136" s="105">
        <v>0</v>
      </c>
      <c r="AA136" s="106">
        <f t="shared" si="3"/>
        <v>0</v>
      </c>
    </row>
    <row r="137" spans="2:27" s="1" customFormat="1" ht="22.5" customHeight="1">
      <c r="B137" s="102"/>
      <c r="C137" s="165">
        <v>18</v>
      </c>
      <c r="D137" s="165" t="s">
        <v>146</v>
      </c>
      <c r="E137" s="218" t="s">
        <v>608</v>
      </c>
      <c r="F137" s="379" t="s">
        <v>562</v>
      </c>
      <c r="G137" s="379"/>
      <c r="H137" s="379"/>
      <c r="I137" s="379"/>
      <c r="J137" s="167" t="s">
        <v>153</v>
      </c>
      <c r="K137" s="168">
        <v>3</v>
      </c>
      <c r="L137" s="372"/>
      <c r="M137" s="372"/>
      <c r="N137" s="373">
        <f t="shared" si="0"/>
        <v>0</v>
      </c>
      <c r="O137" s="373"/>
      <c r="P137" s="373"/>
      <c r="Q137" s="373"/>
      <c r="R137" s="103"/>
      <c r="T137" s="104" t="s">
        <v>5</v>
      </c>
      <c r="U137" s="29" t="s">
        <v>37</v>
      </c>
      <c r="V137" s="105">
        <v>0</v>
      </c>
      <c r="W137" s="105">
        <f t="shared" si="1"/>
        <v>0</v>
      </c>
      <c r="X137" s="105">
        <v>0</v>
      </c>
      <c r="Y137" s="105">
        <f t="shared" si="2"/>
        <v>0</v>
      </c>
      <c r="Z137" s="105">
        <v>0</v>
      </c>
      <c r="AA137" s="106">
        <f t="shared" si="3"/>
        <v>0</v>
      </c>
    </row>
    <row r="138" spans="2:27" s="1" customFormat="1" ht="22.5" customHeight="1">
      <c r="B138" s="102"/>
      <c r="C138" s="165">
        <v>19</v>
      </c>
      <c r="D138" s="165" t="s">
        <v>146</v>
      </c>
      <c r="E138" s="218" t="s">
        <v>609</v>
      </c>
      <c r="F138" s="379" t="s">
        <v>563</v>
      </c>
      <c r="G138" s="379"/>
      <c r="H138" s="379"/>
      <c r="I138" s="379"/>
      <c r="J138" s="167" t="s">
        <v>153</v>
      </c>
      <c r="K138" s="168">
        <v>3</v>
      </c>
      <c r="L138" s="372"/>
      <c r="M138" s="372"/>
      <c r="N138" s="373">
        <f t="shared" si="0"/>
        <v>0</v>
      </c>
      <c r="O138" s="373"/>
      <c r="P138" s="373"/>
      <c r="Q138" s="373"/>
      <c r="R138" s="103"/>
      <c r="T138" s="104" t="s">
        <v>5</v>
      </c>
      <c r="U138" s="29" t="s">
        <v>37</v>
      </c>
      <c r="V138" s="105">
        <v>0</v>
      </c>
      <c r="W138" s="105">
        <f t="shared" si="1"/>
        <v>0</v>
      </c>
      <c r="X138" s="105">
        <v>0</v>
      </c>
      <c r="Y138" s="105">
        <f t="shared" si="2"/>
        <v>0</v>
      </c>
      <c r="Z138" s="105">
        <v>0</v>
      </c>
      <c r="AA138" s="106">
        <f t="shared" si="3"/>
        <v>0</v>
      </c>
    </row>
    <row r="139" spans="2:27" s="1" customFormat="1" ht="22.5" customHeight="1">
      <c r="B139" s="102"/>
      <c r="C139" s="165">
        <v>20</v>
      </c>
      <c r="D139" s="165" t="s">
        <v>146</v>
      </c>
      <c r="E139" s="218" t="s">
        <v>381</v>
      </c>
      <c r="F139" s="379" t="s">
        <v>564</v>
      </c>
      <c r="G139" s="379"/>
      <c r="H139" s="379"/>
      <c r="I139" s="379"/>
      <c r="J139" s="167" t="s">
        <v>153</v>
      </c>
      <c r="K139" s="168">
        <v>3</v>
      </c>
      <c r="L139" s="372"/>
      <c r="M139" s="372"/>
      <c r="N139" s="373">
        <f t="shared" si="0"/>
        <v>0</v>
      </c>
      <c r="O139" s="373"/>
      <c r="P139" s="373"/>
      <c r="Q139" s="373"/>
      <c r="R139" s="103"/>
      <c r="T139" s="104" t="s">
        <v>5</v>
      </c>
      <c r="U139" s="29" t="s">
        <v>37</v>
      </c>
      <c r="V139" s="105">
        <v>0</v>
      </c>
      <c r="W139" s="105">
        <f t="shared" si="1"/>
        <v>0</v>
      </c>
      <c r="X139" s="105">
        <v>0</v>
      </c>
      <c r="Y139" s="105">
        <f t="shared" si="2"/>
        <v>0</v>
      </c>
      <c r="Z139" s="105">
        <v>0</v>
      </c>
      <c r="AA139" s="106">
        <f t="shared" si="3"/>
        <v>0</v>
      </c>
    </row>
    <row r="140" spans="2:27" s="1" customFormat="1" ht="31.5" customHeight="1">
      <c r="B140" s="102"/>
      <c r="C140" s="165">
        <v>21</v>
      </c>
      <c r="D140" s="165" t="s">
        <v>146</v>
      </c>
      <c r="E140" s="218" t="s">
        <v>399</v>
      </c>
      <c r="F140" s="379" t="s">
        <v>601</v>
      </c>
      <c r="G140" s="379"/>
      <c r="H140" s="379"/>
      <c r="I140" s="379"/>
      <c r="J140" s="167" t="s">
        <v>153</v>
      </c>
      <c r="K140" s="168">
        <v>9</v>
      </c>
      <c r="L140" s="372"/>
      <c r="M140" s="372"/>
      <c r="N140" s="373">
        <f t="shared" si="0"/>
        <v>0</v>
      </c>
      <c r="O140" s="373"/>
      <c r="P140" s="373"/>
      <c r="Q140" s="373"/>
      <c r="R140" s="103"/>
      <c r="T140" s="104" t="s">
        <v>5</v>
      </c>
      <c r="U140" s="29" t="s">
        <v>37</v>
      </c>
      <c r="V140" s="105">
        <v>0</v>
      </c>
      <c r="W140" s="105">
        <f t="shared" si="1"/>
        <v>0</v>
      </c>
      <c r="X140" s="105">
        <v>0</v>
      </c>
      <c r="Y140" s="105">
        <f t="shared" si="2"/>
        <v>0</v>
      </c>
      <c r="Z140" s="105">
        <v>0</v>
      </c>
      <c r="AA140" s="106">
        <f t="shared" si="3"/>
        <v>0</v>
      </c>
    </row>
    <row r="141" spans="2:27" s="1" customFormat="1" ht="22.5" customHeight="1">
      <c r="B141" s="102"/>
      <c r="C141" s="165">
        <v>22</v>
      </c>
      <c r="D141" s="165" t="s">
        <v>146</v>
      </c>
      <c r="E141" s="218" t="s">
        <v>618</v>
      </c>
      <c r="F141" s="379" t="s">
        <v>602</v>
      </c>
      <c r="G141" s="379"/>
      <c r="H141" s="379"/>
      <c r="I141" s="379"/>
      <c r="J141" s="167" t="s">
        <v>153</v>
      </c>
      <c r="K141" s="168">
        <v>9</v>
      </c>
      <c r="L141" s="372"/>
      <c r="M141" s="372"/>
      <c r="N141" s="373">
        <f t="shared" si="0"/>
        <v>0</v>
      </c>
      <c r="O141" s="373"/>
      <c r="P141" s="373"/>
      <c r="Q141" s="373"/>
      <c r="R141" s="103"/>
      <c r="T141" s="104" t="s">
        <v>5</v>
      </c>
      <c r="U141" s="29" t="s">
        <v>37</v>
      </c>
      <c r="V141" s="105">
        <v>0</v>
      </c>
      <c r="W141" s="105">
        <f t="shared" si="1"/>
        <v>0</v>
      </c>
      <c r="X141" s="105">
        <v>0</v>
      </c>
      <c r="Y141" s="105">
        <f t="shared" si="2"/>
        <v>0</v>
      </c>
      <c r="Z141" s="105">
        <v>0</v>
      </c>
      <c r="AA141" s="106">
        <f t="shared" si="3"/>
        <v>0</v>
      </c>
    </row>
    <row r="142" spans="2:27" s="1" customFormat="1" ht="22.5" customHeight="1">
      <c r="B142" s="102"/>
      <c r="C142" s="165">
        <v>23</v>
      </c>
      <c r="D142" s="165" t="s">
        <v>146</v>
      </c>
      <c r="E142" s="218" t="s">
        <v>362</v>
      </c>
      <c r="F142" s="379" t="s">
        <v>516</v>
      </c>
      <c r="G142" s="379"/>
      <c r="H142" s="379"/>
      <c r="I142" s="379"/>
      <c r="J142" s="167" t="s">
        <v>153</v>
      </c>
      <c r="K142" s="168">
        <v>18</v>
      </c>
      <c r="L142" s="372"/>
      <c r="M142" s="372"/>
      <c r="N142" s="373">
        <f t="shared" si="0"/>
        <v>0</v>
      </c>
      <c r="O142" s="373"/>
      <c r="P142" s="373"/>
      <c r="Q142" s="373"/>
      <c r="R142" s="103"/>
      <c r="T142" s="104" t="s">
        <v>5</v>
      </c>
      <c r="U142" s="29" t="s">
        <v>37</v>
      </c>
      <c r="V142" s="105">
        <v>0</v>
      </c>
      <c r="W142" s="105">
        <f t="shared" si="1"/>
        <v>0</v>
      </c>
      <c r="X142" s="105">
        <v>0</v>
      </c>
      <c r="Y142" s="105">
        <f t="shared" si="2"/>
        <v>0</v>
      </c>
      <c r="Z142" s="105">
        <v>0</v>
      </c>
      <c r="AA142" s="106">
        <f t="shared" si="3"/>
        <v>0</v>
      </c>
    </row>
    <row r="143" spans="2:27" s="1" customFormat="1" ht="31.5" customHeight="1">
      <c r="B143" s="102"/>
      <c r="C143" s="165">
        <v>24</v>
      </c>
      <c r="D143" s="165" t="s">
        <v>146</v>
      </c>
      <c r="E143" s="218" t="s">
        <v>364</v>
      </c>
      <c r="F143" s="379" t="s">
        <v>703</v>
      </c>
      <c r="G143" s="379"/>
      <c r="H143" s="379"/>
      <c r="I143" s="379"/>
      <c r="J143" s="167" t="s">
        <v>153</v>
      </c>
      <c r="K143" s="168">
        <v>2</v>
      </c>
      <c r="L143" s="372"/>
      <c r="M143" s="372"/>
      <c r="N143" s="373">
        <f t="shared" si="0"/>
        <v>0</v>
      </c>
      <c r="O143" s="373"/>
      <c r="P143" s="373"/>
      <c r="Q143" s="373"/>
      <c r="R143" s="103"/>
      <c r="T143" s="104" t="s">
        <v>5</v>
      </c>
      <c r="U143" s="29" t="s">
        <v>37</v>
      </c>
      <c r="V143" s="105">
        <v>0</v>
      </c>
      <c r="W143" s="105">
        <f t="shared" si="1"/>
        <v>0</v>
      </c>
      <c r="X143" s="105">
        <v>0</v>
      </c>
      <c r="Y143" s="105">
        <f t="shared" si="2"/>
        <v>0</v>
      </c>
      <c r="Z143" s="105">
        <v>0</v>
      </c>
      <c r="AA143" s="106">
        <f t="shared" si="3"/>
        <v>0</v>
      </c>
    </row>
    <row r="144" spans="2:27" s="1" customFormat="1" ht="31.5" customHeight="1">
      <c r="B144" s="102"/>
      <c r="C144" s="165">
        <v>25</v>
      </c>
      <c r="D144" s="165" t="s">
        <v>146</v>
      </c>
      <c r="E144" s="218" t="s">
        <v>366</v>
      </c>
      <c r="F144" s="379" t="s">
        <v>704</v>
      </c>
      <c r="G144" s="379"/>
      <c r="H144" s="379"/>
      <c r="I144" s="379"/>
      <c r="J144" s="167" t="s">
        <v>153</v>
      </c>
      <c r="K144" s="168">
        <v>5</v>
      </c>
      <c r="L144" s="372"/>
      <c r="M144" s="372"/>
      <c r="N144" s="373">
        <f t="shared" si="0"/>
        <v>0</v>
      </c>
      <c r="O144" s="373"/>
      <c r="P144" s="373"/>
      <c r="Q144" s="373"/>
      <c r="R144" s="103"/>
      <c r="T144" s="104" t="s">
        <v>5</v>
      </c>
      <c r="U144" s="29" t="s">
        <v>37</v>
      </c>
      <c r="V144" s="105">
        <v>0</v>
      </c>
      <c r="W144" s="105">
        <f t="shared" si="1"/>
        <v>0</v>
      </c>
      <c r="X144" s="105">
        <v>0</v>
      </c>
      <c r="Y144" s="105">
        <f t="shared" si="2"/>
        <v>0</v>
      </c>
      <c r="Z144" s="105">
        <v>0</v>
      </c>
      <c r="AA144" s="106">
        <f t="shared" si="3"/>
        <v>0</v>
      </c>
    </row>
    <row r="145" spans="2:27" s="9" customFormat="1" ht="29.85" customHeight="1">
      <c r="B145" s="93"/>
      <c r="C145" s="170"/>
      <c r="D145" s="171" t="s">
        <v>530</v>
      </c>
      <c r="E145" s="219"/>
      <c r="F145" s="171"/>
      <c r="G145" s="171"/>
      <c r="H145" s="171"/>
      <c r="I145" s="171"/>
      <c r="J145" s="171"/>
      <c r="K145" s="171"/>
      <c r="L145" s="174"/>
      <c r="M145" s="174"/>
      <c r="N145" s="394">
        <f>SUM(N146:Q152)</f>
        <v>0</v>
      </c>
      <c r="O145" s="395"/>
      <c r="P145" s="395"/>
      <c r="Q145" s="395"/>
      <c r="R145" s="96"/>
      <c r="T145" s="97" t="s">
        <v>5</v>
      </c>
      <c r="U145" s="94" t="s">
        <v>37</v>
      </c>
      <c r="V145" s="94">
        <v>0</v>
      </c>
      <c r="W145" s="98">
        <f t="shared" si="1"/>
        <v>0</v>
      </c>
      <c r="X145" s="94">
        <v>0</v>
      </c>
      <c r="Y145" s="98">
        <f t="shared" si="2"/>
        <v>0</v>
      </c>
      <c r="Z145" s="94">
        <v>0</v>
      </c>
      <c r="AA145" s="99">
        <f t="shared" si="3"/>
        <v>0</v>
      </c>
    </row>
    <row r="146" spans="2:27" s="1" customFormat="1" ht="44.25" customHeight="1">
      <c r="B146" s="102"/>
      <c r="C146" s="165">
        <v>26</v>
      </c>
      <c r="D146" s="165" t="s">
        <v>146</v>
      </c>
      <c r="E146" s="218" t="s">
        <v>619</v>
      </c>
      <c r="F146" s="379" t="s">
        <v>603</v>
      </c>
      <c r="G146" s="379"/>
      <c r="H146" s="379"/>
      <c r="I146" s="379"/>
      <c r="J146" s="167" t="s">
        <v>149</v>
      </c>
      <c r="K146" s="168">
        <v>4572</v>
      </c>
      <c r="L146" s="372"/>
      <c r="M146" s="372"/>
      <c r="N146" s="373">
        <f t="shared" si="0"/>
        <v>0</v>
      </c>
      <c r="O146" s="373"/>
      <c r="P146" s="373"/>
      <c r="Q146" s="373"/>
      <c r="R146" s="103"/>
      <c r="T146" s="104" t="s">
        <v>5</v>
      </c>
      <c r="U146" s="29" t="s">
        <v>37</v>
      </c>
      <c r="V146" s="105">
        <v>0</v>
      </c>
      <c r="W146" s="105">
        <f t="shared" si="1"/>
        <v>0</v>
      </c>
      <c r="X146" s="105">
        <v>0</v>
      </c>
      <c r="Y146" s="105">
        <f t="shared" si="2"/>
        <v>0</v>
      </c>
      <c r="Z146" s="105">
        <v>0</v>
      </c>
      <c r="AA146" s="106">
        <f t="shared" si="3"/>
        <v>0</v>
      </c>
    </row>
    <row r="147" spans="2:27" s="1" customFormat="1" ht="22.5" customHeight="1">
      <c r="B147" s="102"/>
      <c r="C147" s="165">
        <v>27</v>
      </c>
      <c r="D147" s="165" t="s">
        <v>146</v>
      </c>
      <c r="E147" s="218" t="s">
        <v>833</v>
      </c>
      <c r="F147" s="379" t="s">
        <v>830</v>
      </c>
      <c r="G147" s="379"/>
      <c r="H147" s="379"/>
      <c r="I147" s="379"/>
      <c r="J147" s="167" t="s">
        <v>149</v>
      </c>
      <c r="K147" s="168">
        <v>4572</v>
      </c>
      <c r="L147" s="372"/>
      <c r="M147" s="372"/>
      <c r="N147" s="373">
        <f aca="true" t="shared" si="4" ref="N147">ROUND(L147*K147,2)</f>
        <v>0</v>
      </c>
      <c r="O147" s="373"/>
      <c r="P147" s="373"/>
      <c r="Q147" s="373"/>
      <c r="R147" s="103"/>
      <c r="T147" s="104" t="s">
        <v>5</v>
      </c>
      <c r="U147" s="29" t="s">
        <v>37</v>
      </c>
      <c r="V147" s="105">
        <v>0</v>
      </c>
      <c r="W147" s="105">
        <f aca="true" t="shared" si="5" ref="W147">V147*K147</f>
        <v>0</v>
      </c>
      <c r="X147" s="105">
        <v>0</v>
      </c>
      <c r="Y147" s="105">
        <f aca="true" t="shared" si="6" ref="Y147">X147*K147</f>
        <v>0</v>
      </c>
      <c r="Z147" s="105">
        <v>0</v>
      </c>
      <c r="AA147" s="106">
        <f aca="true" t="shared" si="7" ref="AA147">Z147*K147</f>
        <v>0</v>
      </c>
    </row>
    <row r="148" spans="2:27" s="1" customFormat="1" ht="31.5" customHeight="1">
      <c r="B148" s="102"/>
      <c r="C148" s="165">
        <v>28</v>
      </c>
      <c r="D148" s="165" t="s">
        <v>146</v>
      </c>
      <c r="E148" s="218" t="s">
        <v>620</v>
      </c>
      <c r="F148" s="379" t="s">
        <v>604</v>
      </c>
      <c r="G148" s="379"/>
      <c r="H148" s="379"/>
      <c r="I148" s="379"/>
      <c r="J148" s="167" t="s">
        <v>153</v>
      </c>
      <c r="K148" s="168">
        <v>107</v>
      </c>
      <c r="L148" s="372"/>
      <c r="M148" s="372"/>
      <c r="N148" s="373">
        <f t="shared" si="0"/>
        <v>0</v>
      </c>
      <c r="O148" s="373"/>
      <c r="P148" s="373"/>
      <c r="Q148" s="373"/>
      <c r="R148" s="103"/>
      <c r="T148" s="104" t="s">
        <v>5</v>
      </c>
      <c r="U148" s="29" t="s">
        <v>37</v>
      </c>
      <c r="V148" s="105">
        <v>0</v>
      </c>
      <c r="W148" s="105">
        <f t="shared" si="1"/>
        <v>0</v>
      </c>
      <c r="X148" s="105">
        <v>0</v>
      </c>
      <c r="Y148" s="105">
        <f t="shared" si="2"/>
        <v>0</v>
      </c>
      <c r="Z148" s="105">
        <v>0</v>
      </c>
      <c r="AA148" s="106">
        <f t="shared" si="3"/>
        <v>0</v>
      </c>
    </row>
    <row r="149" spans="2:27" s="9" customFormat="1" ht="30.75" customHeight="1">
      <c r="B149" s="93"/>
      <c r="C149" s="165"/>
      <c r="D149" s="165"/>
      <c r="E149" s="218"/>
      <c r="F149" s="374" t="s">
        <v>576</v>
      </c>
      <c r="G149" s="374"/>
      <c r="H149" s="374"/>
      <c r="I149" s="374"/>
      <c r="J149" s="167"/>
      <c r="K149" s="168"/>
      <c r="L149" s="375"/>
      <c r="M149" s="375"/>
      <c r="N149" s="373"/>
      <c r="O149" s="373"/>
      <c r="P149" s="373"/>
      <c r="Q149" s="373"/>
      <c r="R149" s="96"/>
      <c r="T149" s="97"/>
      <c r="U149" s="94"/>
      <c r="V149" s="94"/>
      <c r="W149" s="98">
        <v>0</v>
      </c>
      <c r="X149" s="94"/>
      <c r="Y149" s="98">
        <v>0</v>
      </c>
      <c r="Z149" s="94"/>
      <c r="AA149" s="99">
        <v>0</v>
      </c>
    </row>
    <row r="150" spans="2:27" s="9" customFormat="1" ht="18" customHeight="1">
      <c r="B150" s="93"/>
      <c r="C150" s="165"/>
      <c r="D150" s="165"/>
      <c r="E150" s="218"/>
      <c r="F150" s="374" t="s">
        <v>577</v>
      </c>
      <c r="G150" s="374"/>
      <c r="H150" s="374"/>
      <c r="I150" s="374"/>
      <c r="J150" s="167"/>
      <c r="K150" s="168"/>
      <c r="L150" s="375"/>
      <c r="M150" s="375"/>
      <c r="N150" s="373"/>
      <c r="O150" s="373"/>
      <c r="P150" s="373"/>
      <c r="Q150" s="373"/>
      <c r="R150" s="96"/>
      <c r="T150" s="97"/>
      <c r="U150" s="94"/>
      <c r="V150" s="94"/>
      <c r="W150" s="98">
        <v>0</v>
      </c>
      <c r="X150" s="94"/>
      <c r="Y150" s="98">
        <v>0</v>
      </c>
      <c r="Z150" s="94"/>
      <c r="AA150" s="99">
        <v>0</v>
      </c>
    </row>
    <row r="151" spans="2:27" s="9" customFormat="1" ht="30.75" customHeight="1">
      <c r="B151" s="93"/>
      <c r="C151" s="165"/>
      <c r="D151" s="165"/>
      <c r="E151" s="218"/>
      <c r="F151" s="374" t="s">
        <v>578</v>
      </c>
      <c r="G151" s="374"/>
      <c r="H151" s="374"/>
      <c r="I151" s="374"/>
      <c r="J151" s="167"/>
      <c r="K151" s="168"/>
      <c r="L151" s="375"/>
      <c r="M151" s="375"/>
      <c r="N151" s="373"/>
      <c r="O151" s="373"/>
      <c r="P151" s="373"/>
      <c r="Q151" s="373"/>
      <c r="R151" s="96"/>
      <c r="T151" s="97"/>
      <c r="U151" s="94"/>
      <c r="V151" s="94"/>
      <c r="W151" s="98">
        <f>SUM(W152:W154)</f>
        <v>0</v>
      </c>
      <c r="X151" s="94"/>
      <c r="Y151" s="98">
        <f>SUM(Y152:Y154)</f>
        <v>0</v>
      </c>
      <c r="Z151" s="94"/>
      <c r="AA151" s="99">
        <f>SUM(AA152:AA154)</f>
        <v>0</v>
      </c>
    </row>
    <row r="152" spans="2:27" s="1" customFormat="1" ht="31.5" customHeight="1">
      <c r="B152" s="102"/>
      <c r="C152" s="165">
        <v>29</v>
      </c>
      <c r="D152" s="165" t="s">
        <v>146</v>
      </c>
      <c r="E152" s="218" t="s">
        <v>384</v>
      </c>
      <c r="F152" s="379" t="s">
        <v>403</v>
      </c>
      <c r="G152" s="379"/>
      <c r="H152" s="379"/>
      <c r="I152" s="379"/>
      <c r="J152" s="167" t="s">
        <v>153</v>
      </c>
      <c r="K152" s="168">
        <v>650</v>
      </c>
      <c r="L152" s="372"/>
      <c r="M152" s="372"/>
      <c r="N152" s="373">
        <f>ROUND(L152*K152,2)</f>
        <v>0</v>
      </c>
      <c r="O152" s="373"/>
      <c r="P152" s="373"/>
      <c r="Q152" s="373"/>
      <c r="R152" s="103"/>
      <c r="T152" s="104" t="s">
        <v>5</v>
      </c>
      <c r="U152" s="29" t="s">
        <v>37</v>
      </c>
      <c r="V152" s="105">
        <v>0</v>
      </c>
      <c r="W152" s="105">
        <f>V152*K152</f>
        <v>0</v>
      </c>
      <c r="X152" s="105">
        <v>0</v>
      </c>
      <c r="Y152" s="105">
        <f>X152*K152</f>
        <v>0</v>
      </c>
      <c r="Z152" s="105">
        <v>0</v>
      </c>
      <c r="AA152" s="106">
        <f>Z152*K152</f>
        <v>0</v>
      </c>
    </row>
    <row r="153" spans="2:27" s="9" customFormat="1" ht="29.85" customHeight="1">
      <c r="B153" s="93"/>
      <c r="C153" s="170"/>
      <c r="D153" s="171" t="s">
        <v>579</v>
      </c>
      <c r="E153" s="219"/>
      <c r="F153" s="171"/>
      <c r="G153" s="171"/>
      <c r="H153" s="171"/>
      <c r="I153" s="171"/>
      <c r="J153" s="171"/>
      <c r="K153" s="171"/>
      <c r="L153" s="174"/>
      <c r="M153" s="174"/>
      <c r="N153" s="394">
        <f>SUM(N154)</f>
        <v>0</v>
      </c>
      <c r="O153" s="395"/>
      <c r="P153" s="395"/>
      <c r="Q153" s="395"/>
      <c r="R153" s="96"/>
      <c r="T153" s="97" t="s">
        <v>5</v>
      </c>
      <c r="U153" s="94" t="s">
        <v>37</v>
      </c>
      <c r="V153" s="94">
        <v>0</v>
      </c>
      <c r="W153" s="98">
        <f aca="true" t="shared" si="8" ref="W153">V153*K153</f>
        <v>0</v>
      </c>
      <c r="X153" s="94">
        <v>0</v>
      </c>
      <c r="Y153" s="98">
        <f aca="true" t="shared" si="9" ref="Y153">X153*K153</f>
        <v>0</v>
      </c>
      <c r="Z153" s="94">
        <v>0</v>
      </c>
      <c r="AA153" s="99">
        <f aca="true" t="shared" si="10" ref="AA153">Z153*K153</f>
        <v>0</v>
      </c>
    </row>
    <row r="154" spans="2:27" s="1" customFormat="1" ht="44.25" customHeight="1">
      <c r="B154" s="102"/>
      <c r="C154" s="165">
        <v>30</v>
      </c>
      <c r="D154" s="165" t="s">
        <v>146</v>
      </c>
      <c r="E154" s="218" t="s">
        <v>392</v>
      </c>
      <c r="F154" s="379" t="s">
        <v>599</v>
      </c>
      <c r="G154" s="379"/>
      <c r="H154" s="379"/>
      <c r="I154" s="379"/>
      <c r="J154" s="167" t="s">
        <v>153</v>
      </c>
      <c r="K154" s="168">
        <v>50</v>
      </c>
      <c r="L154" s="372"/>
      <c r="M154" s="372"/>
      <c r="N154" s="373">
        <f>ROUND(L154*K154,2)</f>
        <v>0</v>
      </c>
      <c r="O154" s="373"/>
      <c r="P154" s="373"/>
      <c r="Q154" s="373"/>
      <c r="R154" s="103"/>
      <c r="T154" s="104" t="s">
        <v>5</v>
      </c>
      <c r="U154" s="108" t="s">
        <v>37</v>
      </c>
      <c r="V154" s="109">
        <v>0</v>
      </c>
      <c r="W154" s="109">
        <f>V154*K154</f>
        <v>0</v>
      </c>
      <c r="X154" s="109">
        <v>0</v>
      </c>
      <c r="Y154" s="109">
        <f>X154*K154</f>
        <v>0</v>
      </c>
      <c r="Z154" s="109">
        <v>0</v>
      </c>
      <c r="AA154" s="110">
        <f>Z154*K154</f>
        <v>0</v>
      </c>
    </row>
    <row r="155" spans="2:18" s="1" customFormat="1" ht="6.95" customHeight="1">
      <c r="B155" s="40"/>
      <c r="C155" s="41"/>
      <c r="D155" s="41"/>
      <c r="E155" s="41"/>
      <c r="F155" s="41"/>
      <c r="G155" s="41"/>
      <c r="H155" s="41"/>
      <c r="I155" s="41"/>
      <c r="J155" s="41"/>
      <c r="K155" s="41"/>
      <c r="L155" s="41"/>
      <c r="M155" s="41"/>
      <c r="N155" s="41"/>
      <c r="O155" s="41"/>
      <c r="P155" s="41"/>
      <c r="Q155" s="41"/>
      <c r="R155" s="42"/>
    </row>
  </sheetData>
  <sheetProtection algorithmName="SHA-512" hashValue="vgBXB2v2wwFRYgjDNY35N4jrRvXGkwrPLTAr2gr8P7eGcJUK13UYOSHGBbs+ZtdFlV8OF6ZLtiYGQhVGfWAdrA==" saltValue="Foagpd1VvDAfMV3Amb3rTA==" spinCount="100000" sheet="1" objects="1" scenarios="1"/>
  <mergeCells count="169">
    <mergeCell ref="O9:P9"/>
    <mergeCell ref="O11:P11"/>
    <mergeCell ref="O12:P12"/>
    <mergeCell ref="O14:P14"/>
    <mergeCell ref="O15:P15"/>
    <mergeCell ref="O17:P17"/>
    <mergeCell ref="H1:K1"/>
    <mergeCell ref="C2:Q2"/>
    <mergeCell ref="S2:AC2"/>
    <mergeCell ref="C4:Q4"/>
    <mergeCell ref="F6:P6"/>
    <mergeCell ref="F7:P7"/>
    <mergeCell ref="F9:G9"/>
    <mergeCell ref="F10:G10"/>
    <mergeCell ref="F13:G13"/>
    <mergeCell ref="F14:G14"/>
    <mergeCell ref="F15:G15"/>
    <mergeCell ref="F16:G16"/>
    <mergeCell ref="M30:P30"/>
    <mergeCell ref="H32:J32"/>
    <mergeCell ref="M32:P32"/>
    <mergeCell ref="H33:J33"/>
    <mergeCell ref="M33:P33"/>
    <mergeCell ref="H34:J34"/>
    <mergeCell ref="M34:P34"/>
    <mergeCell ref="O18:P18"/>
    <mergeCell ref="O20:P20"/>
    <mergeCell ref="O21:P21"/>
    <mergeCell ref="E24:L24"/>
    <mergeCell ref="M27:P27"/>
    <mergeCell ref="M28:P28"/>
    <mergeCell ref="F19:G19"/>
    <mergeCell ref="F78:P78"/>
    <mergeCell ref="F79:P79"/>
    <mergeCell ref="M81:P81"/>
    <mergeCell ref="M83:Q83"/>
    <mergeCell ref="M84:Q84"/>
    <mergeCell ref="C86:G86"/>
    <mergeCell ref="N86:Q86"/>
    <mergeCell ref="H35:J35"/>
    <mergeCell ref="M35:P35"/>
    <mergeCell ref="H36:J36"/>
    <mergeCell ref="M36:P36"/>
    <mergeCell ref="L38:P38"/>
    <mergeCell ref="C76:Q76"/>
    <mergeCell ref="N94:Q94"/>
    <mergeCell ref="N96:Q96"/>
    <mergeCell ref="L98:Q98"/>
    <mergeCell ref="C104:Q104"/>
    <mergeCell ref="F106:P106"/>
    <mergeCell ref="F107:P107"/>
    <mergeCell ref="N88:Q88"/>
    <mergeCell ref="N89:Q89"/>
    <mergeCell ref="N90:Q90"/>
    <mergeCell ref="N91:Q91"/>
    <mergeCell ref="N92:Q92"/>
    <mergeCell ref="N93:Q93"/>
    <mergeCell ref="N115:Q115"/>
    <mergeCell ref="N116:Q116"/>
    <mergeCell ref="N117:Q117"/>
    <mergeCell ref="F118:I118"/>
    <mergeCell ref="L118:M118"/>
    <mergeCell ref="N118:Q118"/>
    <mergeCell ref="M109:P109"/>
    <mergeCell ref="M111:Q111"/>
    <mergeCell ref="M112:Q112"/>
    <mergeCell ref="F114:I114"/>
    <mergeCell ref="L114:M114"/>
    <mergeCell ref="N114:Q114"/>
    <mergeCell ref="N121:Q121"/>
    <mergeCell ref="F122:I122"/>
    <mergeCell ref="L122:M122"/>
    <mergeCell ref="N122:Q122"/>
    <mergeCell ref="F123:I123"/>
    <mergeCell ref="L123:M123"/>
    <mergeCell ref="N123:Q123"/>
    <mergeCell ref="F119:I119"/>
    <mergeCell ref="L119:M119"/>
    <mergeCell ref="N119:Q119"/>
    <mergeCell ref="F120:I120"/>
    <mergeCell ref="L120:M120"/>
    <mergeCell ref="N120:Q120"/>
    <mergeCell ref="F126:I126"/>
    <mergeCell ref="L126:M126"/>
    <mergeCell ref="N126:Q126"/>
    <mergeCell ref="F124:I124"/>
    <mergeCell ref="L124:M124"/>
    <mergeCell ref="N124:Q124"/>
    <mergeCell ref="F125:I125"/>
    <mergeCell ref="L125:M125"/>
    <mergeCell ref="N125:Q125"/>
    <mergeCell ref="F129:I129"/>
    <mergeCell ref="L129:M129"/>
    <mergeCell ref="N129:Q129"/>
    <mergeCell ref="F130:I130"/>
    <mergeCell ref="L130:M130"/>
    <mergeCell ref="N130:Q130"/>
    <mergeCell ref="F127:I127"/>
    <mergeCell ref="L127:M127"/>
    <mergeCell ref="N127:Q127"/>
    <mergeCell ref="F128:I128"/>
    <mergeCell ref="L128:M128"/>
    <mergeCell ref="N128:Q128"/>
    <mergeCell ref="F134:I134"/>
    <mergeCell ref="L134:M134"/>
    <mergeCell ref="N134:Q134"/>
    <mergeCell ref="F135:I135"/>
    <mergeCell ref="L135:M135"/>
    <mergeCell ref="N135:Q135"/>
    <mergeCell ref="F131:I131"/>
    <mergeCell ref="L131:M131"/>
    <mergeCell ref="N131:Q131"/>
    <mergeCell ref="N132:Q132"/>
    <mergeCell ref="F133:I133"/>
    <mergeCell ref="L133:M133"/>
    <mergeCell ref="N133:Q133"/>
    <mergeCell ref="F138:I138"/>
    <mergeCell ref="L138:M138"/>
    <mergeCell ref="N138:Q138"/>
    <mergeCell ref="F139:I139"/>
    <mergeCell ref="L139:M139"/>
    <mergeCell ref="N139:Q139"/>
    <mergeCell ref="F136:I136"/>
    <mergeCell ref="L136:M136"/>
    <mergeCell ref="N136:Q136"/>
    <mergeCell ref="F137:I137"/>
    <mergeCell ref="L137:M137"/>
    <mergeCell ref="N137:Q137"/>
    <mergeCell ref="F142:I142"/>
    <mergeCell ref="L142:M142"/>
    <mergeCell ref="N142:Q142"/>
    <mergeCell ref="F143:I143"/>
    <mergeCell ref="L143:M143"/>
    <mergeCell ref="N143:Q143"/>
    <mergeCell ref="F140:I140"/>
    <mergeCell ref="L140:M140"/>
    <mergeCell ref="N140:Q140"/>
    <mergeCell ref="F141:I141"/>
    <mergeCell ref="L141:M141"/>
    <mergeCell ref="N141:Q141"/>
    <mergeCell ref="F148:I148"/>
    <mergeCell ref="L148:M148"/>
    <mergeCell ref="N148:Q148"/>
    <mergeCell ref="F149:I149"/>
    <mergeCell ref="L149:M149"/>
    <mergeCell ref="N149:Q149"/>
    <mergeCell ref="F144:I144"/>
    <mergeCell ref="L144:M144"/>
    <mergeCell ref="N144:Q144"/>
    <mergeCell ref="N145:Q145"/>
    <mergeCell ref="F146:I146"/>
    <mergeCell ref="L146:M146"/>
    <mergeCell ref="N146:Q146"/>
    <mergeCell ref="F147:I147"/>
    <mergeCell ref="L147:M147"/>
    <mergeCell ref="N147:Q147"/>
    <mergeCell ref="F152:I152"/>
    <mergeCell ref="L152:M152"/>
    <mergeCell ref="N152:Q152"/>
    <mergeCell ref="N153:Q153"/>
    <mergeCell ref="F154:I154"/>
    <mergeCell ref="L154:M154"/>
    <mergeCell ref="N154:Q154"/>
    <mergeCell ref="F150:I150"/>
    <mergeCell ref="L150:M150"/>
    <mergeCell ref="N150:Q150"/>
    <mergeCell ref="F151:I151"/>
    <mergeCell ref="L151:M151"/>
    <mergeCell ref="N151:Q151"/>
  </mergeCells>
  <hyperlinks>
    <hyperlink ref="F1:G1" location="C2" display="1) Krycí list rozpočtu"/>
    <hyperlink ref="H1:K1" location="C86" display="2) Rekapitulace rozpočtu"/>
    <hyperlink ref="L1" location="C112" display="3) Rozpočet"/>
    <hyperlink ref="S1:T1" location="'Rekapitulace stavby'!C2" display="Rekapitulace stavby"/>
  </hyperlinks>
  <printOptions/>
  <pageMargins left="0.5833333" right="0.5833333" top="0.5" bottom="0.4666667" header="0" footer="0"/>
  <pageSetup blackAndWhite="1" fitToHeight="100" fitToWidth="1" horizontalDpi="600" verticalDpi="600" orientation="portrait" paperSize="9" scale="95"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Z62"/>
  <sheetViews>
    <sheetView workbookViewId="0" topLeftCell="B15">
      <selection activeCell="N31" sqref="N31"/>
    </sheetView>
  </sheetViews>
  <sheetFormatPr defaultColWidth="10.5" defaultRowHeight="13.5"/>
  <cols>
    <col min="1" max="1" width="9.83203125" style="258" hidden="1" customWidth="1"/>
    <col min="2" max="2" width="10.66015625" style="258" customWidth="1"/>
    <col min="3" max="3" width="8.66015625" style="258" customWidth="1"/>
    <col min="4" max="4" width="15.66015625" style="258" customWidth="1"/>
    <col min="5" max="5" width="14.16015625" style="258" customWidth="1"/>
    <col min="6" max="6" width="13.33203125" style="258" customWidth="1"/>
    <col min="7" max="7" width="14.83203125" style="296" customWidth="1"/>
    <col min="8" max="8" width="14.83203125" style="258" customWidth="1"/>
    <col min="9" max="9" width="14.83203125" style="296" customWidth="1"/>
    <col min="10" max="10" width="7.83203125" style="296" customWidth="1"/>
    <col min="11" max="11" width="5" style="258" customWidth="1"/>
    <col min="12" max="15" width="12.5" style="258" customWidth="1"/>
    <col min="16" max="51" width="10.5" style="258" customWidth="1"/>
    <col min="52" max="52" width="108.66015625" style="258" customWidth="1"/>
    <col min="53" max="16384" width="10.5" style="258" customWidth="1"/>
  </cols>
  <sheetData>
    <row r="2" spans="2:52" ht="14.25">
      <c r="B2" s="342" t="s">
        <v>768</v>
      </c>
      <c r="C2" s="342"/>
      <c r="D2" s="342"/>
      <c r="E2" s="342"/>
      <c r="F2" s="342"/>
      <c r="G2" s="342"/>
      <c r="H2" s="342"/>
      <c r="I2" s="342"/>
      <c r="J2" s="342"/>
      <c r="AZ2" s="292" t="str">
        <f>B2</f>
        <v>1. PODMÍNKY PRO ZPRACOVÁNÍ NABÍDKOVÉ CENY</v>
      </c>
    </row>
    <row r="4" spans="2:52" ht="65.25">
      <c r="B4" s="344" t="s">
        <v>769</v>
      </c>
      <c r="C4" s="344"/>
      <c r="D4" s="344"/>
      <c r="E4" s="344"/>
      <c r="F4" s="344"/>
      <c r="G4" s="344"/>
      <c r="H4" s="344"/>
      <c r="I4" s="344"/>
      <c r="J4" s="344"/>
      <c r="AZ4" s="292" t="str">
        <f>B4</f>
        <v>Tento soupis stavebních prací, dodávek a služeb je sestaven jako podklad pro zpracování nabídek dodavatelů na veřejnou zakázku na instalační a stavební práce a obsahuje podmínky a požadavky zadavatele, za kterých má být zpracována nabídková cena dodavatelů. Účelem tohoto soupisu je zabezpečit obsahovou shodu všech nabídkových cen a usnadnit následné posouzení předložených cenových nabídek.</v>
      </c>
    </row>
    <row r="5" spans="2:52" ht="52.5">
      <c r="B5" s="344" t="s">
        <v>770</v>
      </c>
      <c r="C5" s="344"/>
      <c r="D5" s="344"/>
      <c r="E5" s="344"/>
      <c r="F5" s="344"/>
      <c r="G5" s="344"/>
      <c r="H5" s="344"/>
      <c r="I5" s="344"/>
      <c r="J5" s="344"/>
      <c r="AZ5" s="292" t="str">
        <f>B5</f>
        <v>Předpokládá se, že dodavatel před zpracováním cenové nabídky pečlivě prostuduje všechny pokyny a podmínky pro zpracování nabídkové ceny obsažené v zadávacích podmínkách a bude se jimi při zpracování nabídkové ceny řídit. Soupis stavebních prací, dodávek a služeb je sestaven v souladu s podmínkami vyhlášky Ministerstva pro místní rozvoj č.169/2016 Sb.</v>
      </c>
    </row>
    <row r="7" spans="2:52" ht="15.75">
      <c r="B7" s="345" t="s">
        <v>771</v>
      </c>
      <c r="C7" s="345"/>
      <c r="D7" s="345"/>
      <c r="E7" s="345"/>
      <c r="F7" s="345"/>
      <c r="G7" s="345"/>
      <c r="H7" s="345"/>
      <c r="I7" s="345"/>
      <c r="J7" s="345"/>
      <c r="AZ7" s="292" t="str">
        <f>B7</f>
        <v xml:space="preserve">        Vymezení některých pojmů</v>
      </c>
    </row>
    <row r="9" spans="2:52" ht="14.25">
      <c r="B9" s="342" t="s">
        <v>772</v>
      </c>
      <c r="C9" s="342"/>
      <c r="D9" s="342"/>
      <c r="E9" s="342"/>
      <c r="F9" s="342"/>
      <c r="G9" s="342"/>
      <c r="H9" s="342"/>
      <c r="I9" s="342"/>
      <c r="J9" s="342"/>
      <c r="AZ9" s="292" t="str">
        <f aca="true" t="shared" si="0" ref="AZ9:AZ14">B9</f>
        <v>Pro účely zpracování nabídkové ceny se jsou použity některé pojmy, pod kterými se rozumí:</v>
      </c>
    </row>
    <row r="10" spans="2:52" ht="39.75">
      <c r="B10" s="344" t="s">
        <v>773</v>
      </c>
      <c r="C10" s="344"/>
      <c r="D10" s="344"/>
      <c r="E10" s="344"/>
      <c r="F10" s="344"/>
      <c r="G10" s="344"/>
      <c r="H10" s="344"/>
      <c r="I10" s="344"/>
      <c r="J10" s="344"/>
      <c r="AZ10" s="292" t="str">
        <f t="shared" si="0"/>
        <v>Soupisem stavebních prací dodávek a služeb dokument, ve kterém jsou definovány zadavatelem požadované stavební práce, dodávky a služby v podrobnostech nezbytných pro zpracování cenové nabídky dodavatele. Soupis obsahuje i vymezení požadovaného množství prací, dodávek a služeb.</v>
      </c>
    </row>
    <row r="11" spans="2:52" ht="39.75">
      <c r="B11" s="342" t="s">
        <v>774</v>
      </c>
      <c r="C11" s="342"/>
      <c r="D11" s="342"/>
      <c r="E11" s="342"/>
      <c r="F11" s="342"/>
      <c r="G11" s="342"/>
      <c r="H11" s="342"/>
      <c r="I11" s="342"/>
      <c r="J11" s="342"/>
      <c r="AZ11" s="292" t="str">
        <f t="shared" si="0"/>
        <v>Cenovou soustavou uspořádaný soubor informací o stavebních a montážních pracích, materiálech a výrobcích obsahující zatřídění položek, podrobný popis a měrnou jednotku, způsob měření a další technické a cenové podmínky pro možnost stanovení jednotkové ceny.</v>
      </c>
    </row>
    <row r="12" spans="2:52" ht="52.5">
      <c r="B12" s="344" t="s">
        <v>775</v>
      </c>
      <c r="C12" s="344"/>
      <c r="D12" s="344"/>
      <c r="E12" s="344"/>
      <c r="F12" s="344"/>
      <c r="G12" s="344"/>
      <c r="H12" s="344"/>
      <c r="I12" s="344"/>
      <c r="J12" s="344"/>
      <c r="AZ12" s="292" t="str">
        <f t="shared" si="0"/>
        <v>Ostatními náklady náklady dodavatele spojené se splněním povinností dodavatele vyplývajících z obchodních či jiných podmínek zadávací dokumentace. Patří do nich zejména náklady na vyhotovení dokumentace skutečného provedení stavby, náklady na geodetické zaměření dokončeného díla, náklady spojené s podmínkami pro publicitu projektu, náklady na dílenskou či výrobní dokumentaci apod.</v>
      </c>
    </row>
    <row r="13" spans="2:52" ht="78">
      <c r="B13" s="342" t="s">
        <v>776</v>
      </c>
      <c r="C13" s="342"/>
      <c r="D13" s="342"/>
      <c r="E13" s="342"/>
      <c r="F13" s="342"/>
      <c r="G13" s="342"/>
      <c r="H13" s="342"/>
      <c r="I13" s="342"/>
      <c r="J13" s="342"/>
      <c r="AZ13" s="292" t="str">
        <f t="shared" si="0"/>
        <v>Položkovým rozpočtem dokument odpovídající svým obsahem a strukturou soupisu stavebních prací, dodávek a služeb, předaného zadavatelem dodavateli ke zpracování nabídky, v němž dodavatel doplní k jednotlivým položkám stavebních prací, dodávek nebo služeb svoje nabídkové jednotkové ceny a stanoví i celkovou nabídkovou cenu příslušné položky a dále stanoví nabídkové ceny dle struktury soupisu až po celkovou nabídkovou cenu za veškeré stavební práce, dodávky nebo služby, které jsou obsahem soupisu stavebních prací, dodávek a služeb.</v>
      </c>
    </row>
    <row r="14" spans="2:52" ht="45" customHeight="1">
      <c r="B14" s="342" t="s">
        <v>777</v>
      </c>
      <c r="C14" s="342"/>
      <c r="D14" s="342"/>
      <c r="E14" s="342"/>
      <c r="F14" s="342"/>
      <c r="G14" s="342"/>
      <c r="H14" s="342"/>
      <c r="I14" s="342"/>
      <c r="J14" s="342"/>
      <c r="AZ14" s="292" t="str">
        <f t="shared" si="0"/>
        <v>Vedlejšími náklady náklady na činností zhotovitele, které nejsou zahrnuty v položkách soupisu stavebních prací, dodávek nebo služeb, ale se zhotovením stav-by souvisí a jsou pro realizaci stavby nezbytné. Někdy se definují jako vedlejší rozpočtové náklady a zahrnují zejména náklady na vybudování, provoz a odstranění zařízení staveniště.</v>
      </c>
    </row>
    <row r="16" spans="2:52" ht="15.75">
      <c r="B16" s="345" t="s">
        <v>778</v>
      </c>
      <c r="C16" s="345"/>
      <c r="D16" s="345"/>
      <c r="E16" s="345"/>
      <c r="F16" s="345"/>
      <c r="G16" s="345"/>
      <c r="H16" s="345"/>
      <c r="I16" s="345"/>
      <c r="J16" s="345"/>
      <c r="AZ16" s="292" t="str">
        <f>B16</f>
        <v xml:space="preserve">        Cenová soustava</v>
      </c>
    </row>
    <row r="18" spans="2:52" ht="15.75">
      <c r="B18" s="345" t="s">
        <v>779</v>
      </c>
      <c r="C18" s="345"/>
      <c r="D18" s="345"/>
      <c r="E18" s="345"/>
      <c r="F18" s="345"/>
      <c r="G18" s="345"/>
      <c r="H18" s="345"/>
      <c r="I18" s="345"/>
      <c r="J18" s="345"/>
      <c r="AZ18" s="292" t="str">
        <f>B18</f>
        <v xml:space="preserve">        Použitá cenová soustava</v>
      </c>
    </row>
    <row r="19" spans="2:52" ht="39.75">
      <c r="B19" s="344" t="s">
        <v>780</v>
      </c>
      <c r="C19" s="344"/>
      <c r="D19" s="344"/>
      <c r="E19" s="344"/>
      <c r="F19" s="344"/>
      <c r="G19" s="344"/>
      <c r="H19" s="344"/>
      <c r="I19" s="344"/>
      <c r="J19" s="344"/>
      <c r="AZ19" s="292" t="str">
        <f>B19</f>
        <v>Soupisy stavebních prací, dodávek a služeb jsou zpracovány s použitím cenové soustavy zpracované společností RTS, a.s.. Položky z cenové soustavy mají uveden odkaz na cenovou soustavu včetně označení příslušného ceníku.</v>
      </c>
    </row>
    <row r="21" spans="2:52" ht="15.75">
      <c r="B21" s="345" t="s">
        <v>781</v>
      </c>
      <c r="C21" s="345"/>
      <c r="D21" s="345"/>
      <c r="E21" s="345"/>
      <c r="F21" s="345"/>
      <c r="G21" s="345"/>
      <c r="H21" s="345"/>
      <c r="I21" s="345"/>
      <c r="J21" s="345"/>
      <c r="AZ21" s="292" t="str">
        <f>B21</f>
        <v xml:space="preserve">        Technické podmínky</v>
      </c>
    </row>
    <row r="22" spans="2:52" ht="14.25">
      <c r="B22" s="344" t="s">
        <v>804</v>
      </c>
      <c r="C22" s="344"/>
      <c r="D22" s="344"/>
      <c r="E22" s="344"/>
      <c r="F22" s="344"/>
      <c r="G22" s="344"/>
      <c r="H22" s="344"/>
      <c r="I22" s="344"/>
      <c r="J22" s="344"/>
      <c r="AZ22" s="292"/>
    </row>
    <row r="23" spans="2:52" ht="30" customHeight="1">
      <c r="B23" s="344" t="s">
        <v>806</v>
      </c>
      <c r="C23" s="344"/>
      <c r="D23" s="344"/>
      <c r="E23" s="344"/>
      <c r="F23" s="344"/>
      <c r="G23" s="344"/>
      <c r="H23" s="344"/>
      <c r="I23" s="344"/>
      <c r="J23" s="344"/>
      <c r="AZ23" s="292"/>
    </row>
    <row r="24" spans="2:52" ht="39.75" customHeight="1">
      <c r="B24" s="344" t="s">
        <v>805</v>
      </c>
      <c r="C24" s="344"/>
      <c r="D24" s="344"/>
      <c r="E24" s="344"/>
      <c r="F24" s="344"/>
      <c r="G24" s="344"/>
      <c r="H24" s="344"/>
      <c r="I24" s="344"/>
      <c r="J24" s="344"/>
      <c r="AZ24" s="292" t="str">
        <f>B24</f>
        <v>Soupisy stavebních prací, dodávek a služeb objektu SO jsou zpracovány s použitím cenové soustavy zpracované společností RTS, a.s.. Položky z cenové soustavy mají uveden odkaz na cenovou soustavu včetně označení příslušného ceníku.</v>
      </c>
    </row>
    <row r="26" spans="2:52" ht="15.75">
      <c r="B26" s="345" t="s">
        <v>782</v>
      </c>
      <c r="C26" s="345"/>
      <c r="D26" s="345"/>
      <c r="E26" s="345"/>
      <c r="F26" s="345"/>
      <c r="G26" s="345"/>
      <c r="H26" s="345"/>
      <c r="I26" s="345"/>
      <c r="J26" s="345"/>
      <c r="AZ26" s="292" t="str">
        <f>B26</f>
        <v xml:space="preserve">        Individuální položky</v>
      </c>
    </row>
    <row r="27" spans="2:52" ht="39.75">
      <c r="B27" s="342" t="s">
        <v>783</v>
      </c>
      <c r="C27" s="342"/>
      <c r="D27" s="342"/>
      <c r="E27" s="342"/>
      <c r="F27" s="342"/>
      <c r="G27" s="342"/>
      <c r="H27" s="342"/>
      <c r="I27" s="342"/>
      <c r="J27" s="342"/>
      <c r="AZ27" s="292" t="str">
        <f>B27</f>
        <v>Položky soupisu prací, které cenová soustava neobsahuje, jsou označeny popisem „Pol.xx“. Pro tyto položky jsou cenové a technické podmínky definovány jejich popisem, případně odkazem na konkrétní část příslušné dokumentace.</v>
      </c>
    </row>
    <row r="29" spans="2:52" ht="15.75">
      <c r="B29" s="345" t="s">
        <v>784</v>
      </c>
      <c r="C29" s="345"/>
      <c r="D29" s="345"/>
      <c r="E29" s="345"/>
      <c r="F29" s="345"/>
      <c r="G29" s="345"/>
      <c r="H29" s="345"/>
      <c r="I29" s="345"/>
      <c r="J29" s="345"/>
      <c r="AZ29" s="292" t="str">
        <f>B29</f>
        <v xml:space="preserve">        Závaznost a změna soupisu</v>
      </c>
    </row>
    <row r="31" spans="2:52" ht="15.75">
      <c r="B31" s="345" t="s">
        <v>785</v>
      </c>
      <c r="C31" s="345"/>
      <c r="D31" s="345"/>
      <c r="E31" s="345"/>
      <c r="F31" s="345"/>
      <c r="G31" s="345"/>
      <c r="H31" s="345"/>
      <c r="I31" s="345"/>
      <c r="J31" s="345"/>
      <c r="AZ31" s="292" t="str">
        <f>B31</f>
        <v xml:space="preserve">        Závaznost soupisu</v>
      </c>
    </row>
    <row r="32" spans="2:52" ht="39.75">
      <c r="B32" s="342" t="s">
        <v>786</v>
      </c>
      <c r="C32" s="342"/>
      <c r="D32" s="342"/>
      <c r="E32" s="342"/>
      <c r="F32" s="342"/>
      <c r="G32" s="342"/>
      <c r="H32" s="342"/>
      <c r="I32" s="342"/>
      <c r="J32" s="342"/>
      <c r="AZ32" s="292" t="str">
        <f>B32</f>
        <v>Poskytnuté soupisy jsou pro zpracování nabídkové ceny závazné. Je vyloučeno jakékoliv vyřazení položek ze soupisu, doplnění položek do soupisu, slučování položek a jakýkoliv zásah do popisu položky, množství měrných jednotek nebo jakkoliv měnit či upravovat jakýkoliv jiný údaj v soupisu.</v>
      </c>
    </row>
    <row r="34" spans="2:52" ht="15.75">
      <c r="B34" s="345" t="s">
        <v>787</v>
      </c>
      <c r="C34" s="345"/>
      <c r="D34" s="345"/>
      <c r="E34" s="345"/>
      <c r="F34" s="345"/>
      <c r="G34" s="345"/>
      <c r="H34" s="345"/>
      <c r="I34" s="345"/>
      <c r="J34" s="345"/>
      <c r="AZ34" s="292" t="str">
        <f>B34</f>
        <v xml:space="preserve">        Zvláštní podmínky pro stanovení nabídkové ceny</v>
      </c>
    </row>
    <row r="36" spans="2:52" ht="15.75">
      <c r="B36" s="345" t="s">
        <v>788</v>
      </c>
      <c r="C36" s="345"/>
      <c r="D36" s="345"/>
      <c r="E36" s="345"/>
      <c r="F36" s="345"/>
      <c r="G36" s="345"/>
      <c r="H36" s="345"/>
      <c r="I36" s="345"/>
      <c r="J36" s="345"/>
      <c r="AZ36" s="292" t="str">
        <f>B36</f>
        <v xml:space="preserve">        Přeprava vybouraných hmot, suti a vytěžené zeminy</v>
      </c>
    </row>
    <row r="37" spans="2:52" ht="78">
      <c r="B37" s="342" t="s">
        <v>789</v>
      </c>
      <c r="C37" s="342"/>
      <c r="D37" s="342"/>
      <c r="E37" s="342"/>
      <c r="F37" s="342"/>
      <c r="G37" s="342"/>
      <c r="H37" s="342"/>
      <c r="I37" s="342"/>
      <c r="J37" s="342"/>
      <c r="AZ37" s="292" t="str">
        <f>B37</f>
        <v>Pokud soupis obsahuje i některé technologické položky vztahující se k uložení vytěžené zeminy nebo vybouraných hmot, vodorovné přesuny zeminy nebo vybouraných hmot pak v takových případech zpracovatel soupisu předpokládá určitou přepravní vzdálenost. Pokud z technologického postupu dodavatele vyplývá jiná přepravní vzdálenost, je povinností dodavatele stanovit takovou jednotkovou cenu, aby celková cena položky odpovídala jeho konkrétním technologickým podmínkám a konkrétní přepravní vzdálenosti, při soupisem vymezeném množství měrných jednotek.</v>
      </c>
    </row>
    <row r="38" spans="2:52" ht="15">
      <c r="B38" s="343" t="s">
        <v>790</v>
      </c>
      <c r="C38" s="343"/>
      <c r="D38" s="343"/>
      <c r="E38" s="343"/>
      <c r="F38" s="343"/>
      <c r="G38" s="343"/>
      <c r="H38" s="343"/>
      <c r="I38" s="343"/>
      <c r="J38" s="343"/>
      <c r="AZ38" s="292"/>
    </row>
    <row r="39" spans="2:52" ht="31.5" customHeight="1">
      <c r="B39" s="343" t="s">
        <v>803</v>
      </c>
      <c r="C39" s="343"/>
      <c r="D39" s="343"/>
      <c r="E39" s="343"/>
      <c r="F39" s="343"/>
      <c r="G39" s="343"/>
      <c r="H39" s="343"/>
      <c r="I39" s="343"/>
      <c r="J39" s="343"/>
      <c r="AZ39" s="292"/>
    </row>
    <row r="40" spans="2:10" ht="30.75" customHeight="1">
      <c r="B40" s="343" t="s">
        <v>802</v>
      </c>
      <c r="C40" s="343"/>
      <c r="D40" s="343"/>
      <c r="E40" s="343"/>
      <c r="F40" s="343"/>
      <c r="G40" s="343"/>
      <c r="H40" s="343"/>
      <c r="I40" s="343"/>
      <c r="J40" s="343"/>
    </row>
    <row r="42" spans="2:52" ht="14.25">
      <c r="B42" s="342" t="s">
        <v>791</v>
      </c>
      <c r="C42" s="342"/>
      <c r="D42" s="342"/>
      <c r="E42" s="342"/>
      <c r="F42" s="342"/>
      <c r="G42" s="342"/>
      <c r="H42" s="342"/>
      <c r="I42" s="342"/>
      <c r="J42" s="342"/>
      <c r="AZ42" s="292" t="str">
        <f>B42</f>
        <v>2. SPECIFICKÉ PODMÍNKY PRO ZPRACOVÁNÍ NABÍDKOVÉ CENY</v>
      </c>
    </row>
    <row r="44" spans="2:52" ht="39.75">
      <c r="B44" s="344" t="s">
        <v>792</v>
      </c>
      <c r="C44" s="344"/>
      <c r="D44" s="344"/>
      <c r="E44" s="344"/>
      <c r="F44" s="344"/>
      <c r="G44" s="344"/>
      <c r="H44" s="344"/>
      <c r="I44" s="344"/>
      <c r="J44" s="344"/>
      <c r="AZ44" s="292" t="str">
        <f>B44</f>
        <v>Ve všech listech tohoto souboru můžete měnit pouze buňky s béžovým pozadím. Jedná se o tyto údaje : 
- údaje o firmě
- jednotkové ceny položek zadané na maximálně dvě desetinná místa.</v>
      </c>
    </row>
    <row r="46" spans="2:52" ht="14.25">
      <c r="B46" s="342" t="s">
        <v>793</v>
      </c>
      <c r="C46" s="342"/>
      <c r="D46" s="342"/>
      <c r="E46" s="342"/>
      <c r="F46" s="342"/>
      <c r="G46" s="342"/>
      <c r="H46" s="342"/>
      <c r="I46" s="342"/>
      <c r="J46" s="342"/>
      <c r="AZ46" s="292" t="str">
        <f>B46</f>
        <v>3. ELEKTRONICKÁ PODOBA SOUPISU</v>
      </c>
    </row>
    <row r="48" spans="2:52" ht="15.75">
      <c r="B48" s="345" t="s">
        <v>794</v>
      </c>
      <c r="C48" s="345"/>
      <c r="D48" s="345"/>
      <c r="E48" s="345"/>
      <c r="F48" s="345"/>
      <c r="G48" s="345"/>
      <c r="H48" s="345"/>
      <c r="I48" s="345"/>
      <c r="J48" s="345"/>
      <c r="AZ48" s="292" t="str">
        <f>B48</f>
        <v xml:space="preserve">        Elektronická podoba soupisu</v>
      </c>
    </row>
    <row r="49" spans="2:52" ht="27">
      <c r="B49" s="342" t="s">
        <v>795</v>
      </c>
      <c r="C49" s="342"/>
      <c r="D49" s="342"/>
      <c r="E49" s="342"/>
      <c r="F49" s="342"/>
      <c r="G49" s="342"/>
      <c r="H49" s="342"/>
      <c r="I49" s="342"/>
      <c r="J49" s="342"/>
      <c r="AZ49" s="292" t="str">
        <f>B49</f>
        <v>V souladu se zákonem jsou předložené soupisy zpracovány i v elektronické podobě.  Elektronickou podobou soupisu stavebních prací, dodávek a služeb je formát MS EXCEL.</v>
      </c>
    </row>
    <row r="51" spans="2:52" ht="15.75">
      <c r="B51" s="345" t="s">
        <v>796</v>
      </c>
      <c r="C51" s="345"/>
      <c r="D51" s="345"/>
      <c r="E51" s="345"/>
      <c r="F51" s="345"/>
      <c r="G51" s="345"/>
      <c r="H51" s="345"/>
      <c r="I51" s="345"/>
      <c r="J51" s="345"/>
      <c r="AZ51" s="292" t="str">
        <f>B51</f>
        <v xml:space="preserve">        Zpracování elektronické podoby soupisu</v>
      </c>
    </row>
    <row r="52" spans="2:52" ht="52.5">
      <c r="B52" s="342" t="s">
        <v>797</v>
      </c>
      <c r="C52" s="342"/>
      <c r="D52" s="342"/>
      <c r="E52" s="342"/>
      <c r="F52" s="342"/>
      <c r="G52" s="342"/>
      <c r="H52" s="342"/>
      <c r="I52" s="342"/>
      <c r="J52" s="342"/>
      <c r="AZ52" s="292" t="str">
        <f>B52</f>
        <v>Předaný formát MS EXCEL je nepřístupným (uzamčeným) souborem, do kterého dodavatel doplňuje pouze jednotkové ceny ke všem položkám. Ostatní cenové údaje, jako celková cena položky, mezisoučty za stavební či funkční díly nebo součty celkové ceny stavebního objektu, jakož i cena stavby jsou výsledkem vložených matematických vzorců v příslušných pozicích souboru.</v>
      </c>
    </row>
    <row r="54" spans="2:52" ht="15.75">
      <c r="B54" s="345" t="s">
        <v>798</v>
      </c>
      <c r="C54" s="345"/>
      <c r="D54" s="345"/>
      <c r="E54" s="345"/>
      <c r="F54" s="345"/>
      <c r="G54" s="345"/>
      <c r="H54" s="345"/>
      <c r="I54" s="345"/>
      <c r="J54" s="345"/>
      <c r="AZ54" s="292" t="str">
        <f>B54</f>
        <v xml:space="preserve">        Jiný formát soupisu</v>
      </c>
    </row>
    <row r="55" spans="2:52" ht="39.75">
      <c r="B55" s="342" t="s">
        <v>799</v>
      </c>
      <c r="C55" s="342"/>
      <c r="D55" s="342"/>
      <c r="E55" s="342"/>
      <c r="F55" s="342"/>
      <c r="G55" s="342"/>
      <c r="H55" s="342"/>
      <c r="I55" s="342"/>
      <c r="J55" s="342"/>
      <c r="AZ55" s="292" t="str">
        <f>B55</f>
        <v>Pokud by kterýkoliv dodavatel měl problémy s předaným formátem, lze na požádání poskytnout soupis stavebních prací také ve formátu *.xml, což je standardní formát používaný pro přenosy dat. Dokumentace tohoto formátu je volně přístupná na webových stránkách MMR.</v>
      </c>
    </row>
    <row r="57" spans="2:52" ht="15.75">
      <c r="B57" s="345" t="s">
        <v>800</v>
      </c>
      <c r="C57" s="345"/>
      <c r="D57" s="345"/>
      <c r="E57" s="345"/>
      <c r="F57" s="345"/>
      <c r="G57" s="345"/>
      <c r="H57" s="345"/>
      <c r="I57" s="345"/>
      <c r="J57" s="345"/>
      <c r="AZ57" s="292" t="str">
        <f>B57</f>
        <v xml:space="preserve">        Závěrečné ustanovení</v>
      </c>
    </row>
    <row r="58" spans="2:52" ht="14.25">
      <c r="B58" s="342" t="s">
        <v>801</v>
      </c>
      <c r="C58" s="342"/>
      <c r="D58" s="342"/>
      <c r="E58" s="342"/>
      <c r="F58" s="342"/>
      <c r="G58" s="342"/>
      <c r="H58" s="342"/>
      <c r="I58" s="342"/>
      <c r="J58" s="342"/>
      <c r="AZ58" s="292" t="str">
        <f>B58</f>
        <v>Ostatní podmínky vztahující se ke zpracování nabídkové ceny jsou uvedeny v zadávací dokumentaci.</v>
      </c>
    </row>
    <row r="60" spans="6:10" ht="13.5">
      <c r="F60" s="293"/>
      <c r="G60" s="294"/>
      <c r="H60" s="293"/>
      <c r="I60" s="294"/>
      <c r="J60" s="295"/>
    </row>
    <row r="61" spans="6:10" ht="13.5">
      <c r="F61" s="293"/>
      <c r="G61" s="294"/>
      <c r="H61" s="293"/>
      <c r="I61" s="294"/>
      <c r="J61" s="295"/>
    </row>
    <row r="62" spans="6:10" ht="13.5">
      <c r="F62" s="293"/>
      <c r="G62" s="294"/>
      <c r="H62" s="293"/>
      <c r="I62" s="294"/>
      <c r="J62" s="295"/>
    </row>
  </sheetData>
  <sheetProtection algorithmName="SHA-512" hashValue="r7grD/PLpCt1RYDWWWQ6smV6MeGdus6wGdMgCKVQDP+FVMO6cpSMd8bd41eCmirPT5+0D1KOYqiMrwJUE6Y4mA==" saltValue="06EYAH+zvVjL+CkIUVoS/A==" spinCount="100000" sheet="1" objects="1" scenarios="1"/>
  <mergeCells count="39">
    <mergeCell ref="B10:J10"/>
    <mergeCell ref="B2:J2"/>
    <mergeCell ref="B4:J4"/>
    <mergeCell ref="B5:J5"/>
    <mergeCell ref="B7:J7"/>
    <mergeCell ref="B9:J9"/>
    <mergeCell ref="B29:J29"/>
    <mergeCell ref="B11:J11"/>
    <mergeCell ref="B12:J12"/>
    <mergeCell ref="B13:J13"/>
    <mergeCell ref="B14:J14"/>
    <mergeCell ref="B16:J16"/>
    <mergeCell ref="B18:J18"/>
    <mergeCell ref="B19:J19"/>
    <mergeCell ref="B21:J21"/>
    <mergeCell ref="B24:J24"/>
    <mergeCell ref="B26:J26"/>
    <mergeCell ref="B27:J27"/>
    <mergeCell ref="B32:J32"/>
    <mergeCell ref="B34:J34"/>
    <mergeCell ref="B36:J36"/>
    <mergeCell ref="B37:J37"/>
    <mergeCell ref="B38:J38"/>
    <mergeCell ref="B58:J58"/>
    <mergeCell ref="B40:J40"/>
    <mergeCell ref="B22:J22"/>
    <mergeCell ref="B23:J23"/>
    <mergeCell ref="B49:J49"/>
    <mergeCell ref="B51:J51"/>
    <mergeCell ref="B52:J52"/>
    <mergeCell ref="B54:J54"/>
    <mergeCell ref="B55:J55"/>
    <mergeCell ref="B57:J57"/>
    <mergeCell ref="B39:J39"/>
    <mergeCell ref="B42:J42"/>
    <mergeCell ref="B44:J44"/>
    <mergeCell ref="B46:J46"/>
    <mergeCell ref="B48:J48"/>
    <mergeCell ref="B31:J31"/>
  </mergeCells>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157"/>
  <sheetViews>
    <sheetView showGridLines="0" workbookViewId="0" topLeftCell="A1">
      <pane ySplit="1" topLeftCell="A2" activePane="bottomLeft" state="frozen"/>
      <selection pane="bottomLeft" activeCell="L118" sqref="L118:M156"/>
    </sheetView>
  </sheetViews>
  <sheetFormatPr defaultColWidth="9.33203125" defaultRowHeight="13.5"/>
  <cols>
    <col min="1" max="1" width="8.33203125" style="164" customWidth="1"/>
    <col min="2" max="2" width="1.66796875" style="164" customWidth="1"/>
    <col min="3" max="3" width="4.16015625" style="164" customWidth="1"/>
    <col min="4" max="4" width="4.33203125" style="164" customWidth="1"/>
    <col min="5" max="5" width="17.16015625" style="164" customWidth="1"/>
    <col min="6" max="7" width="11.16015625" style="164" customWidth="1"/>
    <col min="8" max="8" width="12.5" style="164" customWidth="1"/>
    <col min="9" max="9" width="7" style="164" customWidth="1"/>
    <col min="10" max="10" width="5.16015625" style="164" customWidth="1"/>
    <col min="11" max="11" width="11.5" style="164" customWidth="1"/>
    <col min="12" max="12" width="12" style="164" customWidth="1"/>
    <col min="13" max="14" width="6" style="164" customWidth="1"/>
    <col min="15" max="15" width="2" style="164" customWidth="1"/>
    <col min="16" max="16" width="12.5" style="164" customWidth="1"/>
    <col min="17" max="17" width="4.16015625" style="164" customWidth="1"/>
    <col min="18" max="18" width="1.66796875" style="164" customWidth="1"/>
    <col min="19" max="19" width="8.16015625" style="164" customWidth="1"/>
    <col min="20" max="20" width="29.66015625" style="164" hidden="1" customWidth="1"/>
    <col min="21" max="21" width="16.33203125" style="164" hidden="1" customWidth="1"/>
    <col min="22" max="22" width="12.33203125" style="164" hidden="1" customWidth="1"/>
    <col min="23" max="23" width="16.33203125" style="164" hidden="1" customWidth="1"/>
    <col min="24" max="24" width="12.16015625" style="164" hidden="1" customWidth="1"/>
    <col min="25" max="25" width="15" style="164" hidden="1" customWidth="1"/>
    <col min="26" max="26" width="11" style="164" hidden="1" customWidth="1"/>
    <col min="27" max="27" width="15" style="164" hidden="1" customWidth="1"/>
    <col min="28" max="28" width="16.33203125" style="164" hidden="1" customWidth="1"/>
    <col min="29" max="29" width="11" style="164" customWidth="1"/>
    <col min="30" max="30" width="15" style="164" customWidth="1"/>
    <col min="31" max="31" width="16.33203125" style="164" customWidth="1"/>
    <col min="32" max="16384" width="9.33203125" style="164" customWidth="1"/>
  </cols>
  <sheetData>
    <row r="1" spans="1:42" ht="21.75" customHeight="1">
      <c r="A1" s="71"/>
      <c r="B1" s="11"/>
      <c r="C1" s="11"/>
      <c r="D1" s="12" t="s">
        <v>1</v>
      </c>
      <c r="E1" s="11"/>
      <c r="F1" s="13" t="s">
        <v>116</v>
      </c>
      <c r="G1" s="13"/>
      <c r="H1" s="396" t="s">
        <v>117</v>
      </c>
      <c r="I1" s="396"/>
      <c r="J1" s="396"/>
      <c r="K1" s="396"/>
      <c r="L1" s="13" t="s">
        <v>118</v>
      </c>
      <c r="M1" s="11"/>
      <c r="N1" s="11"/>
      <c r="O1" s="12" t="s">
        <v>119</v>
      </c>
      <c r="P1" s="11"/>
      <c r="Q1" s="11"/>
      <c r="R1" s="11"/>
      <c r="S1" s="13" t="s">
        <v>120</v>
      </c>
      <c r="T1" s="13"/>
      <c r="U1" s="71"/>
      <c r="V1" s="71"/>
      <c r="W1" s="14"/>
      <c r="X1" s="14"/>
      <c r="Y1" s="14"/>
      <c r="Z1" s="14"/>
      <c r="AA1" s="14"/>
      <c r="AB1" s="14"/>
      <c r="AC1" s="14"/>
      <c r="AD1" s="14"/>
      <c r="AE1" s="14"/>
      <c r="AF1" s="14"/>
      <c r="AG1" s="14"/>
      <c r="AH1" s="14"/>
      <c r="AI1" s="14"/>
      <c r="AJ1" s="14"/>
      <c r="AK1" s="14"/>
      <c r="AL1" s="14"/>
      <c r="AM1" s="14"/>
      <c r="AN1" s="14"/>
      <c r="AO1" s="14"/>
      <c r="AP1" s="14"/>
    </row>
    <row r="2" spans="3:29" ht="36.95" customHeight="1">
      <c r="C2" s="307" t="s">
        <v>7</v>
      </c>
      <c r="D2" s="308"/>
      <c r="E2" s="308"/>
      <c r="F2" s="308"/>
      <c r="G2" s="308"/>
      <c r="H2" s="308"/>
      <c r="I2" s="308"/>
      <c r="J2" s="308"/>
      <c r="K2" s="308"/>
      <c r="L2" s="308"/>
      <c r="M2" s="308"/>
      <c r="N2" s="308"/>
      <c r="O2" s="308"/>
      <c r="P2" s="308"/>
      <c r="Q2" s="308"/>
      <c r="S2" s="339" t="s">
        <v>8</v>
      </c>
      <c r="T2" s="340"/>
      <c r="U2" s="340"/>
      <c r="V2" s="340"/>
      <c r="W2" s="340"/>
      <c r="X2" s="340"/>
      <c r="Y2" s="340"/>
      <c r="Z2" s="340"/>
      <c r="AA2" s="340"/>
      <c r="AB2" s="340"/>
      <c r="AC2" s="340"/>
    </row>
    <row r="3" spans="2:18" ht="6.95" customHeight="1">
      <c r="B3" s="18"/>
      <c r="C3" s="19"/>
      <c r="D3" s="19"/>
      <c r="E3" s="19"/>
      <c r="F3" s="19"/>
      <c r="G3" s="19"/>
      <c r="H3" s="19"/>
      <c r="I3" s="19"/>
      <c r="J3" s="19"/>
      <c r="K3" s="19"/>
      <c r="L3" s="19"/>
      <c r="M3" s="19"/>
      <c r="N3" s="19"/>
      <c r="O3" s="19"/>
      <c r="P3" s="19"/>
      <c r="Q3" s="19"/>
      <c r="R3" s="20"/>
    </row>
    <row r="4" spans="2:20" ht="36.95" customHeight="1">
      <c r="B4" s="21"/>
      <c r="C4" s="309" t="s">
        <v>122</v>
      </c>
      <c r="D4" s="310"/>
      <c r="E4" s="310"/>
      <c r="F4" s="310"/>
      <c r="G4" s="310"/>
      <c r="H4" s="310"/>
      <c r="I4" s="310"/>
      <c r="J4" s="310"/>
      <c r="K4" s="310"/>
      <c r="L4" s="310"/>
      <c r="M4" s="310"/>
      <c r="N4" s="310"/>
      <c r="O4" s="310"/>
      <c r="P4" s="310"/>
      <c r="Q4" s="310"/>
      <c r="R4" s="22"/>
      <c r="T4" s="23" t="s">
        <v>13</v>
      </c>
    </row>
    <row r="5" spans="2:18" ht="6.95" customHeight="1">
      <c r="B5" s="21"/>
      <c r="C5" s="175"/>
      <c r="D5" s="175"/>
      <c r="E5" s="175"/>
      <c r="F5" s="175"/>
      <c r="G5" s="175"/>
      <c r="H5" s="175"/>
      <c r="I5" s="175"/>
      <c r="J5" s="175"/>
      <c r="K5" s="175"/>
      <c r="L5" s="175"/>
      <c r="M5" s="175"/>
      <c r="N5" s="175"/>
      <c r="O5" s="175"/>
      <c r="P5" s="175"/>
      <c r="Q5" s="175"/>
      <c r="R5" s="22"/>
    </row>
    <row r="6" spans="2:18" ht="25.35" customHeight="1">
      <c r="B6" s="21"/>
      <c r="C6" s="175"/>
      <c r="D6" s="254" t="s">
        <v>17</v>
      </c>
      <c r="E6" s="175"/>
      <c r="F6" s="417" t="str">
        <f>'[15]Rekapitulace stavby'!K6</f>
        <v>Lednice</v>
      </c>
      <c r="G6" s="418"/>
      <c r="H6" s="418"/>
      <c r="I6" s="418"/>
      <c r="J6" s="418"/>
      <c r="K6" s="418"/>
      <c r="L6" s="418"/>
      <c r="M6" s="418"/>
      <c r="N6" s="418"/>
      <c r="O6" s="418"/>
      <c r="P6" s="418"/>
      <c r="Q6" s="175"/>
      <c r="R6" s="22"/>
    </row>
    <row r="7" spans="2:18" s="1" customFormat="1" ht="32.85" customHeight="1">
      <c r="B7" s="26"/>
      <c r="C7" s="250"/>
      <c r="D7" s="178" t="s">
        <v>123</v>
      </c>
      <c r="E7" s="250"/>
      <c r="F7" s="313" t="s">
        <v>713</v>
      </c>
      <c r="G7" s="408"/>
      <c r="H7" s="408"/>
      <c r="I7" s="408"/>
      <c r="J7" s="408"/>
      <c r="K7" s="408"/>
      <c r="L7" s="408"/>
      <c r="M7" s="408"/>
      <c r="N7" s="408"/>
      <c r="O7" s="408"/>
      <c r="P7" s="408"/>
      <c r="Q7" s="250"/>
      <c r="R7" s="28"/>
    </row>
    <row r="8" spans="2:18" s="1" customFormat="1" ht="14.45" customHeight="1">
      <c r="B8" s="26"/>
      <c r="C8" s="250"/>
      <c r="D8" s="254" t="s">
        <v>19</v>
      </c>
      <c r="E8" s="250"/>
      <c r="F8" s="251" t="s">
        <v>5</v>
      </c>
      <c r="G8" s="250"/>
      <c r="H8" s="250"/>
      <c r="I8" s="250"/>
      <c r="J8" s="250"/>
      <c r="K8" s="250"/>
      <c r="L8" s="250"/>
      <c r="M8" s="254" t="s">
        <v>20</v>
      </c>
      <c r="N8" s="250"/>
      <c r="O8" s="251" t="s">
        <v>5</v>
      </c>
      <c r="P8" s="250"/>
      <c r="Q8" s="250"/>
      <c r="R8" s="28"/>
    </row>
    <row r="9" spans="2:18" s="1" customFormat="1" ht="14.45" customHeight="1">
      <c r="B9" s="26"/>
      <c r="C9" s="250"/>
      <c r="D9" s="254" t="s">
        <v>21</v>
      </c>
      <c r="E9" s="250"/>
      <c r="F9" s="409" t="str">
        <f>'Rekapitulace stavby'!K8</f>
        <v>Lednice</v>
      </c>
      <c r="G9" s="409"/>
      <c r="H9" s="250"/>
      <c r="I9" s="250"/>
      <c r="J9" s="250"/>
      <c r="K9" s="250"/>
      <c r="L9" s="250"/>
      <c r="M9" s="254" t="s">
        <v>23</v>
      </c>
      <c r="N9" s="250"/>
      <c r="O9" s="409" t="str">
        <f>'Rekapitulace stavby'!AN8</f>
        <v>29. 1. 2018</v>
      </c>
      <c r="P9" s="409"/>
      <c r="Q9" s="250"/>
      <c r="R9" s="28"/>
    </row>
    <row r="10" spans="2:18" s="1" customFormat="1" ht="10.9" customHeight="1">
      <c r="B10" s="26"/>
      <c r="C10" s="250"/>
      <c r="D10" s="250"/>
      <c r="E10" s="250"/>
      <c r="F10" s="409"/>
      <c r="G10" s="409"/>
      <c r="H10" s="250"/>
      <c r="I10" s="250"/>
      <c r="J10" s="250"/>
      <c r="K10" s="250"/>
      <c r="L10" s="250"/>
      <c r="M10" s="250"/>
      <c r="N10" s="250"/>
      <c r="O10" s="250"/>
      <c r="P10" s="250"/>
      <c r="Q10" s="250"/>
      <c r="R10" s="28"/>
    </row>
    <row r="11" spans="2:18" s="1" customFormat="1" ht="14.45" customHeight="1">
      <c r="B11" s="26"/>
      <c r="C11" s="250"/>
      <c r="D11" s="254" t="s">
        <v>25</v>
      </c>
      <c r="E11" s="250"/>
      <c r="F11" s="180" t="str">
        <f>'Rekapitulace stavby'!K10</f>
        <v>Mendelova univerzita v Brně, Zahradnická fakulta</v>
      </c>
      <c r="G11" s="180"/>
      <c r="H11" s="250"/>
      <c r="I11" s="250"/>
      <c r="J11" s="250"/>
      <c r="K11" s="250"/>
      <c r="L11" s="250"/>
      <c r="M11" s="254" t="s">
        <v>26</v>
      </c>
      <c r="N11" s="250"/>
      <c r="O11" s="311">
        <f>IF('Rekapitulace stavby'!AN10="","",'Rekapitulace stavby'!AN10)</f>
        <v>62156489</v>
      </c>
      <c r="P11" s="311"/>
      <c r="Q11" s="250"/>
      <c r="R11" s="28"/>
    </row>
    <row r="12" spans="2:18" s="1" customFormat="1" ht="18" customHeight="1">
      <c r="B12" s="26"/>
      <c r="C12" s="250"/>
      <c r="D12" s="250"/>
      <c r="E12" s="251" t="str">
        <f>IF('[15]Rekapitulace stavby'!E11="","",'[15]Rekapitulace stavby'!E11)</f>
        <v xml:space="preserve"> </v>
      </c>
      <c r="F12" s="180" t="str">
        <f>'Rekapitulace stavby'!K11</f>
        <v>Zemědělská 1, 613 00 Brno</v>
      </c>
      <c r="G12" s="180"/>
      <c r="H12" s="250"/>
      <c r="I12" s="250"/>
      <c r="J12" s="250"/>
      <c r="K12" s="250"/>
      <c r="L12" s="250"/>
      <c r="M12" s="254" t="s">
        <v>27</v>
      </c>
      <c r="N12" s="250"/>
      <c r="O12" s="311" t="str">
        <f>IF('Rekapitulace stavby'!AN11="","",'Rekapitulace stavby'!AN11)</f>
        <v>CZ62156489</v>
      </c>
      <c r="P12" s="311"/>
      <c r="Q12" s="250"/>
      <c r="R12" s="28"/>
    </row>
    <row r="13" spans="2:18" s="1" customFormat="1" ht="6.95" customHeight="1">
      <c r="B13" s="26"/>
      <c r="C13" s="250"/>
      <c r="D13" s="250"/>
      <c r="E13" s="250"/>
      <c r="F13" s="409"/>
      <c r="G13" s="409"/>
      <c r="H13" s="250"/>
      <c r="I13" s="250"/>
      <c r="J13" s="250"/>
      <c r="K13" s="250"/>
      <c r="L13" s="250"/>
      <c r="M13" s="250"/>
      <c r="N13" s="250"/>
      <c r="O13" s="250"/>
      <c r="P13" s="250"/>
      <c r="Q13" s="250"/>
      <c r="R13" s="28"/>
    </row>
    <row r="14" spans="2:18" s="1" customFormat="1" ht="14.45" customHeight="1">
      <c r="B14" s="26"/>
      <c r="C14" s="250"/>
      <c r="D14" s="254" t="s">
        <v>28</v>
      </c>
      <c r="E14" s="250"/>
      <c r="F14" s="352" t="str">
        <f>'Rekapitulace stavby'!K13</f>
        <v xml:space="preserve"> </v>
      </c>
      <c r="G14" s="352"/>
      <c r="H14" s="250"/>
      <c r="I14" s="250"/>
      <c r="J14" s="250"/>
      <c r="K14" s="250"/>
      <c r="L14" s="250"/>
      <c r="M14" s="254" t="s">
        <v>26</v>
      </c>
      <c r="N14" s="250"/>
      <c r="O14" s="354" t="str">
        <f>'Rekapitulace stavby'!AN13</f>
        <v xml:space="preserve"> </v>
      </c>
      <c r="P14" s="354"/>
      <c r="Q14" s="250"/>
      <c r="R14" s="28"/>
    </row>
    <row r="15" spans="2:18" s="1" customFormat="1" ht="18" customHeight="1">
      <c r="B15" s="26"/>
      <c r="C15" s="250"/>
      <c r="D15" s="250"/>
      <c r="E15" s="251" t="str">
        <f>IF('[15]Rekapitulace stavby'!E14="","",'[15]Rekapitulace stavby'!E14)</f>
        <v xml:space="preserve"> </v>
      </c>
      <c r="F15" s="354" t="str">
        <f>'Rekapitulace stavby'!K14</f>
        <v xml:space="preserve"> </v>
      </c>
      <c r="G15" s="354"/>
      <c r="H15" s="250"/>
      <c r="I15" s="250"/>
      <c r="J15" s="250"/>
      <c r="K15" s="250"/>
      <c r="L15" s="250"/>
      <c r="M15" s="254" t="s">
        <v>27</v>
      </c>
      <c r="N15" s="250"/>
      <c r="O15" s="354" t="str">
        <f>'Rekapitulace stavby'!AN14</f>
        <v xml:space="preserve"> </v>
      </c>
      <c r="P15" s="354"/>
      <c r="Q15" s="250"/>
      <c r="R15" s="28"/>
    </row>
    <row r="16" spans="2:18" s="1" customFormat="1" ht="6.95" customHeight="1">
      <c r="B16" s="26"/>
      <c r="C16" s="250"/>
      <c r="D16" s="250"/>
      <c r="E16" s="250"/>
      <c r="F16" s="409"/>
      <c r="G16" s="409"/>
      <c r="H16" s="250"/>
      <c r="I16" s="250"/>
      <c r="J16" s="250"/>
      <c r="K16" s="250"/>
      <c r="L16" s="250"/>
      <c r="M16" s="250"/>
      <c r="N16" s="250"/>
      <c r="O16" s="250"/>
      <c r="P16" s="250"/>
      <c r="Q16" s="250"/>
      <c r="R16" s="28"/>
    </row>
    <row r="17" spans="2:18" s="1" customFormat="1" ht="14.45" customHeight="1">
      <c r="B17" s="26"/>
      <c r="C17" s="250"/>
      <c r="D17" s="254" t="s">
        <v>29</v>
      </c>
      <c r="E17" s="250"/>
      <c r="F17" s="180" t="str">
        <f>'Rekapitulace stavby'!K16</f>
        <v>Ing. Jiří Vondál, PROVO</v>
      </c>
      <c r="G17" s="180"/>
      <c r="H17" s="250"/>
      <c r="I17" s="250"/>
      <c r="J17" s="250"/>
      <c r="K17" s="250"/>
      <c r="L17" s="250"/>
      <c r="M17" s="254" t="s">
        <v>26</v>
      </c>
      <c r="N17" s="250"/>
      <c r="O17" s="311">
        <f>IF('Rekapitulace stavby'!AN16="","",'Rekapitulace stavby'!AN16)</f>
        <v>12703320</v>
      </c>
      <c r="P17" s="311"/>
      <c r="Q17" s="250"/>
      <c r="R17" s="28"/>
    </row>
    <row r="18" spans="2:18" s="1" customFormat="1" ht="18" customHeight="1">
      <c r="B18" s="26"/>
      <c r="C18" s="250"/>
      <c r="D18" s="250"/>
      <c r="E18" s="251" t="str">
        <f>IF('[15]Rekapitulace stavby'!E17="","",'[15]Rekapitulace stavby'!E17)</f>
        <v xml:space="preserve"> </v>
      </c>
      <c r="F18" s="180" t="str">
        <f>'Rekapitulace stavby'!K17</f>
        <v>Kubelíkova 22d, 628 00 Brno - Líšeň</v>
      </c>
      <c r="G18" s="180"/>
      <c r="H18" s="250"/>
      <c r="I18" s="250"/>
      <c r="J18" s="250"/>
      <c r="K18" s="250"/>
      <c r="L18" s="250"/>
      <c r="M18" s="254" t="s">
        <v>27</v>
      </c>
      <c r="N18" s="250"/>
      <c r="O18" s="311" t="str">
        <f>IF('Rekapitulace stavby'!AN17="","",'Rekapitulace stavby'!AN17)</f>
        <v/>
      </c>
      <c r="P18" s="311"/>
      <c r="Q18" s="250"/>
      <c r="R18" s="28"/>
    </row>
    <row r="19" spans="2:18" s="1" customFormat="1" ht="6.95" customHeight="1">
      <c r="B19" s="26"/>
      <c r="C19" s="250"/>
      <c r="D19" s="250"/>
      <c r="E19" s="250"/>
      <c r="F19" s="409"/>
      <c r="G19" s="409"/>
      <c r="H19" s="250"/>
      <c r="I19" s="250"/>
      <c r="J19" s="250"/>
      <c r="K19" s="250"/>
      <c r="L19" s="250"/>
      <c r="M19" s="250"/>
      <c r="N19" s="250"/>
      <c r="O19" s="250"/>
      <c r="P19" s="250"/>
      <c r="Q19" s="250"/>
      <c r="R19" s="28"/>
    </row>
    <row r="20" spans="2:18" s="1" customFormat="1" ht="14.45" customHeight="1">
      <c r="B20" s="26"/>
      <c r="C20" s="250"/>
      <c r="D20" s="254" t="s">
        <v>31</v>
      </c>
      <c r="E20" s="250"/>
      <c r="F20" s="180" t="str">
        <f>'Rekapitulace stavby'!K19</f>
        <v>Profigrass s.r.o. - Ing. Tomáš Vlček</v>
      </c>
      <c r="G20" s="180"/>
      <c r="H20" s="250"/>
      <c r="I20" s="250"/>
      <c r="J20" s="250"/>
      <c r="K20" s="250"/>
      <c r="L20" s="250"/>
      <c r="M20" s="254" t="s">
        <v>26</v>
      </c>
      <c r="N20" s="250"/>
      <c r="O20" s="311">
        <f>IF('Rekapitulace stavby'!AN19="","",'Rekapitulace stavby'!AN19)</f>
        <v>25319876</v>
      </c>
      <c r="P20" s="311"/>
      <c r="Q20" s="250"/>
      <c r="R20" s="28"/>
    </row>
    <row r="21" spans="2:18" s="1" customFormat="1" ht="18" customHeight="1">
      <c r="B21" s="26"/>
      <c r="C21" s="250"/>
      <c r="D21" s="250"/>
      <c r="E21" s="251" t="str">
        <f>IF('[15]Rekapitulace stavby'!E20="","",'[15]Rekapitulace stavby'!E20)</f>
        <v xml:space="preserve"> </v>
      </c>
      <c r="F21" s="180" t="str">
        <f>'Rekapitulace stavby'!K20</f>
        <v>Holzova 9, 628 00 Brno - Líšeň</v>
      </c>
      <c r="G21" s="180"/>
      <c r="H21" s="250"/>
      <c r="I21" s="250"/>
      <c r="J21" s="250"/>
      <c r="K21" s="250"/>
      <c r="L21" s="250"/>
      <c r="M21" s="254" t="s">
        <v>27</v>
      </c>
      <c r="N21" s="250"/>
      <c r="O21" s="311" t="str">
        <f>IF('Rekapitulace stavby'!AN20="","",'Rekapitulace stavby'!AN20)</f>
        <v>CZ25319876</v>
      </c>
      <c r="P21" s="311"/>
      <c r="Q21" s="250"/>
      <c r="R21" s="28"/>
    </row>
    <row r="22" spans="2:18" s="1" customFormat="1" ht="6.95" customHeight="1">
      <c r="B22" s="26"/>
      <c r="C22" s="250"/>
      <c r="D22" s="250"/>
      <c r="E22" s="250"/>
      <c r="F22" s="250"/>
      <c r="G22" s="250"/>
      <c r="H22" s="250"/>
      <c r="I22" s="250"/>
      <c r="J22" s="250"/>
      <c r="K22" s="250"/>
      <c r="L22" s="250"/>
      <c r="M22" s="250"/>
      <c r="N22" s="250"/>
      <c r="O22" s="250"/>
      <c r="P22" s="250"/>
      <c r="Q22" s="250"/>
      <c r="R22" s="28"/>
    </row>
    <row r="23" spans="2:18" s="1" customFormat="1" ht="14.45" customHeight="1">
      <c r="B23" s="26"/>
      <c r="C23" s="250"/>
      <c r="D23" s="254" t="s">
        <v>32</v>
      </c>
      <c r="E23" s="250"/>
      <c r="F23" s="291" t="str">
        <f>'Rekapitulace stavby'!K22</f>
        <v xml:space="preserve"> </v>
      </c>
      <c r="G23" s="250"/>
      <c r="H23" s="250"/>
      <c r="I23" s="250"/>
      <c r="J23" s="250"/>
      <c r="K23" s="250"/>
      <c r="L23" s="250"/>
      <c r="M23" s="250"/>
      <c r="N23" s="250"/>
      <c r="O23" s="250"/>
      <c r="P23" s="250"/>
      <c r="Q23" s="250"/>
      <c r="R23" s="28"/>
    </row>
    <row r="24" spans="2:18" s="1" customFormat="1" ht="22.5" customHeight="1">
      <c r="B24" s="26"/>
      <c r="C24" s="250"/>
      <c r="D24" s="250"/>
      <c r="E24" s="314" t="s">
        <v>5</v>
      </c>
      <c r="F24" s="314"/>
      <c r="G24" s="314"/>
      <c r="H24" s="314"/>
      <c r="I24" s="314"/>
      <c r="J24" s="314"/>
      <c r="K24" s="314"/>
      <c r="L24" s="314"/>
      <c r="M24" s="250"/>
      <c r="N24" s="250"/>
      <c r="O24" s="250"/>
      <c r="P24" s="250"/>
      <c r="Q24" s="250"/>
      <c r="R24" s="28"/>
    </row>
    <row r="25" spans="2:18" s="1" customFormat="1" ht="6.95" customHeight="1">
      <c r="B25" s="26"/>
      <c r="C25" s="250"/>
      <c r="D25" s="250"/>
      <c r="E25" s="250"/>
      <c r="F25" s="250"/>
      <c r="G25" s="250"/>
      <c r="H25" s="250"/>
      <c r="I25" s="250"/>
      <c r="J25" s="250"/>
      <c r="K25" s="250"/>
      <c r="L25" s="250"/>
      <c r="M25" s="250"/>
      <c r="N25" s="250"/>
      <c r="O25" s="250"/>
      <c r="P25" s="250"/>
      <c r="Q25" s="250"/>
      <c r="R25" s="28"/>
    </row>
    <row r="26" spans="2:18" s="1" customFormat="1" ht="6.95" customHeight="1">
      <c r="B26" s="26"/>
      <c r="C26" s="250"/>
      <c r="D26" s="181"/>
      <c r="E26" s="181"/>
      <c r="F26" s="181"/>
      <c r="G26" s="181"/>
      <c r="H26" s="181"/>
      <c r="I26" s="181"/>
      <c r="J26" s="181"/>
      <c r="K26" s="181"/>
      <c r="L26" s="181"/>
      <c r="M26" s="181"/>
      <c r="N26" s="181"/>
      <c r="O26" s="181"/>
      <c r="P26" s="181"/>
      <c r="Q26" s="250"/>
      <c r="R26" s="28"/>
    </row>
    <row r="27" spans="2:18" s="1" customFormat="1" ht="14.45" customHeight="1">
      <c r="B27" s="26"/>
      <c r="C27" s="250"/>
      <c r="D27" s="182" t="s">
        <v>124</v>
      </c>
      <c r="E27" s="250"/>
      <c r="F27" s="250"/>
      <c r="G27" s="250"/>
      <c r="H27" s="250"/>
      <c r="I27" s="250"/>
      <c r="J27" s="250"/>
      <c r="K27" s="250"/>
      <c r="L27" s="250"/>
      <c r="M27" s="315">
        <f>N88</f>
        <v>0</v>
      </c>
      <c r="N27" s="315"/>
      <c r="O27" s="315"/>
      <c r="P27" s="315"/>
      <c r="Q27" s="250"/>
      <c r="R27" s="28"/>
    </row>
    <row r="28" spans="2:18" s="1" customFormat="1" ht="14.45" customHeight="1">
      <c r="B28" s="26"/>
      <c r="C28" s="250"/>
      <c r="D28" s="183" t="s">
        <v>125</v>
      </c>
      <c r="E28" s="250"/>
      <c r="F28" s="250"/>
      <c r="G28" s="250"/>
      <c r="H28" s="250"/>
      <c r="I28" s="250"/>
      <c r="J28" s="250"/>
      <c r="K28" s="250"/>
      <c r="L28" s="250"/>
      <c r="M28" s="315">
        <f>N96</f>
        <v>0</v>
      </c>
      <c r="N28" s="315"/>
      <c r="O28" s="315"/>
      <c r="P28" s="315"/>
      <c r="Q28" s="250"/>
      <c r="R28" s="28"/>
    </row>
    <row r="29" spans="2:18" s="1" customFormat="1" ht="6.95" customHeight="1">
      <c r="B29" s="26"/>
      <c r="C29" s="250"/>
      <c r="D29" s="250"/>
      <c r="E29" s="250"/>
      <c r="F29" s="250"/>
      <c r="G29" s="250"/>
      <c r="H29" s="250"/>
      <c r="I29" s="250"/>
      <c r="J29" s="250"/>
      <c r="K29" s="250"/>
      <c r="L29" s="250"/>
      <c r="M29" s="250"/>
      <c r="N29" s="250"/>
      <c r="O29" s="250"/>
      <c r="P29" s="250"/>
      <c r="Q29" s="250"/>
      <c r="R29" s="28"/>
    </row>
    <row r="30" spans="2:18" s="1" customFormat="1" ht="25.35" customHeight="1">
      <c r="B30" s="26"/>
      <c r="C30" s="250"/>
      <c r="D30" s="184" t="s">
        <v>35</v>
      </c>
      <c r="E30" s="250"/>
      <c r="F30" s="250"/>
      <c r="G30" s="250"/>
      <c r="H30" s="250"/>
      <c r="I30" s="250"/>
      <c r="J30" s="250"/>
      <c r="K30" s="250"/>
      <c r="L30" s="250"/>
      <c r="M30" s="422">
        <f>ROUND(M27+M28,2)</f>
        <v>0</v>
      </c>
      <c r="N30" s="408"/>
      <c r="O30" s="408"/>
      <c r="P30" s="408"/>
      <c r="Q30" s="250"/>
      <c r="R30" s="28"/>
    </row>
    <row r="31" spans="2:18" s="1" customFormat="1" ht="6.95" customHeight="1">
      <c r="B31" s="26"/>
      <c r="C31" s="250"/>
      <c r="D31" s="181"/>
      <c r="E31" s="181"/>
      <c r="F31" s="181"/>
      <c r="G31" s="181"/>
      <c r="H31" s="181"/>
      <c r="I31" s="181"/>
      <c r="J31" s="181"/>
      <c r="K31" s="181"/>
      <c r="L31" s="181"/>
      <c r="M31" s="181"/>
      <c r="N31" s="181"/>
      <c r="O31" s="181"/>
      <c r="P31" s="181"/>
      <c r="Q31" s="250"/>
      <c r="R31" s="28"/>
    </row>
    <row r="32" spans="2:18" s="1" customFormat="1" ht="14.45" customHeight="1">
      <c r="B32" s="26"/>
      <c r="C32" s="250"/>
      <c r="D32" s="185" t="s">
        <v>36</v>
      </c>
      <c r="E32" s="185" t="s">
        <v>37</v>
      </c>
      <c r="F32" s="186">
        <v>0.21</v>
      </c>
      <c r="G32" s="187" t="s">
        <v>38</v>
      </c>
      <c r="H32" s="423">
        <f>M30</f>
        <v>0</v>
      </c>
      <c r="I32" s="408"/>
      <c r="J32" s="408"/>
      <c r="K32" s="250"/>
      <c r="L32" s="250"/>
      <c r="M32" s="423">
        <f>H32*0.21</f>
        <v>0</v>
      </c>
      <c r="N32" s="408"/>
      <c r="O32" s="408"/>
      <c r="P32" s="408"/>
      <c r="Q32" s="250"/>
      <c r="R32" s="28"/>
    </row>
    <row r="33" spans="2:18" s="1" customFormat="1" ht="14.45" customHeight="1">
      <c r="B33" s="26"/>
      <c r="C33" s="250"/>
      <c r="D33" s="250"/>
      <c r="E33" s="185" t="s">
        <v>39</v>
      </c>
      <c r="F33" s="186">
        <v>0.15</v>
      </c>
      <c r="G33" s="187" t="s">
        <v>38</v>
      </c>
      <c r="H33" s="423"/>
      <c r="I33" s="408"/>
      <c r="J33" s="408"/>
      <c r="K33" s="250"/>
      <c r="L33" s="250"/>
      <c r="M33" s="423">
        <v>0</v>
      </c>
      <c r="N33" s="408"/>
      <c r="O33" s="408"/>
      <c r="P33" s="408"/>
      <c r="Q33" s="250"/>
      <c r="R33" s="28"/>
    </row>
    <row r="34" spans="2:18" s="1" customFormat="1" ht="14.45" customHeight="1" hidden="1">
      <c r="B34" s="26"/>
      <c r="C34" s="250"/>
      <c r="D34" s="250"/>
      <c r="E34" s="185" t="s">
        <v>40</v>
      </c>
      <c r="F34" s="186">
        <v>0.21</v>
      </c>
      <c r="G34" s="187" t="s">
        <v>38</v>
      </c>
      <c r="H34" s="423" t="e">
        <f>ROUND((SUM(#REF!)+SUM(#REF!)),2)</f>
        <v>#REF!</v>
      </c>
      <c r="I34" s="408"/>
      <c r="J34" s="408"/>
      <c r="K34" s="250"/>
      <c r="L34" s="250"/>
      <c r="M34" s="423">
        <v>0</v>
      </c>
      <c r="N34" s="408"/>
      <c r="O34" s="408"/>
      <c r="P34" s="408"/>
      <c r="Q34" s="250"/>
      <c r="R34" s="28"/>
    </row>
    <row r="35" spans="2:18" s="1" customFormat="1" ht="14.45" customHeight="1" hidden="1">
      <c r="B35" s="26"/>
      <c r="C35" s="250"/>
      <c r="D35" s="250"/>
      <c r="E35" s="185" t="s">
        <v>41</v>
      </c>
      <c r="F35" s="186">
        <v>0.15</v>
      </c>
      <c r="G35" s="187" t="s">
        <v>38</v>
      </c>
      <c r="H35" s="423" t="e">
        <f>ROUND((SUM(#REF!)+SUM(#REF!)),2)</f>
        <v>#REF!</v>
      </c>
      <c r="I35" s="408"/>
      <c r="J35" s="408"/>
      <c r="K35" s="250"/>
      <c r="L35" s="250"/>
      <c r="M35" s="423">
        <v>0</v>
      </c>
      <c r="N35" s="408"/>
      <c r="O35" s="408"/>
      <c r="P35" s="408"/>
      <c r="Q35" s="250"/>
      <c r="R35" s="28"/>
    </row>
    <row r="36" spans="2:18" s="1" customFormat="1" ht="14.45" customHeight="1" hidden="1">
      <c r="B36" s="26"/>
      <c r="C36" s="250"/>
      <c r="D36" s="250"/>
      <c r="E36" s="185" t="s">
        <v>42</v>
      </c>
      <c r="F36" s="186">
        <v>0</v>
      </c>
      <c r="G36" s="187" t="s">
        <v>38</v>
      </c>
      <c r="H36" s="423" t="e">
        <f>ROUND((SUM(#REF!)+SUM(#REF!)),2)</f>
        <v>#REF!</v>
      </c>
      <c r="I36" s="408"/>
      <c r="J36" s="408"/>
      <c r="K36" s="250"/>
      <c r="L36" s="250"/>
      <c r="M36" s="423">
        <v>0</v>
      </c>
      <c r="N36" s="408"/>
      <c r="O36" s="408"/>
      <c r="P36" s="408"/>
      <c r="Q36" s="250"/>
      <c r="R36" s="28"/>
    </row>
    <row r="37" spans="2:18" s="1" customFormat="1" ht="6.95" customHeight="1">
      <c r="B37" s="26"/>
      <c r="C37" s="250"/>
      <c r="D37" s="250"/>
      <c r="E37" s="250"/>
      <c r="F37" s="250"/>
      <c r="G37" s="250"/>
      <c r="H37" s="250"/>
      <c r="I37" s="250"/>
      <c r="J37" s="250"/>
      <c r="K37" s="250"/>
      <c r="L37" s="250"/>
      <c r="M37" s="250"/>
      <c r="N37" s="250"/>
      <c r="O37" s="250"/>
      <c r="P37" s="250"/>
      <c r="Q37" s="250"/>
      <c r="R37" s="28"/>
    </row>
    <row r="38" spans="2:18" s="1" customFormat="1" ht="25.35" customHeight="1">
      <c r="B38" s="26"/>
      <c r="C38" s="256"/>
      <c r="D38" s="189" t="s">
        <v>43</v>
      </c>
      <c r="E38" s="190"/>
      <c r="F38" s="190"/>
      <c r="G38" s="191" t="s">
        <v>44</v>
      </c>
      <c r="H38" s="192" t="s">
        <v>45</v>
      </c>
      <c r="I38" s="190"/>
      <c r="J38" s="190"/>
      <c r="K38" s="190"/>
      <c r="L38" s="424">
        <f>SUM(M30:M36)</f>
        <v>0</v>
      </c>
      <c r="M38" s="424"/>
      <c r="N38" s="424"/>
      <c r="O38" s="424"/>
      <c r="P38" s="425"/>
      <c r="Q38" s="256"/>
      <c r="R38" s="28"/>
    </row>
    <row r="39" spans="2:18" s="1" customFormat="1" ht="14.45" customHeight="1">
      <c r="B39" s="26"/>
      <c r="C39" s="250"/>
      <c r="D39" s="250"/>
      <c r="E39" s="250"/>
      <c r="F39" s="250"/>
      <c r="G39" s="250"/>
      <c r="H39" s="250"/>
      <c r="I39" s="250"/>
      <c r="J39" s="250"/>
      <c r="K39" s="250"/>
      <c r="L39" s="250"/>
      <c r="M39" s="250"/>
      <c r="N39" s="250"/>
      <c r="O39" s="250"/>
      <c r="P39" s="250"/>
      <c r="Q39" s="250"/>
      <c r="R39" s="28"/>
    </row>
    <row r="40" spans="2:18" s="1" customFormat="1" ht="14.45" customHeight="1">
      <c r="B40" s="26"/>
      <c r="C40" s="250"/>
      <c r="D40" s="250"/>
      <c r="E40" s="250"/>
      <c r="F40" s="250"/>
      <c r="G40" s="250"/>
      <c r="H40" s="250"/>
      <c r="I40" s="250"/>
      <c r="J40" s="250"/>
      <c r="K40" s="250"/>
      <c r="L40" s="250"/>
      <c r="M40" s="250"/>
      <c r="N40" s="250"/>
      <c r="O40" s="250"/>
      <c r="P40" s="250"/>
      <c r="Q40" s="250"/>
      <c r="R40" s="28"/>
    </row>
    <row r="41" spans="2:18" ht="13.5">
      <c r="B41" s="21"/>
      <c r="C41" s="175"/>
      <c r="D41" s="175"/>
      <c r="E41" s="175"/>
      <c r="F41" s="175"/>
      <c r="G41" s="175"/>
      <c r="H41" s="175"/>
      <c r="I41" s="175"/>
      <c r="J41" s="175"/>
      <c r="K41" s="175"/>
      <c r="L41" s="175"/>
      <c r="M41" s="175"/>
      <c r="N41" s="175"/>
      <c r="O41" s="175"/>
      <c r="P41" s="175"/>
      <c r="Q41" s="175"/>
      <c r="R41" s="22"/>
    </row>
    <row r="42" spans="2:18" ht="13.5">
      <c r="B42" s="21"/>
      <c r="C42" s="175"/>
      <c r="D42" s="175"/>
      <c r="E42" s="175"/>
      <c r="F42" s="175"/>
      <c r="G42" s="175"/>
      <c r="H42" s="175"/>
      <c r="I42" s="175"/>
      <c r="J42" s="175"/>
      <c r="K42" s="175"/>
      <c r="L42" s="175"/>
      <c r="M42" s="175"/>
      <c r="N42" s="175"/>
      <c r="O42" s="175"/>
      <c r="P42" s="175"/>
      <c r="Q42" s="175"/>
      <c r="R42" s="22"/>
    </row>
    <row r="43" spans="2:18" ht="13.5">
      <c r="B43" s="21"/>
      <c r="C43" s="175"/>
      <c r="D43" s="175"/>
      <c r="E43" s="175"/>
      <c r="F43" s="175"/>
      <c r="G43" s="175"/>
      <c r="H43" s="175"/>
      <c r="I43" s="175"/>
      <c r="J43" s="175"/>
      <c r="K43" s="175"/>
      <c r="L43" s="175"/>
      <c r="M43" s="175"/>
      <c r="N43" s="175"/>
      <c r="O43" s="175"/>
      <c r="P43" s="175"/>
      <c r="Q43" s="175"/>
      <c r="R43" s="22"/>
    </row>
    <row r="44" spans="2:18" ht="13.5">
      <c r="B44" s="21"/>
      <c r="C44" s="175"/>
      <c r="D44" s="175"/>
      <c r="E44" s="175"/>
      <c r="F44" s="175"/>
      <c r="G44" s="175"/>
      <c r="H44" s="175"/>
      <c r="I44" s="175"/>
      <c r="J44" s="175"/>
      <c r="K44" s="175"/>
      <c r="L44" s="175"/>
      <c r="M44" s="175"/>
      <c r="N44" s="175"/>
      <c r="O44" s="175"/>
      <c r="P44" s="175"/>
      <c r="Q44" s="175"/>
      <c r="R44" s="22"/>
    </row>
    <row r="45" spans="2:18" ht="13.5">
      <c r="B45" s="21"/>
      <c r="C45" s="175"/>
      <c r="D45" s="175"/>
      <c r="E45" s="175"/>
      <c r="F45" s="175"/>
      <c r="G45" s="175"/>
      <c r="H45" s="175"/>
      <c r="I45" s="175"/>
      <c r="J45" s="175"/>
      <c r="K45" s="175"/>
      <c r="L45" s="175"/>
      <c r="M45" s="175"/>
      <c r="N45" s="175"/>
      <c r="O45" s="175"/>
      <c r="P45" s="175"/>
      <c r="Q45" s="175"/>
      <c r="R45" s="22"/>
    </row>
    <row r="46" spans="2:18" ht="13.5">
      <c r="B46" s="21"/>
      <c r="C46" s="175"/>
      <c r="D46" s="175"/>
      <c r="E46" s="175"/>
      <c r="F46" s="175"/>
      <c r="G46" s="175"/>
      <c r="H46" s="175"/>
      <c r="I46" s="175"/>
      <c r="J46" s="175"/>
      <c r="K46" s="175"/>
      <c r="L46" s="175"/>
      <c r="M46" s="175"/>
      <c r="N46" s="175"/>
      <c r="O46" s="175"/>
      <c r="P46" s="175"/>
      <c r="Q46" s="175"/>
      <c r="R46" s="22"/>
    </row>
    <row r="47" spans="2:18" ht="13.5">
      <c r="B47" s="21"/>
      <c r="C47" s="175"/>
      <c r="D47" s="175"/>
      <c r="E47" s="175"/>
      <c r="F47" s="175"/>
      <c r="G47" s="175"/>
      <c r="H47" s="175"/>
      <c r="I47" s="175"/>
      <c r="J47" s="175"/>
      <c r="K47" s="175"/>
      <c r="L47" s="175"/>
      <c r="M47" s="175"/>
      <c r="N47" s="175"/>
      <c r="O47" s="175"/>
      <c r="P47" s="175"/>
      <c r="Q47" s="175"/>
      <c r="R47" s="22"/>
    </row>
    <row r="48" spans="2:18" ht="13.5">
      <c r="B48" s="21"/>
      <c r="C48" s="175"/>
      <c r="D48" s="175"/>
      <c r="E48" s="175"/>
      <c r="F48" s="175"/>
      <c r="G48" s="175"/>
      <c r="H48" s="175"/>
      <c r="I48" s="175"/>
      <c r="J48" s="175"/>
      <c r="K48" s="175"/>
      <c r="L48" s="175"/>
      <c r="M48" s="175"/>
      <c r="N48" s="175"/>
      <c r="O48" s="175"/>
      <c r="P48" s="175"/>
      <c r="Q48" s="175"/>
      <c r="R48" s="22"/>
    </row>
    <row r="49" spans="2:18" ht="13.5">
      <c r="B49" s="21"/>
      <c r="C49" s="175"/>
      <c r="D49" s="175"/>
      <c r="E49" s="175"/>
      <c r="F49" s="175"/>
      <c r="G49" s="175"/>
      <c r="H49" s="175"/>
      <c r="I49" s="175"/>
      <c r="J49" s="175"/>
      <c r="K49" s="175"/>
      <c r="L49" s="175"/>
      <c r="M49" s="175"/>
      <c r="N49" s="175"/>
      <c r="O49" s="175"/>
      <c r="P49" s="175"/>
      <c r="Q49" s="175"/>
      <c r="R49" s="22"/>
    </row>
    <row r="50" spans="2:18" s="1" customFormat="1" ht="15">
      <c r="B50" s="26"/>
      <c r="C50" s="250"/>
      <c r="D50" s="193" t="s">
        <v>46</v>
      </c>
      <c r="E50" s="181"/>
      <c r="F50" s="181"/>
      <c r="G50" s="181"/>
      <c r="H50" s="194"/>
      <c r="I50" s="250"/>
      <c r="J50" s="193" t="s">
        <v>47</v>
      </c>
      <c r="K50" s="181"/>
      <c r="L50" s="181"/>
      <c r="M50" s="181"/>
      <c r="N50" s="181"/>
      <c r="O50" s="181"/>
      <c r="P50" s="194"/>
      <c r="Q50" s="250"/>
      <c r="R50" s="28"/>
    </row>
    <row r="51" spans="2:18" ht="13.5">
      <c r="B51" s="21"/>
      <c r="C51" s="175"/>
      <c r="D51" s="195"/>
      <c r="E51" s="175"/>
      <c r="F51" s="175"/>
      <c r="G51" s="175"/>
      <c r="H51" s="196"/>
      <c r="I51" s="175"/>
      <c r="J51" s="195"/>
      <c r="K51" s="175"/>
      <c r="L51" s="175"/>
      <c r="M51" s="175"/>
      <c r="N51" s="175"/>
      <c r="O51" s="175"/>
      <c r="P51" s="196"/>
      <c r="Q51" s="175"/>
      <c r="R51" s="22"/>
    </row>
    <row r="52" spans="2:18" ht="13.5">
      <c r="B52" s="21"/>
      <c r="C52" s="175"/>
      <c r="D52" s="195"/>
      <c r="E52" s="175"/>
      <c r="F52" s="175"/>
      <c r="G52" s="175"/>
      <c r="H52" s="196"/>
      <c r="I52" s="175"/>
      <c r="J52" s="195"/>
      <c r="K52" s="175"/>
      <c r="L52" s="175"/>
      <c r="M52" s="175"/>
      <c r="N52" s="175"/>
      <c r="O52" s="175"/>
      <c r="P52" s="196"/>
      <c r="Q52" s="175"/>
      <c r="R52" s="22"/>
    </row>
    <row r="53" spans="2:18" ht="13.5">
      <c r="B53" s="21"/>
      <c r="C53" s="175"/>
      <c r="D53" s="195"/>
      <c r="E53" s="175"/>
      <c r="F53" s="175"/>
      <c r="G53" s="175"/>
      <c r="H53" s="196"/>
      <c r="I53" s="175"/>
      <c r="J53" s="195"/>
      <c r="K53" s="175"/>
      <c r="L53" s="175"/>
      <c r="M53" s="175"/>
      <c r="N53" s="175"/>
      <c r="O53" s="175"/>
      <c r="P53" s="196"/>
      <c r="Q53" s="175"/>
      <c r="R53" s="22"/>
    </row>
    <row r="54" spans="2:18" ht="13.5">
      <c r="B54" s="21"/>
      <c r="C54" s="175"/>
      <c r="D54" s="195"/>
      <c r="E54" s="175"/>
      <c r="F54" s="175"/>
      <c r="G54" s="175"/>
      <c r="H54" s="196"/>
      <c r="I54" s="175"/>
      <c r="J54" s="195"/>
      <c r="K54" s="175"/>
      <c r="L54" s="175"/>
      <c r="M54" s="175"/>
      <c r="N54" s="175"/>
      <c r="O54" s="175"/>
      <c r="P54" s="196"/>
      <c r="Q54" s="175"/>
      <c r="R54" s="22"/>
    </row>
    <row r="55" spans="2:18" ht="13.5">
      <c r="B55" s="21"/>
      <c r="C55" s="175"/>
      <c r="D55" s="195"/>
      <c r="E55" s="175"/>
      <c r="F55" s="175"/>
      <c r="G55" s="175"/>
      <c r="H55" s="196"/>
      <c r="I55" s="175"/>
      <c r="J55" s="195"/>
      <c r="K55" s="175"/>
      <c r="L55" s="175"/>
      <c r="M55" s="175"/>
      <c r="N55" s="175"/>
      <c r="O55" s="175"/>
      <c r="P55" s="196"/>
      <c r="Q55" s="175"/>
      <c r="R55" s="22"/>
    </row>
    <row r="56" spans="2:18" ht="13.5">
      <c r="B56" s="21"/>
      <c r="C56" s="175"/>
      <c r="D56" s="195"/>
      <c r="E56" s="175"/>
      <c r="F56" s="175"/>
      <c r="G56" s="175"/>
      <c r="H56" s="196"/>
      <c r="I56" s="175"/>
      <c r="J56" s="195"/>
      <c r="K56" s="175"/>
      <c r="L56" s="175"/>
      <c r="M56" s="175"/>
      <c r="N56" s="175"/>
      <c r="O56" s="175"/>
      <c r="P56" s="196"/>
      <c r="Q56" s="175"/>
      <c r="R56" s="22"/>
    </row>
    <row r="57" spans="2:18" ht="13.5">
      <c r="B57" s="21"/>
      <c r="C57" s="175"/>
      <c r="D57" s="195"/>
      <c r="E57" s="175"/>
      <c r="F57" s="175"/>
      <c r="G57" s="175"/>
      <c r="H57" s="196"/>
      <c r="I57" s="175"/>
      <c r="J57" s="195"/>
      <c r="K57" s="175"/>
      <c r="L57" s="175"/>
      <c r="M57" s="175"/>
      <c r="N57" s="175"/>
      <c r="O57" s="175"/>
      <c r="P57" s="196"/>
      <c r="Q57" s="175"/>
      <c r="R57" s="22"/>
    </row>
    <row r="58" spans="2:18" ht="13.5">
      <c r="B58" s="21"/>
      <c r="C58" s="175"/>
      <c r="D58" s="195"/>
      <c r="E58" s="175"/>
      <c r="F58" s="175"/>
      <c r="G58" s="175"/>
      <c r="H58" s="196"/>
      <c r="I58" s="175"/>
      <c r="J58" s="195"/>
      <c r="K58" s="175"/>
      <c r="L58" s="175"/>
      <c r="M58" s="175"/>
      <c r="N58" s="175"/>
      <c r="O58" s="175"/>
      <c r="P58" s="196"/>
      <c r="Q58" s="175"/>
      <c r="R58" s="22"/>
    </row>
    <row r="59" spans="2:18" s="1" customFormat="1" ht="15">
      <c r="B59" s="26"/>
      <c r="C59" s="250"/>
      <c r="D59" s="197" t="s">
        <v>48</v>
      </c>
      <c r="E59" s="198"/>
      <c r="F59" s="198"/>
      <c r="G59" s="199" t="s">
        <v>49</v>
      </c>
      <c r="H59" s="200"/>
      <c r="I59" s="250"/>
      <c r="J59" s="197" t="s">
        <v>48</v>
      </c>
      <c r="K59" s="198"/>
      <c r="L59" s="198"/>
      <c r="M59" s="198"/>
      <c r="N59" s="199" t="s">
        <v>49</v>
      </c>
      <c r="O59" s="198"/>
      <c r="P59" s="200"/>
      <c r="Q59" s="250"/>
      <c r="R59" s="28"/>
    </row>
    <row r="60" spans="2:18" ht="13.5">
      <c r="B60" s="21"/>
      <c r="C60" s="175"/>
      <c r="D60" s="175"/>
      <c r="E60" s="175"/>
      <c r="F60" s="175"/>
      <c r="G60" s="175"/>
      <c r="H60" s="175"/>
      <c r="I60" s="175"/>
      <c r="J60" s="175"/>
      <c r="K60" s="175"/>
      <c r="L60" s="175"/>
      <c r="M60" s="175"/>
      <c r="N60" s="175"/>
      <c r="O60" s="175"/>
      <c r="P60" s="175"/>
      <c r="Q60" s="175"/>
      <c r="R60" s="22"/>
    </row>
    <row r="61" spans="2:18" s="1" customFormat="1" ht="15">
      <c r="B61" s="26"/>
      <c r="C61" s="250"/>
      <c r="D61" s="193" t="s">
        <v>50</v>
      </c>
      <c r="E61" s="181"/>
      <c r="F61" s="181"/>
      <c r="G61" s="181"/>
      <c r="H61" s="194"/>
      <c r="I61" s="250"/>
      <c r="J61" s="193" t="s">
        <v>51</v>
      </c>
      <c r="K61" s="181"/>
      <c r="L61" s="181"/>
      <c r="M61" s="181"/>
      <c r="N61" s="181"/>
      <c r="O61" s="181"/>
      <c r="P61" s="194"/>
      <c r="Q61" s="250"/>
      <c r="R61" s="28"/>
    </row>
    <row r="62" spans="2:18" ht="13.5">
      <c r="B62" s="21"/>
      <c r="C62" s="175"/>
      <c r="D62" s="195"/>
      <c r="E62" s="175"/>
      <c r="F62" s="175"/>
      <c r="G62" s="175"/>
      <c r="H62" s="196"/>
      <c r="I62" s="175"/>
      <c r="J62" s="195"/>
      <c r="K62" s="175"/>
      <c r="L62" s="175"/>
      <c r="M62" s="175"/>
      <c r="N62" s="175"/>
      <c r="O62" s="175"/>
      <c r="P62" s="196"/>
      <c r="Q62" s="175"/>
      <c r="R62" s="22"/>
    </row>
    <row r="63" spans="2:18" ht="13.5">
      <c r="B63" s="21"/>
      <c r="C63" s="175"/>
      <c r="D63" s="195"/>
      <c r="E63" s="175"/>
      <c r="F63" s="175"/>
      <c r="G63" s="175"/>
      <c r="H63" s="196"/>
      <c r="I63" s="175"/>
      <c r="J63" s="195"/>
      <c r="K63" s="175"/>
      <c r="L63" s="175"/>
      <c r="M63" s="175"/>
      <c r="N63" s="175"/>
      <c r="O63" s="175"/>
      <c r="P63" s="196"/>
      <c r="Q63" s="175"/>
      <c r="R63" s="22"/>
    </row>
    <row r="64" spans="2:18" ht="13.5">
      <c r="B64" s="21"/>
      <c r="C64" s="175"/>
      <c r="D64" s="195"/>
      <c r="E64" s="175"/>
      <c r="F64" s="175"/>
      <c r="G64" s="175"/>
      <c r="H64" s="196"/>
      <c r="I64" s="175"/>
      <c r="J64" s="195"/>
      <c r="K64" s="175"/>
      <c r="L64" s="175"/>
      <c r="M64" s="175"/>
      <c r="N64" s="175"/>
      <c r="O64" s="175"/>
      <c r="P64" s="196"/>
      <c r="Q64" s="175"/>
      <c r="R64" s="22"/>
    </row>
    <row r="65" spans="2:18" ht="13.5">
      <c r="B65" s="21"/>
      <c r="C65" s="175"/>
      <c r="D65" s="195"/>
      <c r="E65" s="175"/>
      <c r="F65" s="175"/>
      <c r="G65" s="175"/>
      <c r="H65" s="196"/>
      <c r="I65" s="175"/>
      <c r="J65" s="195"/>
      <c r="K65" s="175"/>
      <c r="L65" s="175"/>
      <c r="M65" s="175"/>
      <c r="N65" s="175"/>
      <c r="O65" s="175"/>
      <c r="P65" s="196"/>
      <c r="Q65" s="175"/>
      <c r="R65" s="22"/>
    </row>
    <row r="66" spans="2:18" ht="13.5">
      <c r="B66" s="21"/>
      <c r="C66" s="175"/>
      <c r="D66" s="195"/>
      <c r="E66" s="175"/>
      <c r="F66" s="175"/>
      <c r="G66" s="175"/>
      <c r="H66" s="196"/>
      <c r="I66" s="175"/>
      <c r="J66" s="195"/>
      <c r="K66" s="175"/>
      <c r="L66" s="175"/>
      <c r="M66" s="175"/>
      <c r="N66" s="175"/>
      <c r="O66" s="175"/>
      <c r="P66" s="196"/>
      <c r="Q66" s="175"/>
      <c r="R66" s="22"/>
    </row>
    <row r="67" spans="2:18" ht="13.5">
      <c r="B67" s="21"/>
      <c r="C67" s="175"/>
      <c r="D67" s="195"/>
      <c r="E67" s="175"/>
      <c r="F67" s="175"/>
      <c r="G67" s="175"/>
      <c r="H67" s="196"/>
      <c r="I67" s="175"/>
      <c r="J67" s="195"/>
      <c r="K67" s="175"/>
      <c r="L67" s="175"/>
      <c r="M67" s="175"/>
      <c r="N67" s="175"/>
      <c r="O67" s="175"/>
      <c r="P67" s="196"/>
      <c r="Q67" s="175"/>
      <c r="R67" s="22"/>
    </row>
    <row r="68" spans="2:18" ht="13.5">
      <c r="B68" s="21"/>
      <c r="C68" s="175"/>
      <c r="D68" s="195"/>
      <c r="E68" s="175"/>
      <c r="F68" s="175"/>
      <c r="G68" s="175"/>
      <c r="H68" s="196"/>
      <c r="I68" s="175"/>
      <c r="J68" s="195"/>
      <c r="K68" s="175"/>
      <c r="L68" s="175"/>
      <c r="M68" s="175"/>
      <c r="N68" s="175"/>
      <c r="O68" s="175"/>
      <c r="P68" s="196"/>
      <c r="Q68" s="175"/>
      <c r="R68" s="22"/>
    </row>
    <row r="69" spans="2:18" ht="13.5">
      <c r="B69" s="21"/>
      <c r="C69" s="175"/>
      <c r="D69" s="195"/>
      <c r="E69" s="175"/>
      <c r="F69" s="175"/>
      <c r="G69" s="175"/>
      <c r="H69" s="196"/>
      <c r="I69" s="175"/>
      <c r="J69" s="195"/>
      <c r="K69" s="175"/>
      <c r="L69" s="175"/>
      <c r="M69" s="175"/>
      <c r="N69" s="175"/>
      <c r="O69" s="175"/>
      <c r="P69" s="196"/>
      <c r="Q69" s="175"/>
      <c r="R69" s="22"/>
    </row>
    <row r="70" spans="2:18" s="1" customFormat="1" ht="15">
      <c r="B70" s="26"/>
      <c r="C70" s="250"/>
      <c r="D70" s="197" t="s">
        <v>48</v>
      </c>
      <c r="E70" s="198"/>
      <c r="F70" s="198"/>
      <c r="G70" s="199" t="s">
        <v>49</v>
      </c>
      <c r="H70" s="200"/>
      <c r="I70" s="250"/>
      <c r="J70" s="197" t="s">
        <v>48</v>
      </c>
      <c r="K70" s="198"/>
      <c r="L70" s="198"/>
      <c r="M70" s="198"/>
      <c r="N70" s="199" t="s">
        <v>49</v>
      </c>
      <c r="O70" s="198"/>
      <c r="P70" s="200"/>
      <c r="Q70" s="250"/>
      <c r="R70" s="28"/>
    </row>
    <row r="71" spans="2:18" s="1" customFormat="1" ht="14.45" customHeight="1">
      <c r="B71" s="40"/>
      <c r="C71" s="201"/>
      <c r="D71" s="201"/>
      <c r="E71" s="201"/>
      <c r="F71" s="201"/>
      <c r="G71" s="201"/>
      <c r="H71" s="201"/>
      <c r="I71" s="201"/>
      <c r="J71" s="201"/>
      <c r="K71" s="201"/>
      <c r="L71" s="201"/>
      <c r="M71" s="201"/>
      <c r="N71" s="201"/>
      <c r="O71" s="201"/>
      <c r="P71" s="201"/>
      <c r="Q71" s="201"/>
      <c r="R71" s="42"/>
    </row>
    <row r="72" spans="3:17" ht="13.5">
      <c r="C72" s="202"/>
      <c r="D72" s="202"/>
      <c r="E72" s="202"/>
      <c r="F72" s="202"/>
      <c r="G72" s="202"/>
      <c r="H72" s="202"/>
      <c r="I72" s="202"/>
      <c r="J72" s="202"/>
      <c r="K72" s="202"/>
      <c r="L72" s="202"/>
      <c r="M72" s="202"/>
      <c r="N72" s="202"/>
      <c r="O72" s="202"/>
      <c r="P72" s="202"/>
      <c r="Q72" s="202"/>
    </row>
    <row r="73" spans="3:17" ht="13.5">
      <c r="C73" s="202"/>
      <c r="D73" s="202"/>
      <c r="E73" s="202"/>
      <c r="F73" s="202"/>
      <c r="G73" s="202"/>
      <c r="H73" s="202"/>
      <c r="I73" s="202"/>
      <c r="J73" s="202"/>
      <c r="K73" s="202"/>
      <c r="L73" s="202"/>
      <c r="M73" s="202"/>
      <c r="N73" s="202"/>
      <c r="O73" s="202"/>
      <c r="P73" s="202"/>
      <c r="Q73" s="202"/>
    </row>
    <row r="74" spans="3:17" ht="13.5">
      <c r="C74" s="202"/>
      <c r="D74" s="202"/>
      <c r="E74" s="202"/>
      <c r="F74" s="202"/>
      <c r="G74" s="202"/>
      <c r="H74" s="202"/>
      <c r="I74" s="202"/>
      <c r="J74" s="202"/>
      <c r="K74" s="202"/>
      <c r="L74" s="202"/>
      <c r="M74" s="202"/>
      <c r="N74" s="202"/>
      <c r="O74" s="202"/>
      <c r="P74" s="202"/>
      <c r="Q74" s="202"/>
    </row>
    <row r="75" spans="2:18" s="1" customFormat="1" ht="6.95" customHeight="1">
      <c r="B75" s="43"/>
      <c r="C75" s="203"/>
      <c r="D75" s="203"/>
      <c r="E75" s="203"/>
      <c r="F75" s="203"/>
      <c r="G75" s="203"/>
      <c r="H75" s="203"/>
      <c r="I75" s="203"/>
      <c r="J75" s="203"/>
      <c r="K75" s="203"/>
      <c r="L75" s="203"/>
      <c r="M75" s="203"/>
      <c r="N75" s="203"/>
      <c r="O75" s="203"/>
      <c r="P75" s="203"/>
      <c r="Q75" s="203"/>
      <c r="R75" s="45"/>
    </row>
    <row r="76" spans="2:18" s="1" customFormat="1" ht="36.95" customHeight="1">
      <c r="B76" s="26"/>
      <c r="C76" s="309" t="s">
        <v>126</v>
      </c>
      <c r="D76" s="310"/>
      <c r="E76" s="310"/>
      <c r="F76" s="310"/>
      <c r="G76" s="310"/>
      <c r="H76" s="310"/>
      <c r="I76" s="310"/>
      <c r="J76" s="310"/>
      <c r="K76" s="310"/>
      <c r="L76" s="310"/>
      <c r="M76" s="310"/>
      <c r="N76" s="310"/>
      <c r="O76" s="310"/>
      <c r="P76" s="310"/>
      <c r="Q76" s="310"/>
      <c r="R76" s="28"/>
    </row>
    <row r="77" spans="2:18" s="1" customFormat="1" ht="6.95" customHeight="1">
      <c r="B77" s="26"/>
      <c r="C77" s="250"/>
      <c r="D77" s="250"/>
      <c r="E77" s="250"/>
      <c r="F77" s="250"/>
      <c r="G77" s="250"/>
      <c r="H77" s="250"/>
      <c r="I77" s="250"/>
      <c r="J77" s="250"/>
      <c r="K77" s="250"/>
      <c r="L77" s="250"/>
      <c r="M77" s="250"/>
      <c r="N77" s="250"/>
      <c r="O77" s="250"/>
      <c r="P77" s="250"/>
      <c r="Q77" s="250"/>
      <c r="R77" s="28"/>
    </row>
    <row r="78" spans="2:18" s="1" customFormat="1" ht="30" customHeight="1">
      <c r="B78" s="26"/>
      <c r="C78" s="254" t="s">
        <v>17</v>
      </c>
      <c r="D78" s="250"/>
      <c r="E78" s="250"/>
      <c r="F78" s="417" t="str">
        <f>F6</f>
        <v>Lednice</v>
      </c>
      <c r="G78" s="418"/>
      <c r="H78" s="418"/>
      <c r="I78" s="418"/>
      <c r="J78" s="418"/>
      <c r="K78" s="418"/>
      <c r="L78" s="418"/>
      <c r="M78" s="418"/>
      <c r="N78" s="418"/>
      <c r="O78" s="418"/>
      <c r="P78" s="418"/>
      <c r="Q78" s="250"/>
      <c r="R78" s="28"/>
    </row>
    <row r="79" spans="2:18" s="1" customFormat="1" ht="36.95" customHeight="1">
      <c r="B79" s="26"/>
      <c r="C79" s="204" t="s">
        <v>123</v>
      </c>
      <c r="D79" s="250"/>
      <c r="E79" s="250"/>
      <c r="F79" s="325" t="str">
        <f>F7</f>
        <v>TO-1.11.12 - Závlaha stínoviště a kontejnerovny</v>
      </c>
      <c r="G79" s="408"/>
      <c r="H79" s="408"/>
      <c r="I79" s="408"/>
      <c r="J79" s="408"/>
      <c r="K79" s="408"/>
      <c r="L79" s="408"/>
      <c r="M79" s="408"/>
      <c r="N79" s="408"/>
      <c r="O79" s="408"/>
      <c r="P79" s="408"/>
      <c r="Q79" s="250"/>
      <c r="R79" s="28"/>
    </row>
    <row r="80" spans="2:18" s="1" customFormat="1" ht="6.95" customHeight="1">
      <c r="B80" s="26"/>
      <c r="C80" s="250"/>
      <c r="D80" s="250"/>
      <c r="E80" s="250"/>
      <c r="F80" s="250"/>
      <c r="G80" s="250"/>
      <c r="H80" s="250"/>
      <c r="I80" s="250"/>
      <c r="J80" s="250"/>
      <c r="K80" s="250"/>
      <c r="L80" s="250"/>
      <c r="M80" s="250"/>
      <c r="N80" s="250"/>
      <c r="O80" s="250"/>
      <c r="P80" s="250"/>
      <c r="Q80" s="250"/>
      <c r="R80" s="28"/>
    </row>
    <row r="81" spans="2:18" s="1" customFormat="1" ht="18" customHeight="1">
      <c r="B81" s="26"/>
      <c r="C81" s="254" t="s">
        <v>21</v>
      </c>
      <c r="D81" s="250"/>
      <c r="E81" s="250"/>
      <c r="F81" s="251" t="str">
        <f>F9</f>
        <v>Lednice</v>
      </c>
      <c r="G81" s="250"/>
      <c r="H81" s="250"/>
      <c r="I81" s="250"/>
      <c r="J81" s="250"/>
      <c r="K81" s="254" t="s">
        <v>23</v>
      </c>
      <c r="L81" s="250"/>
      <c r="M81" s="409" t="str">
        <f>IF(O9="","",O9)</f>
        <v>29. 1. 2018</v>
      </c>
      <c r="N81" s="409"/>
      <c r="O81" s="409"/>
      <c r="P81" s="409"/>
      <c r="Q81" s="250"/>
      <c r="R81" s="28"/>
    </row>
    <row r="82" spans="2:18" s="1" customFormat="1" ht="6.95" customHeight="1">
      <c r="B82" s="26"/>
      <c r="C82" s="250"/>
      <c r="D82" s="250"/>
      <c r="E82" s="250"/>
      <c r="F82" s="250"/>
      <c r="G82" s="250"/>
      <c r="H82" s="250"/>
      <c r="I82" s="250"/>
      <c r="J82" s="250"/>
      <c r="K82" s="250"/>
      <c r="L82" s="250"/>
      <c r="M82" s="250"/>
      <c r="N82" s="250"/>
      <c r="O82" s="250"/>
      <c r="P82" s="250"/>
      <c r="Q82" s="250"/>
      <c r="R82" s="28"/>
    </row>
    <row r="83" spans="2:18" s="1" customFormat="1" ht="15">
      <c r="B83" s="26"/>
      <c r="C83" s="254" t="s">
        <v>25</v>
      </c>
      <c r="D83" s="250"/>
      <c r="E83" s="250"/>
      <c r="F83" s="148" t="str">
        <f>'Rekapitulace stavby'!L82</f>
        <v>Mendelova univerzita v Brně, Zahradnická fakulta</v>
      </c>
      <c r="G83" s="250"/>
      <c r="H83" s="250"/>
      <c r="I83" s="250"/>
      <c r="J83" s="250"/>
      <c r="K83" s="254" t="s">
        <v>29</v>
      </c>
      <c r="L83" s="250"/>
      <c r="M83" s="409" t="str">
        <f>'Rekapitulace stavby'!$AM$82</f>
        <v>Ing. Jiří Vondál</v>
      </c>
      <c r="N83" s="311"/>
      <c r="O83" s="311"/>
      <c r="P83" s="311"/>
      <c r="Q83" s="311"/>
      <c r="R83" s="28"/>
    </row>
    <row r="84" spans="2:18" s="1" customFormat="1" ht="14.45" customHeight="1">
      <c r="B84" s="26"/>
      <c r="C84" s="254" t="s">
        <v>28</v>
      </c>
      <c r="D84" s="250"/>
      <c r="E84" s="250"/>
      <c r="F84" s="148" t="str">
        <f>'Rekapitulace stavby'!L83</f>
        <v xml:space="preserve"> </v>
      </c>
      <c r="G84" s="250"/>
      <c r="H84" s="250"/>
      <c r="I84" s="250"/>
      <c r="J84" s="250"/>
      <c r="K84" s="254" t="s">
        <v>31</v>
      </c>
      <c r="L84" s="250"/>
      <c r="M84" s="409" t="str">
        <f>'Rekapitulace stavby'!$AM$83</f>
        <v>Ing. Tomáš Vlček</v>
      </c>
      <c r="N84" s="311"/>
      <c r="O84" s="311"/>
      <c r="P84" s="311"/>
      <c r="Q84" s="311"/>
      <c r="R84" s="28"/>
    </row>
    <row r="85" spans="2:18" s="1" customFormat="1" ht="10.35" customHeight="1">
      <c r="B85" s="26"/>
      <c r="C85" s="250"/>
      <c r="D85" s="250"/>
      <c r="E85" s="250"/>
      <c r="F85" s="250"/>
      <c r="G85" s="250"/>
      <c r="H85" s="250"/>
      <c r="I85" s="250"/>
      <c r="J85" s="250"/>
      <c r="K85" s="250"/>
      <c r="L85" s="250"/>
      <c r="M85" s="250"/>
      <c r="N85" s="250"/>
      <c r="O85" s="250"/>
      <c r="P85" s="250"/>
      <c r="Q85" s="250"/>
      <c r="R85" s="28"/>
    </row>
    <row r="86" spans="2:18" s="1" customFormat="1" ht="29.25" customHeight="1">
      <c r="B86" s="26"/>
      <c r="C86" s="420" t="s">
        <v>127</v>
      </c>
      <c r="D86" s="421"/>
      <c r="E86" s="421"/>
      <c r="F86" s="421"/>
      <c r="G86" s="421"/>
      <c r="H86" s="256"/>
      <c r="I86" s="256"/>
      <c r="J86" s="256"/>
      <c r="K86" s="256"/>
      <c r="L86" s="256"/>
      <c r="M86" s="256"/>
      <c r="N86" s="420" t="s">
        <v>128</v>
      </c>
      <c r="O86" s="421"/>
      <c r="P86" s="421"/>
      <c r="Q86" s="421"/>
      <c r="R86" s="28"/>
    </row>
    <row r="87" spans="2:18" s="1" customFormat="1" ht="10.35" customHeight="1">
      <c r="B87" s="26"/>
      <c r="C87" s="250"/>
      <c r="D87" s="250"/>
      <c r="E87" s="250"/>
      <c r="F87" s="250"/>
      <c r="G87" s="250"/>
      <c r="H87" s="250"/>
      <c r="I87" s="250"/>
      <c r="J87" s="250"/>
      <c r="K87" s="250"/>
      <c r="L87" s="250"/>
      <c r="M87" s="250"/>
      <c r="N87" s="250"/>
      <c r="O87" s="250"/>
      <c r="P87" s="250"/>
      <c r="Q87" s="250"/>
      <c r="R87" s="28"/>
    </row>
    <row r="88" spans="2:18" s="1" customFormat="1" ht="29.25" customHeight="1">
      <c r="B88" s="26"/>
      <c r="C88" s="206" t="s">
        <v>129</v>
      </c>
      <c r="D88" s="250"/>
      <c r="E88" s="250"/>
      <c r="F88" s="250"/>
      <c r="G88" s="250"/>
      <c r="H88" s="250"/>
      <c r="I88" s="250"/>
      <c r="J88" s="250"/>
      <c r="K88" s="250"/>
      <c r="L88" s="250"/>
      <c r="M88" s="250"/>
      <c r="N88" s="337">
        <f>N115</f>
        <v>0</v>
      </c>
      <c r="O88" s="415"/>
      <c r="P88" s="415"/>
      <c r="Q88" s="415"/>
      <c r="R88" s="28"/>
    </row>
    <row r="89" spans="2:18" s="6" customFormat="1" ht="24.95" customHeight="1">
      <c r="B89" s="79"/>
      <c r="C89" s="255"/>
      <c r="D89" s="215" t="s">
        <v>130</v>
      </c>
      <c r="E89" s="255"/>
      <c r="F89" s="255"/>
      <c r="G89" s="255"/>
      <c r="H89" s="255"/>
      <c r="I89" s="255"/>
      <c r="J89" s="255"/>
      <c r="K89" s="255"/>
      <c r="L89" s="255"/>
      <c r="M89" s="255"/>
      <c r="N89" s="405">
        <f>N116</f>
        <v>0</v>
      </c>
      <c r="O89" s="419"/>
      <c r="P89" s="419"/>
      <c r="Q89" s="419"/>
      <c r="R89" s="81"/>
    </row>
    <row r="90" spans="2:18" s="7" customFormat="1" ht="19.9" customHeight="1">
      <c r="B90" s="82"/>
      <c r="C90" s="253"/>
      <c r="D90" s="210" t="str">
        <f>D117</f>
        <v>D1 - Výkopové práce</v>
      </c>
      <c r="E90" s="253"/>
      <c r="F90" s="253"/>
      <c r="G90" s="253"/>
      <c r="H90" s="253"/>
      <c r="I90" s="253"/>
      <c r="J90" s="253"/>
      <c r="K90" s="253"/>
      <c r="L90" s="253"/>
      <c r="M90" s="253"/>
      <c r="N90" s="413">
        <f>N117</f>
        <v>0</v>
      </c>
      <c r="O90" s="414"/>
      <c r="P90" s="414"/>
      <c r="Q90" s="414"/>
      <c r="R90" s="84"/>
    </row>
    <row r="91" spans="2:18" s="7" customFormat="1" ht="19.9" customHeight="1">
      <c r="B91" s="82"/>
      <c r="C91" s="253"/>
      <c r="D91" s="210" t="str">
        <f>D124</f>
        <v>D2 - Potrubí a kabely</v>
      </c>
      <c r="E91" s="253"/>
      <c r="F91" s="253"/>
      <c r="G91" s="253"/>
      <c r="H91" s="253"/>
      <c r="I91" s="253"/>
      <c r="J91" s="253"/>
      <c r="K91" s="253"/>
      <c r="L91" s="253"/>
      <c r="M91" s="253"/>
      <c r="N91" s="413">
        <f>N124</f>
        <v>0</v>
      </c>
      <c r="O91" s="414"/>
      <c r="P91" s="414"/>
      <c r="Q91" s="414"/>
      <c r="R91" s="84"/>
    </row>
    <row r="92" spans="2:18" s="7" customFormat="1" ht="19.9" customHeight="1">
      <c r="B92" s="82"/>
      <c r="C92" s="253"/>
      <c r="D92" s="210" t="str">
        <f>D138</f>
        <v>D3 - Ovládání závlahy</v>
      </c>
      <c r="E92" s="253"/>
      <c r="F92" s="253"/>
      <c r="G92" s="253"/>
      <c r="H92" s="253"/>
      <c r="I92" s="253"/>
      <c r="J92" s="253"/>
      <c r="K92" s="253"/>
      <c r="L92" s="253"/>
      <c r="M92" s="253"/>
      <c r="N92" s="413">
        <f>N138</f>
        <v>0</v>
      </c>
      <c r="O92" s="414"/>
      <c r="P92" s="414"/>
      <c r="Q92" s="414"/>
      <c r="R92" s="84"/>
    </row>
    <row r="93" spans="2:19" s="7" customFormat="1" ht="19.9" customHeight="1">
      <c r="B93" s="82"/>
      <c r="C93" s="253"/>
      <c r="D93" s="210" t="str">
        <f>D146</f>
        <v>D4 - Závlahový detail stínoviště</v>
      </c>
      <c r="E93" s="253"/>
      <c r="F93" s="253"/>
      <c r="G93" s="253"/>
      <c r="H93" s="253"/>
      <c r="I93" s="253"/>
      <c r="J93" s="253"/>
      <c r="K93" s="253"/>
      <c r="L93" s="253"/>
      <c r="M93" s="253"/>
      <c r="N93" s="413">
        <f>N146</f>
        <v>0</v>
      </c>
      <c r="O93" s="414"/>
      <c r="P93" s="414"/>
      <c r="Q93" s="414"/>
      <c r="R93" s="84"/>
      <c r="S93" s="114"/>
    </row>
    <row r="94" spans="2:18" s="7" customFormat="1" ht="19.9" customHeight="1">
      <c r="B94" s="82"/>
      <c r="C94" s="253"/>
      <c r="D94" s="210" t="str">
        <f>D149</f>
        <v>D5 - Závlahový detail kontejnerovna</v>
      </c>
      <c r="E94" s="253"/>
      <c r="F94" s="253"/>
      <c r="G94" s="253"/>
      <c r="H94" s="253"/>
      <c r="I94" s="253"/>
      <c r="J94" s="253"/>
      <c r="K94" s="253"/>
      <c r="L94" s="253"/>
      <c r="M94" s="253"/>
      <c r="N94" s="413">
        <f>N149</f>
        <v>0</v>
      </c>
      <c r="O94" s="414"/>
      <c r="P94" s="414"/>
      <c r="Q94" s="414"/>
      <c r="R94" s="84"/>
    </row>
    <row r="95" spans="2:18" s="1" customFormat="1" ht="21.75" customHeight="1">
      <c r="B95" s="26"/>
      <c r="C95" s="250"/>
      <c r="D95" s="210" t="str">
        <f>D152</f>
        <v>D6 - Vedlejší náklady</v>
      </c>
      <c r="E95" s="253"/>
      <c r="F95" s="250"/>
      <c r="G95" s="250"/>
      <c r="H95" s="250"/>
      <c r="I95" s="250"/>
      <c r="J95" s="250"/>
      <c r="K95" s="250"/>
      <c r="L95" s="250"/>
      <c r="M95" s="250"/>
      <c r="N95" s="413">
        <f>N152</f>
        <v>0</v>
      </c>
      <c r="O95" s="414"/>
      <c r="P95" s="414"/>
      <c r="Q95" s="414"/>
      <c r="R95" s="28"/>
    </row>
    <row r="96" spans="2:21" s="1" customFormat="1" ht="29.25" customHeight="1">
      <c r="B96" s="26"/>
      <c r="C96" s="206" t="s">
        <v>131</v>
      </c>
      <c r="D96" s="250"/>
      <c r="E96" s="250"/>
      <c r="F96" s="250"/>
      <c r="G96" s="250"/>
      <c r="H96" s="250"/>
      <c r="I96" s="250"/>
      <c r="J96" s="250"/>
      <c r="K96" s="250"/>
      <c r="L96" s="250"/>
      <c r="M96" s="250"/>
      <c r="N96" s="415">
        <v>0</v>
      </c>
      <c r="O96" s="416"/>
      <c r="P96" s="416"/>
      <c r="Q96" s="416"/>
      <c r="R96" s="28"/>
      <c r="T96" s="85"/>
      <c r="U96" s="86" t="s">
        <v>36</v>
      </c>
    </row>
    <row r="97" spans="2:18" s="1" customFormat="1" ht="18" customHeight="1">
      <c r="B97" s="26"/>
      <c r="C97" s="250"/>
      <c r="D97" s="250"/>
      <c r="E97" s="250"/>
      <c r="F97" s="250"/>
      <c r="G97" s="250"/>
      <c r="H97" s="250"/>
      <c r="I97" s="250"/>
      <c r="J97" s="250"/>
      <c r="K97" s="250"/>
      <c r="L97" s="250"/>
      <c r="M97" s="250"/>
      <c r="N97" s="250"/>
      <c r="O97" s="250"/>
      <c r="P97" s="250"/>
      <c r="Q97" s="250"/>
      <c r="R97" s="28"/>
    </row>
    <row r="98" spans="2:18" s="1" customFormat="1" ht="29.25" customHeight="1">
      <c r="B98" s="26"/>
      <c r="C98" s="211" t="s">
        <v>115</v>
      </c>
      <c r="D98" s="256"/>
      <c r="E98" s="256"/>
      <c r="F98" s="256"/>
      <c r="G98" s="256"/>
      <c r="H98" s="256"/>
      <c r="I98" s="256"/>
      <c r="J98" s="256"/>
      <c r="K98" s="256"/>
      <c r="L98" s="338">
        <f>ROUND(SUM(N88+N96),2)</f>
        <v>0</v>
      </c>
      <c r="M98" s="338"/>
      <c r="N98" s="338"/>
      <c r="O98" s="338"/>
      <c r="P98" s="338"/>
      <c r="Q98" s="338"/>
      <c r="R98" s="28"/>
    </row>
    <row r="99" spans="2:18" s="1" customFormat="1" ht="6.95" customHeight="1">
      <c r="B99" s="40"/>
      <c r="C99" s="201"/>
      <c r="D99" s="201"/>
      <c r="E99" s="201"/>
      <c r="F99" s="201"/>
      <c r="G99" s="201"/>
      <c r="H99" s="201"/>
      <c r="I99" s="201"/>
      <c r="J99" s="201"/>
      <c r="K99" s="201"/>
      <c r="L99" s="201"/>
      <c r="M99" s="201"/>
      <c r="N99" s="201"/>
      <c r="O99" s="201"/>
      <c r="P99" s="201"/>
      <c r="Q99" s="201"/>
      <c r="R99" s="42"/>
    </row>
    <row r="100" spans="3:17" ht="13.5">
      <c r="C100" s="202"/>
      <c r="D100" s="202"/>
      <c r="E100" s="202"/>
      <c r="F100" s="202"/>
      <c r="G100" s="202"/>
      <c r="H100" s="202"/>
      <c r="I100" s="202"/>
      <c r="J100" s="202"/>
      <c r="K100" s="202"/>
      <c r="L100" s="202"/>
      <c r="M100" s="202"/>
      <c r="N100" s="202"/>
      <c r="O100" s="202"/>
      <c r="P100" s="202"/>
      <c r="Q100" s="202"/>
    </row>
    <row r="101" spans="3:17" ht="13.5">
      <c r="C101" s="202"/>
      <c r="D101" s="202"/>
      <c r="E101" s="202"/>
      <c r="F101" s="202"/>
      <c r="G101" s="202"/>
      <c r="H101" s="202"/>
      <c r="I101" s="202"/>
      <c r="J101" s="202"/>
      <c r="K101" s="202"/>
      <c r="L101" s="202"/>
      <c r="M101" s="202"/>
      <c r="N101" s="202"/>
      <c r="O101" s="202"/>
      <c r="P101" s="202"/>
      <c r="Q101" s="202"/>
    </row>
    <row r="102" spans="3:17" ht="13.5">
      <c r="C102" s="202"/>
      <c r="D102" s="202"/>
      <c r="E102" s="202"/>
      <c r="F102" s="202"/>
      <c r="G102" s="202"/>
      <c r="H102" s="202"/>
      <c r="I102" s="202"/>
      <c r="J102" s="202"/>
      <c r="K102" s="202"/>
      <c r="L102" s="202"/>
      <c r="M102" s="202"/>
      <c r="N102" s="202"/>
      <c r="O102" s="202"/>
      <c r="P102" s="202"/>
      <c r="Q102" s="202"/>
    </row>
    <row r="103" spans="2:18" s="1" customFormat="1" ht="6.95" customHeight="1">
      <c r="B103" s="43"/>
      <c r="C103" s="203"/>
      <c r="D103" s="203"/>
      <c r="E103" s="203"/>
      <c r="F103" s="203"/>
      <c r="G103" s="203"/>
      <c r="H103" s="203"/>
      <c r="I103" s="203"/>
      <c r="J103" s="203"/>
      <c r="K103" s="203"/>
      <c r="L103" s="203"/>
      <c r="M103" s="203"/>
      <c r="N103" s="203"/>
      <c r="O103" s="203"/>
      <c r="P103" s="203"/>
      <c r="Q103" s="203"/>
      <c r="R103" s="45"/>
    </row>
    <row r="104" spans="2:18" s="1" customFormat="1" ht="36.95" customHeight="1">
      <c r="B104" s="26"/>
      <c r="C104" s="309" t="s">
        <v>132</v>
      </c>
      <c r="D104" s="408"/>
      <c r="E104" s="408"/>
      <c r="F104" s="408"/>
      <c r="G104" s="408"/>
      <c r="H104" s="408"/>
      <c r="I104" s="408"/>
      <c r="J104" s="408"/>
      <c r="K104" s="408"/>
      <c r="L104" s="408"/>
      <c r="M104" s="408"/>
      <c r="N104" s="408"/>
      <c r="O104" s="408"/>
      <c r="P104" s="408"/>
      <c r="Q104" s="408"/>
      <c r="R104" s="28"/>
    </row>
    <row r="105" spans="2:18" s="1" customFormat="1" ht="6.95" customHeight="1">
      <c r="B105" s="26"/>
      <c r="C105" s="250"/>
      <c r="D105" s="250"/>
      <c r="E105" s="250"/>
      <c r="F105" s="250"/>
      <c r="G105" s="250"/>
      <c r="H105" s="250"/>
      <c r="I105" s="250"/>
      <c r="J105" s="250"/>
      <c r="K105" s="250"/>
      <c r="L105" s="250"/>
      <c r="M105" s="250"/>
      <c r="N105" s="250"/>
      <c r="O105" s="250"/>
      <c r="P105" s="250"/>
      <c r="Q105" s="250"/>
      <c r="R105" s="28"/>
    </row>
    <row r="106" spans="2:18" s="1" customFormat="1" ht="30" customHeight="1">
      <c r="B106" s="26"/>
      <c r="C106" s="254" t="s">
        <v>17</v>
      </c>
      <c r="D106" s="250"/>
      <c r="E106" s="250"/>
      <c r="F106" s="417" t="str">
        <f>F6</f>
        <v>Lednice</v>
      </c>
      <c r="G106" s="418"/>
      <c r="H106" s="418"/>
      <c r="I106" s="418"/>
      <c r="J106" s="418"/>
      <c r="K106" s="418"/>
      <c r="L106" s="418"/>
      <c r="M106" s="418"/>
      <c r="N106" s="418"/>
      <c r="O106" s="418"/>
      <c r="P106" s="418"/>
      <c r="Q106" s="250"/>
      <c r="R106" s="28"/>
    </row>
    <row r="107" spans="2:18" s="1" customFormat="1" ht="36.95" customHeight="1">
      <c r="B107" s="26"/>
      <c r="C107" s="204" t="s">
        <v>123</v>
      </c>
      <c r="D107" s="250"/>
      <c r="E107" s="250"/>
      <c r="F107" s="325" t="str">
        <f>F7</f>
        <v>TO-1.11.12 - Závlaha stínoviště a kontejnerovny</v>
      </c>
      <c r="G107" s="408"/>
      <c r="H107" s="408"/>
      <c r="I107" s="408"/>
      <c r="J107" s="408"/>
      <c r="K107" s="408"/>
      <c r="L107" s="408"/>
      <c r="M107" s="408"/>
      <c r="N107" s="408"/>
      <c r="O107" s="408"/>
      <c r="P107" s="408"/>
      <c r="Q107" s="250"/>
      <c r="R107" s="28"/>
    </row>
    <row r="108" spans="2:18" s="1" customFormat="1" ht="6.95" customHeight="1">
      <c r="B108" s="26"/>
      <c r="C108" s="250"/>
      <c r="D108" s="250"/>
      <c r="E108" s="250"/>
      <c r="F108" s="250"/>
      <c r="G108" s="250"/>
      <c r="H108" s="250"/>
      <c r="I108" s="250"/>
      <c r="J108" s="250"/>
      <c r="K108" s="250"/>
      <c r="L108" s="250"/>
      <c r="M108" s="250"/>
      <c r="N108" s="250"/>
      <c r="O108" s="250"/>
      <c r="P108" s="250"/>
      <c r="Q108" s="250"/>
      <c r="R108" s="28"/>
    </row>
    <row r="109" spans="2:18" s="1" customFormat="1" ht="18" customHeight="1">
      <c r="B109" s="26"/>
      <c r="C109" s="254" t="s">
        <v>21</v>
      </c>
      <c r="D109" s="250"/>
      <c r="E109" s="250"/>
      <c r="F109" s="251" t="str">
        <f>F9</f>
        <v>Lednice</v>
      </c>
      <c r="G109" s="250"/>
      <c r="H109" s="250"/>
      <c r="I109" s="250"/>
      <c r="J109" s="250"/>
      <c r="K109" s="254" t="s">
        <v>23</v>
      </c>
      <c r="L109" s="250"/>
      <c r="M109" s="409" t="str">
        <f>IF(O9="","",O9)</f>
        <v>29. 1. 2018</v>
      </c>
      <c r="N109" s="409"/>
      <c r="O109" s="409"/>
      <c r="P109" s="409"/>
      <c r="Q109" s="250"/>
      <c r="R109" s="28"/>
    </row>
    <row r="110" spans="2:18" s="1" customFormat="1" ht="6.95" customHeight="1">
      <c r="B110" s="26"/>
      <c r="C110" s="250"/>
      <c r="D110" s="250"/>
      <c r="E110" s="250"/>
      <c r="F110" s="250"/>
      <c r="G110" s="250"/>
      <c r="H110" s="250"/>
      <c r="I110" s="250"/>
      <c r="J110" s="250"/>
      <c r="K110" s="250"/>
      <c r="L110" s="250"/>
      <c r="M110" s="250"/>
      <c r="N110" s="250"/>
      <c r="O110" s="250"/>
      <c r="P110" s="250"/>
      <c r="Q110" s="250"/>
      <c r="R110" s="28"/>
    </row>
    <row r="111" spans="2:18" s="1" customFormat="1" ht="15">
      <c r="B111" s="26"/>
      <c r="C111" s="254" t="s">
        <v>25</v>
      </c>
      <c r="D111" s="250"/>
      <c r="E111" s="250"/>
      <c r="F111" s="148" t="str">
        <f>'Rekapitulace stavby'!$L$82</f>
        <v>Mendelova univerzita v Brně, Zahradnická fakulta</v>
      </c>
      <c r="G111" s="250"/>
      <c r="H111" s="250"/>
      <c r="I111" s="250"/>
      <c r="J111" s="250"/>
      <c r="K111" s="254" t="s">
        <v>29</v>
      </c>
      <c r="L111" s="250"/>
      <c r="M111" s="409" t="str">
        <f>'Rekapitulace stavby'!$AM$82</f>
        <v>Ing. Jiří Vondál</v>
      </c>
      <c r="N111" s="311"/>
      <c r="O111" s="311"/>
      <c r="P111" s="311"/>
      <c r="Q111" s="311"/>
      <c r="R111" s="28"/>
    </row>
    <row r="112" spans="2:18" s="1" customFormat="1" ht="14.45" customHeight="1">
      <c r="B112" s="26"/>
      <c r="C112" s="254" t="s">
        <v>28</v>
      </c>
      <c r="D112" s="250"/>
      <c r="E112" s="250"/>
      <c r="F112" s="148" t="str">
        <f>'Rekapitulace stavby'!$L$83</f>
        <v xml:space="preserve"> </v>
      </c>
      <c r="G112" s="250"/>
      <c r="H112" s="250"/>
      <c r="I112" s="250"/>
      <c r="J112" s="250"/>
      <c r="K112" s="254" t="s">
        <v>31</v>
      </c>
      <c r="L112" s="250"/>
      <c r="M112" s="409" t="str">
        <f>'Rekapitulace stavby'!$AM$83</f>
        <v>Ing. Tomáš Vlček</v>
      </c>
      <c r="N112" s="311"/>
      <c r="O112" s="311"/>
      <c r="P112" s="311"/>
      <c r="Q112" s="311"/>
      <c r="R112" s="28"/>
    </row>
    <row r="113" spans="2:18" s="1" customFormat="1" ht="10.35" customHeight="1">
      <c r="B113" s="26"/>
      <c r="C113" s="250"/>
      <c r="D113" s="250"/>
      <c r="E113" s="250"/>
      <c r="F113" s="250"/>
      <c r="G113" s="250"/>
      <c r="H113" s="250"/>
      <c r="I113" s="250"/>
      <c r="J113" s="250"/>
      <c r="K113" s="250"/>
      <c r="L113" s="250"/>
      <c r="M113" s="250"/>
      <c r="N113" s="250"/>
      <c r="O113" s="250"/>
      <c r="P113" s="250"/>
      <c r="Q113" s="250"/>
      <c r="R113" s="28"/>
    </row>
    <row r="114" spans="2:27" s="8" customFormat="1" ht="29.25" customHeight="1">
      <c r="B114" s="87"/>
      <c r="C114" s="212" t="s">
        <v>133</v>
      </c>
      <c r="D114" s="252" t="s">
        <v>134</v>
      </c>
      <c r="E114" s="252" t="s">
        <v>54</v>
      </c>
      <c r="F114" s="410" t="s">
        <v>135</v>
      </c>
      <c r="G114" s="410"/>
      <c r="H114" s="410"/>
      <c r="I114" s="410"/>
      <c r="J114" s="252" t="s">
        <v>136</v>
      </c>
      <c r="K114" s="252" t="s">
        <v>137</v>
      </c>
      <c r="L114" s="411" t="s">
        <v>138</v>
      </c>
      <c r="M114" s="411"/>
      <c r="N114" s="410" t="s">
        <v>128</v>
      </c>
      <c r="O114" s="410"/>
      <c r="P114" s="410"/>
      <c r="Q114" s="412"/>
      <c r="R114" s="89"/>
      <c r="T114" s="51" t="s">
        <v>139</v>
      </c>
      <c r="U114" s="52" t="s">
        <v>36</v>
      </c>
      <c r="V114" s="52" t="s">
        <v>140</v>
      </c>
      <c r="W114" s="52" t="s">
        <v>141</v>
      </c>
      <c r="X114" s="52" t="s">
        <v>142</v>
      </c>
      <c r="Y114" s="52" t="s">
        <v>143</v>
      </c>
      <c r="Z114" s="52" t="s">
        <v>144</v>
      </c>
      <c r="AA114" s="53" t="s">
        <v>145</v>
      </c>
    </row>
    <row r="115" spans="2:27" s="1" customFormat="1" ht="29.25" customHeight="1">
      <c r="B115" s="26"/>
      <c r="C115" s="214" t="s">
        <v>124</v>
      </c>
      <c r="D115" s="250"/>
      <c r="E115" s="250"/>
      <c r="F115" s="250"/>
      <c r="G115" s="250"/>
      <c r="H115" s="250"/>
      <c r="I115" s="250"/>
      <c r="J115" s="250"/>
      <c r="K115" s="250"/>
      <c r="L115" s="250"/>
      <c r="M115" s="250"/>
      <c r="N115" s="402">
        <f>N116</f>
        <v>0</v>
      </c>
      <c r="O115" s="403"/>
      <c r="P115" s="403"/>
      <c r="Q115" s="403"/>
      <c r="R115" s="28"/>
      <c r="T115" s="54"/>
      <c r="U115" s="32"/>
      <c r="V115" s="32"/>
      <c r="W115" s="90">
        <f>W116</f>
        <v>0</v>
      </c>
      <c r="X115" s="32"/>
      <c r="Y115" s="90">
        <f>Y116</f>
        <v>0</v>
      </c>
      <c r="Z115" s="32"/>
      <c r="AA115" s="91">
        <f>AA116</f>
        <v>0</v>
      </c>
    </row>
    <row r="116" spans="2:27" s="9" customFormat="1" ht="37.35" customHeight="1">
      <c r="B116" s="93"/>
      <c r="C116" s="170"/>
      <c r="D116" s="215" t="s">
        <v>130</v>
      </c>
      <c r="E116" s="215"/>
      <c r="F116" s="215"/>
      <c r="G116" s="215"/>
      <c r="H116" s="215"/>
      <c r="I116" s="215"/>
      <c r="J116" s="215"/>
      <c r="K116" s="215"/>
      <c r="L116" s="215"/>
      <c r="M116" s="215"/>
      <c r="N116" s="426">
        <f>SUM(N146,N138,N117,N124,N14,N149,N152)</f>
        <v>0</v>
      </c>
      <c r="O116" s="427"/>
      <c r="P116" s="427"/>
      <c r="Q116" s="427"/>
      <c r="R116" s="96"/>
      <c r="T116" s="97"/>
      <c r="U116" s="94"/>
      <c r="V116" s="94"/>
      <c r="W116" s="98">
        <f>W118+SUM(W119:W148)</f>
        <v>0</v>
      </c>
      <c r="X116" s="94"/>
      <c r="Y116" s="98">
        <f>Y118+SUM(Y119:Y148)</f>
        <v>0</v>
      </c>
      <c r="Z116" s="94"/>
      <c r="AA116" s="99">
        <f>AA118+SUM(AA119:AA148)</f>
        <v>0</v>
      </c>
    </row>
    <row r="117" spans="2:27" s="9" customFormat="1" ht="29.85" customHeight="1">
      <c r="B117" s="93"/>
      <c r="C117" s="170"/>
      <c r="D117" s="171" t="s">
        <v>714</v>
      </c>
      <c r="E117" s="171"/>
      <c r="F117" s="171"/>
      <c r="G117" s="171"/>
      <c r="H117" s="171"/>
      <c r="I117" s="171"/>
      <c r="J117" s="171"/>
      <c r="K117" s="171"/>
      <c r="L117" s="171"/>
      <c r="M117" s="171"/>
      <c r="N117" s="394">
        <f>SUM(N118:Q123)</f>
        <v>0</v>
      </c>
      <c r="O117" s="395"/>
      <c r="P117" s="395"/>
      <c r="Q117" s="395"/>
      <c r="R117" s="96"/>
      <c r="T117" s="97"/>
      <c r="U117" s="94"/>
      <c r="V117" s="94"/>
      <c r="W117" s="98">
        <f>W118</f>
        <v>0</v>
      </c>
      <c r="X117" s="94"/>
      <c r="Y117" s="98">
        <f>Y118</f>
        <v>0</v>
      </c>
      <c r="Z117" s="94"/>
      <c r="AA117" s="99">
        <f>AA118</f>
        <v>0</v>
      </c>
    </row>
    <row r="118" spans="2:27" s="1" customFormat="1" ht="31.5" customHeight="1">
      <c r="B118" s="102"/>
      <c r="C118" s="165">
        <v>1</v>
      </c>
      <c r="D118" s="165" t="s">
        <v>146</v>
      </c>
      <c r="E118" s="218" t="s">
        <v>246</v>
      </c>
      <c r="F118" s="379" t="s">
        <v>334</v>
      </c>
      <c r="G118" s="379"/>
      <c r="H118" s="379"/>
      <c r="I118" s="379"/>
      <c r="J118" s="167" t="s">
        <v>149</v>
      </c>
      <c r="K118" s="168">
        <v>180</v>
      </c>
      <c r="L118" s="431"/>
      <c r="M118" s="432"/>
      <c r="N118" s="373">
        <f aca="true" t="shared" si="0" ref="N118:N148">ROUND(L118*K118,2)</f>
        <v>0</v>
      </c>
      <c r="O118" s="373"/>
      <c r="P118" s="373"/>
      <c r="Q118" s="373"/>
      <c r="R118" s="103"/>
      <c r="T118" s="104" t="s">
        <v>5</v>
      </c>
      <c r="U118" s="29" t="s">
        <v>37</v>
      </c>
      <c r="V118" s="105">
        <v>0</v>
      </c>
      <c r="W118" s="105">
        <f aca="true" t="shared" si="1" ref="W118:W148">V118*K118</f>
        <v>0</v>
      </c>
      <c r="X118" s="105">
        <v>0</v>
      </c>
      <c r="Y118" s="105">
        <f aca="true" t="shared" si="2" ref="Y118:Y148">X118*K118</f>
        <v>0</v>
      </c>
      <c r="Z118" s="105">
        <v>0</v>
      </c>
      <c r="AA118" s="106">
        <f aca="true" t="shared" si="3" ref="AA118:AA148">Z118*K118</f>
        <v>0</v>
      </c>
    </row>
    <row r="119" spans="2:27" s="1" customFormat="1" ht="31.5" customHeight="1">
      <c r="B119" s="102"/>
      <c r="C119" s="165">
        <v>2</v>
      </c>
      <c r="D119" s="165" t="s">
        <v>146</v>
      </c>
      <c r="E119" s="166" t="s">
        <v>163</v>
      </c>
      <c r="F119" s="379" t="s">
        <v>335</v>
      </c>
      <c r="G119" s="379"/>
      <c r="H119" s="379"/>
      <c r="I119" s="379"/>
      <c r="J119" s="167" t="s">
        <v>164</v>
      </c>
      <c r="K119" s="168">
        <v>7.02</v>
      </c>
      <c r="L119" s="372"/>
      <c r="M119" s="372"/>
      <c r="N119" s="373">
        <f t="shared" si="0"/>
        <v>0</v>
      </c>
      <c r="O119" s="373"/>
      <c r="P119" s="373"/>
      <c r="Q119" s="373"/>
      <c r="R119" s="103"/>
      <c r="T119" s="104" t="s">
        <v>5</v>
      </c>
      <c r="U119" s="29" t="s">
        <v>37</v>
      </c>
      <c r="V119" s="105">
        <v>0</v>
      </c>
      <c r="W119" s="105">
        <f t="shared" si="1"/>
        <v>0</v>
      </c>
      <c r="X119" s="105">
        <v>0</v>
      </c>
      <c r="Y119" s="105">
        <f t="shared" si="2"/>
        <v>0</v>
      </c>
      <c r="Z119" s="105">
        <v>0</v>
      </c>
      <c r="AA119" s="106">
        <f t="shared" si="3"/>
        <v>0</v>
      </c>
    </row>
    <row r="120" spans="2:27" s="1" customFormat="1" ht="16.5" customHeight="1">
      <c r="B120" s="102"/>
      <c r="C120" s="165"/>
      <c r="D120" s="165"/>
      <c r="E120" s="218"/>
      <c r="F120" s="374" t="s">
        <v>758</v>
      </c>
      <c r="G120" s="374"/>
      <c r="H120" s="374"/>
      <c r="I120" s="374"/>
      <c r="J120" s="167"/>
      <c r="K120" s="168"/>
      <c r="L120" s="257"/>
      <c r="M120" s="257"/>
      <c r="N120" s="373"/>
      <c r="O120" s="373"/>
      <c r="P120" s="373"/>
      <c r="Q120" s="373"/>
      <c r="R120" s="103"/>
      <c r="T120" s="104"/>
      <c r="U120" s="29"/>
      <c r="V120" s="105"/>
      <c r="W120" s="105"/>
      <c r="X120" s="105"/>
      <c r="Y120" s="105"/>
      <c r="Z120" s="105"/>
      <c r="AA120" s="106"/>
    </row>
    <row r="121" spans="2:27" s="1" customFormat="1" ht="22.5" customHeight="1">
      <c r="B121" s="102"/>
      <c r="C121" s="165" t="s">
        <v>168</v>
      </c>
      <c r="D121" s="165" t="s">
        <v>146</v>
      </c>
      <c r="E121" s="166" t="s">
        <v>166</v>
      </c>
      <c r="F121" s="379" t="s">
        <v>167</v>
      </c>
      <c r="G121" s="379"/>
      <c r="H121" s="379"/>
      <c r="I121" s="379"/>
      <c r="J121" s="167" t="s">
        <v>164</v>
      </c>
      <c r="K121" s="168">
        <v>9.18</v>
      </c>
      <c r="L121" s="372"/>
      <c r="M121" s="372"/>
      <c r="N121" s="373">
        <f t="shared" si="0"/>
        <v>0</v>
      </c>
      <c r="O121" s="373"/>
      <c r="P121" s="373"/>
      <c r="Q121" s="373"/>
      <c r="R121" s="103"/>
      <c r="T121" s="104" t="s">
        <v>5</v>
      </c>
      <c r="U121" s="29" t="s">
        <v>37</v>
      </c>
      <c r="V121" s="105">
        <v>0</v>
      </c>
      <c r="W121" s="105">
        <f t="shared" si="1"/>
        <v>0</v>
      </c>
      <c r="X121" s="105">
        <v>0</v>
      </c>
      <c r="Y121" s="105">
        <f t="shared" si="2"/>
        <v>0</v>
      </c>
      <c r="Z121" s="105">
        <v>0</v>
      </c>
      <c r="AA121" s="106">
        <f t="shared" si="3"/>
        <v>0</v>
      </c>
    </row>
    <row r="122" spans="2:27" s="1" customFormat="1" ht="16.5" customHeight="1">
      <c r="B122" s="102"/>
      <c r="C122" s="165"/>
      <c r="D122" s="165"/>
      <c r="E122" s="218"/>
      <c r="F122" s="374" t="s">
        <v>759</v>
      </c>
      <c r="G122" s="374"/>
      <c r="H122" s="374"/>
      <c r="I122" s="374"/>
      <c r="J122" s="167"/>
      <c r="K122" s="168"/>
      <c r="L122" s="257"/>
      <c r="M122" s="257"/>
      <c r="N122" s="373"/>
      <c r="O122" s="373"/>
      <c r="P122" s="373"/>
      <c r="Q122" s="373"/>
      <c r="R122" s="103"/>
      <c r="T122" s="104"/>
      <c r="U122" s="29"/>
      <c r="V122" s="105"/>
      <c r="W122" s="105"/>
      <c r="X122" s="105"/>
      <c r="Y122" s="105"/>
      <c r="Z122" s="105"/>
      <c r="AA122" s="106"/>
    </row>
    <row r="123" spans="2:27" s="1" customFormat="1" ht="16.5" customHeight="1">
      <c r="B123" s="102"/>
      <c r="C123" s="165">
        <v>4</v>
      </c>
      <c r="D123" s="165" t="s">
        <v>146</v>
      </c>
      <c r="E123" s="166" t="s">
        <v>178</v>
      </c>
      <c r="F123" s="379" t="s">
        <v>179</v>
      </c>
      <c r="G123" s="379"/>
      <c r="H123" s="379"/>
      <c r="I123" s="379"/>
      <c r="J123" s="167" t="s">
        <v>149</v>
      </c>
      <c r="K123" s="168">
        <v>140</v>
      </c>
      <c r="L123" s="372"/>
      <c r="M123" s="372"/>
      <c r="N123" s="373">
        <f aca="true" t="shared" si="4" ref="N123">ROUND(L123*K123,2)</f>
        <v>0</v>
      </c>
      <c r="O123" s="373"/>
      <c r="P123" s="373"/>
      <c r="Q123" s="373"/>
      <c r="R123" s="103"/>
      <c r="T123" s="104"/>
      <c r="U123" s="29"/>
      <c r="V123" s="105"/>
      <c r="W123" s="105"/>
      <c r="X123" s="105"/>
      <c r="Y123" s="105"/>
      <c r="Z123" s="105"/>
      <c r="AA123" s="106"/>
    </row>
    <row r="124" spans="2:27" s="1" customFormat="1" ht="22.5" customHeight="1">
      <c r="B124" s="102"/>
      <c r="C124" s="170"/>
      <c r="D124" s="171" t="s">
        <v>451</v>
      </c>
      <c r="E124" s="219"/>
      <c r="F124" s="171"/>
      <c r="G124" s="171"/>
      <c r="H124" s="171"/>
      <c r="I124" s="171"/>
      <c r="J124" s="171"/>
      <c r="K124" s="171"/>
      <c r="L124" s="174"/>
      <c r="M124" s="174"/>
      <c r="N124" s="394">
        <f>SUM(N125:Q137)</f>
        <v>0</v>
      </c>
      <c r="O124" s="395"/>
      <c r="P124" s="395"/>
      <c r="Q124" s="395"/>
      <c r="R124" s="103"/>
      <c r="T124" s="104" t="s">
        <v>5</v>
      </c>
      <c r="U124" s="29" t="s">
        <v>37</v>
      </c>
      <c r="V124" s="105">
        <v>0</v>
      </c>
      <c r="W124" s="105">
        <f t="shared" si="1"/>
        <v>0</v>
      </c>
      <c r="X124" s="105">
        <v>0</v>
      </c>
      <c r="Y124" s="105">
        <f t="shared" si="2"/>
        <v>0</v>
      </c>
      <c r="Z124" s="105">
        <v>0</v>
      </c>
      <c r="AA124" s="106">
        <f t="shared" si="3"/>
        <v>0</v>
      </c>
    </row>
    <row r="125" spans="2:27" s="1" customFormat="1" ht="31.5" customHeight="1">
      <c r="B125" s="102"/>
      <c r="C125" s="165">
        <v>5</v>
      </c>
      <c r="D125" s="165" t="s">
        <v>146</v>
      </c>
      <c r="E125" s="166" t="s">
        <v>304</v>
      </c>
      <c r="F125" s="379" t="s">
        <v>663</v>
      </c>
      <c r="G125" s="379"/>
      <c r="H125" s="379"/>
      <c r="I125" s="379"/>
      <c r="J125" s="167" t="s">
        <v>149</v>
      </c>
      <c r="K125" s="168">
        <v>40</v>
      </c>
      <c r="L125" s="372"/>
      <c r="M125" s="372"/>
      <c r="N125" s="373">
        <f t="shared" si="0"/>
        <v>0</v>
      </c>
      <c r="O125" s="373"/>
      <c r="P125" s="373"/>
      <c r="Q125" s="373"/>
      <c r="R125" s="103"/>
      <c r="T125" s="104" t="s">
        <v>5</v>
      </c>
      <c r="U125" s="29" t="s">
        <v>37</v>
      </c>
      <c r="V125" s="105">
        <v>0</v>
      </c>
      <c r="W125" s="105">
        <f t="shared" si="1"/>
        <v>0</v>
      </c>
      <c r="X125" s="105">
        <v>0</v>
      </c>
      <c r="Y125" s="105">
        <f t="shared" si="2"/>
        <v>0</v>
      </c>
      <c r="Z125" s="105">
        <v>0</v>
      </c>
      <c r="AA125" s="106">
        <f t="shared" si="3"/>
        <v>0</v>
      </c>
    </row>
    <row r="126" spans="2:27" s="1" customFormat="1" ht="31.5" customHeight="1">
      <c r="B126" s="102"/>
      <c r="C126" s="165">
        <v>6</v>
      </c>
      <c r="D126" s="165" t="s">
        <v>146</v>
      </c>
      <c r="E126" s="218" t="s">
        <v>400</v>
      </c>
      <c r="F126" s="379" t="s">
        <v>676</v>
      </c>
      <c r="G126" s="379"/>
      <c r="H126" s="379"/>
      <c r="I126" s="379"/>
      <c r="J126" s="167" t="s">
        <v>149</v>
      </c>
      <c r="K126" s="168">
        <v>80</v>
      </c>
      <c r="L126" s="431"/>
      <c r="M126" s="432"/>
      <c r="N126" s="373">
        <f t="shared" si="0"/>
        <v>0</v>
      </c>
      <c r="O126" s="373"/>
      <c r="P126" s="373"/>
      <c r="Q126" s="373"/>
      <c r="R126" s="103"/>
      <c r="T126" s="104" t="s">
        <v>5</v>
      </c>
      <c r="U126" s="29" t="s">
        <v>37</v>
      </c>
      <c r="V126" s="105">
        <v>0</v>
      </c>
      <c r="W126" s="105">
        <f t="shared" si="1"/>
        <v>0</v>
      </c>
      <c r="X126" s="105">
        <v>0</v>
      </c>
      <c r="Y126" s="105">
        <f t="shared" si="2"/>
        <v>0</v>
      </c>
      <c r="Z126" s="105">
        <v>0</v>
      </c>
      <c r="AA126" s="106">
        <f t="shared" si="3"/>
        <v>0</v>
      </c>
    </row>
    <row r="127" spans="2:27" s="1" customFormat="1" ht="31.5" customHeight="1">
      <c r="B127" s="102"/>
      <c r="C127" s="165">
        <v>7</v>
      </c>
      <c r="D127" s="165" t="s">
        <v>146</v>
      </c>
      <c r="E127" s="218" t="s">
        <v>400</v>
      </c>
      <c r="F127" s="379" t="s">
        <v>717</v>
      </c>
      <c r="G127" s="379"/>
      <c r="H127" s="379"/>
      <c r="I127" s="379"/>
      <c r="J127" s="167" t="s">
        <v>149</v>
      </c>
      <c r="K127" s="168">
        <v>60</v>
      </c>
      <c r="L127" s="431"/>
      <c r="M127" s="432"/>
      <c r="N127" s="373">
        <f t="shared" si="0"/>
        <v>0</v>
      </c>
      <c r="O127" s="373"/>
      <c r="P127" s="373"/>
      <c r="Q127" s="373"/>
      <c r="R127" s="103"/>
      <c r="T127" s="104" t="s">
        <v>5</v>
      </c>
      <c r="U127" s="29" t="s">
        <v>37</v>
      </c>
      <c r="V127" s="105">
        <v>0</v>
      </c>
      <c r="W127" s="105">
        <f t="shared" si="1"/>
        <v>0</v>
      </c>
      <c r="X127" s="105">
        <v>0</v>
      </c>
      <c r="Y127" s="105">
        <f t="shared" si="2"/>
        <v>0</v>
      </c>
      <c r="Z127" s="105">
        <v>0</v>
      </c>
      <c r="AA127" s="106">
        <f t="shared" si="3"/>
        <v>0</v>
      </c>
    </row>
    <row r="128" spans="2:27" s="1" customFormat="1" ht="31.5" customHeight="1">
      <c r="B128" s="102"/>
      <c r="C128" s="165">
        <v>8</v>
      </c>
      <c r="D128" s="165" t="s">
        <v>146</v>
      </c>
      <c r="E128" s="218" t="s">
        <v>718</v>
      </c>
      <c r="F128" s="379" t="s">
        <v>719</v>
      </c>
      <c r="G128" s="379"/>
      <c r="H128" s="379"/>
      <c r="I128" s="379"/>
      <c r="J128" s="167" t="s">
        <v>149</v>
      </c>
      <c r="K128" s="168">
        <v>150</v>
      </c>
      <c r="L128" s="431"/>
      <c r="M128" s="432"/>
      <c r="N128" s="373">
        <f aca="true" t="shared" si="5" ref="N128:N129">ROUND(L128*K128,2)</f>
        <v>0</v>
      </c>
      <c r="O128" s="373"/>
      <c r="P128" s="373"/>
      <c r="Q128" s="373"/>
      <c r="R128" s="103"/>
      <c r="T128" s="104"/>
      <c r="U128" s="29"/>
      <c r="V128" s="105"/>
      <c r="W128" s="105"/>
      <c r="X128" s="105"/>
      <c r="Y128" s="105"/>
      <c r="Z128" s="105"/>
      <c r="AA128" s="106"/>
    </row>
    <row r="129" spans="2:27" s="1" customFormat="1" ht="31.5" customHeight="1">
      <c r="B129" s="102"/>
      <c r="C129" s="165">
        <v>9</v>
      </c>
      <c r="D129" s="165" t="s">
        <v>146</v>
      </c>
      <c r="E129" s="218" t="s">
        <v>386</v>
      </c>
      <c r="F129" s="379" t="s">
        <v>671</v>
      </c>
      <c r="G129" s="379"/>
      <c r="H129" s="379"/>
      <c r="I129" s="379"/>
      <c r="J129" s="167" t="s">
        <v>149</v>
      </c>
      <c r="K129" s="168">
        <v>40</v>
      </c>
      <c r="L129" s="431"/>
      <c r="M129" s="432"/>
      <c r="N129" s="373">
        <f t="shared" si="5"/>
        <v>0</v>
      </c>
      <c r="O129" s="373"/>
      <c r="P129" s="373"/>
      <c r="Q129" s="373"/>
      <c r="R129" s="103"/>
      <c r="T129" s="104"/>
      <c r="U129" s="29"/>
      <c r="V129" s="105"/>
      <c r="W129" s="105"/>
      <c r="X129" s="105"/>
      <c r="Y129" s="105"/>
      <c r="Z129" s="105"/>
      <c r="AA129" s="106"/>
    </row>
    <row r="130" spans="2:27" s="1" customFormat="1" ht="22.5" customHeight="1">
      <c r="B130" s="102"/>
      <c r="C130" s="165">
        <v>10</v>
      </c>
      <c r="D130" s="165" t="s">
        <v>146</v>
      </c>
      <c r="E130" s="218" t="s">
        <v>721</v>
      </c>
      <c r="F130" s="379" t="s">
        <v>738</v>
      </c>
      <c r="G130" s="379"/>
      <c r="H130" s="379"/>
      <c r="I130" s="379"/>
      <c r="J130" s="167" t="s">
        <v>153</v>
      </c>
      <c r="K130" s="168">
        <v>2</v>
      </c>
      <c r="L130" s="431"/>
      <c r="M130" s="432"/>
      <c r="N130" s="373">
        <f aca="true" t="shared" si="6" ref="N130">ROUND(L130*K130,2)</f>
        <v>0</v>
      </c>
      <c r="O130" s="373"/>
      <c r="P130" s="373"/>
      <c r="Q130" s="373"/>
      <c r="R130" s="103"/>
      <c r="T130" s="104"/>
      <c r="U130" s="29"/>
      <c r="V130" s="105"/>
      <c r="W130" s="105"/>
      <c r="X130" s="105"/>
      <c r="Y130" s="105"/>
      <c r="Z130" s="105"/>
      <c r="AA130" s="106"/>
    </row>
    <row r="131" spans="2:27" s="1" customFormat="1" ht="31.5" customHeight="1">
      <c r="B131" s="102"/>
      <c r="C131" s="165">
        <v>11</v>
      </c>
      <c r="D131" s="165" t="s">
        <v>146</v>
      </c>
      <c r="E131" s="218" t="s">
        <v>722</v>
      </c>
      <c r="F131" s="379" t="s">
        <v>739</v>
      </c>
      <c r="G131" s="379"/>
      <c r="H131" s="379"/>
      <c r="I131" s="379"/>
      <c r="J131" s="167" t="s">
        <v>153</v>
      </c>
      <c r="K131" s="168">
        <v>4</v>
      </c>
      <c r="L131" s="431"/>
      <c r="M131" s="432"/>
      <c r="N131" s="373">
        <f aca="true" t="shared" si="7" ref="N131">ROUND(L131*K131,2)</f>
        <v>0</v>
      </c>
      <c r="O131" s="373"/>
      <c r="P131" s="373"/>
      <c r="Q131" s="373"/>
      <c r="R131" s="103"/>
      <c r="T131" s="104"/>
      <c r="U131" s="29"/>
      <c r="V131" s="105"/>
      <c r="W131" s="105"/>
      <c r="X131" s="105"/>
      <c r="Y131" s="105"/>
      <c r="Z131" s="105"/>
      <c r="AA131" s="106"/>
    </row>
    <row r="132" spans="2:27" s="1" customFormat="1" ht="31.5" customHeight="1">
      <c r="B132" s="102"/>
      <c r="C132" s="165">
        <v>12</v>
      </c>
      <c r="D132" s="165" t="s">
        <v>146</v>
      </c>
      <c r="E132" s="218" t="s">
        <v>723</v>
      </c>
      <c r="F132" s="379" t="s">
        <v>740</v>
      </c>
      <c r="G132" s="379"/>
      <c r="H132" s="379"/>
      <c r="I132" s="379"/>
      <c r="J132" s="167" t="s">
        <v>153</v>
      </c>
      <c r="K132" s="168">
        <v>3</v>
      </c>
      <c r="L132" s="431"/>
      <c r="M132" s="432"/>
      <c r="N132" s="373">
        <f aca="true" t="shared" si="8" ref="N132">ROUND(L132*K132,2)</f>
        <v>0</v>
      </c>
      <c r="O132" s="373"/>
      <c r="P132" s="373"/>
      <c r="Q132" s="373"/>
      <c r="R132" s="103"/>
      <c r="T132" s="104"/>
      <c r="U132" s="29"/>
      <c r="V132" s="105"/>
      <c r="W132" s="105"/>
      <c r="X132" s="105"/>
      <c r="Y132" s="105"/>
      <c r="Z132" s="105"/>
      <c r="AA132" s="106"/>
    </row>
    <row r="133" spans="2:27" s="1" customFormat="1" ht="22.5" customHeight="1">
      <c r="B133" s="102"/>
      <c r="C133" s="165">
        <v>13</v>
      </c>
      <c r="D133" s="165" t="s">
        <v>146</v>
      </c>
      <c r="E133" s="218" t="s">
        <v>724</v>
      </c>
      <c r="F133" s="379" t="s">
        <v>720</v>
      </c>
      <c r="G133" s="379"/>
      <c r="H133" s="379"/>
      <c r="I133" s="379"/>
      <c r="J133" s="167" t="s">
        <v>149</v>
      </c>
      <c r="K133" s="168">
        <v>6</v>
      </c>
      <c r="L133" s="431"/>
      <c r="M133" s="432"/>
      <c r="N133" s="373">
        <f t="shared" si="0"/>
        <v>0</v>
      </c>
      <c r="O133" s="373"/>
      <c r="P133" s="373"/>
      <c r="Q133" s="373"/>
      <c r="R133" s="103"/>
      <c r="T133" s="104" t="s">
        <v>5</v>
      </c>
      <c r="U133" s="29" t="s">
        <v>37</v>
      </c>
      <c r="V133" s="105">
        <v>0</v>
      </c>
      <c r="W133" s="105">
        <f t="shared" si="1"/>
        <v>0</v>
      </c>
      <c r="X133" s="105">
        <v>0</v>
      </c>
      <c r="Y133" s="105">
        <f t="shared" si="2"/>
        <v>0</v>
      </c>
      <c r="Z133" s="105">
        <v>0</v>
      </c>
      <c r="AA133" s="106">
        <f t="shared" si="3"/>
        <v>0</v>
      </c>
    </row>
    <row r="134" spans="2:27" s="1" customFormat="1" ht="22.5" customHeight="1">
      <c r="B134" s="102"/>
      <c r="C134" s="165">
        <v>14</v>
      </c>
      <c r="D134" s="165" t="s">
        <v>146</v>
      </c>
      <c r="E134" s="218" t="s">
        <v>729</v>
      </c>
      <c r="F134" s="379" t="s">
        <v>725</v>
      </c>
      <c r="G134" s="379"/>
      <c r="H134" s="379"/>
      <c r="I134" s="379"/>
      <c r="J134" s="167" t="s">
        <v>149</v>
      </c>
      <c r="K134" s="168">
        <v>40</v>
      </c>
      <c r="L134" s="431"/>
      <c r="M134" s="432"/>
      <c r="N134" s="373">
        <f t="shared" si="0"/>
        <v>0</v>
      </c>
      <c r="O134" s="373"/>
      <c r="P134" s="373"/>
      <c r="Q134" s="373"/>
      <c r="R134" s="103"/>
      <c r="T134" s="104" t="s">
        <v>5</v>
      </c>
      <c r="U134" s="29" t="s">
        <v>37</v>
      </c>
      <c r="V134" s="105">
        <v>0</v>
      </c>
      <c r="W134" s="105">
        <f t="shared" si="1"/>
        <v>0</v>
      </c>
      <c r="X134" s="105">
        <v>0</v>
      </c>
      <c r="Y134" s="105">
        <f t="shared" si="2"/>
        <v>0</v>
      </c>
      <c r="Z134" s="105">
        <v>0</v>
      </c>
      <c r="AA134" s="106">
        <f t="shared" si="3"/>
        <v>0</v>
      </c>
    </row>
    <row r="135" spans="2:27" s="1" customFormat="1" ht="22.5" customHeight="1">
      <c r="B135" s="102"/>
      <c r="C135" s="165">
        <v>15</v>
      </c>
      <c r="D135" s="165" t="s">
        <v>146</v>
      </c>
      <c r="E135" s="218" t="s">
        <v>732</v>
      </c>
      <c r="F135" s="379" t="s">
        <v>726</v>
      </c>
      <c r="G135" s="379"/>
      <c r="H135" s="379"/>
      <c r="I135" s="379"/>
      <c r="J135" s="167" t="s">
        <v>149</v>
      </c>
      <c r="K135" s="168">
        <v>2</v>
      </c>
      <c r="L135" s="431"/>
      <c r="M135" s="432"/>
      <c r="N135" s="373">
        <f t="shared" si="0"/>
        <v>0</v>
      </c>
      <c r="O135" s="373"/>
      <c r="P135" s="373"/>
      <c r="Q135" s="373"/>
      <c r="R135" s="103"/>
      <c r="T135" s="104" t="s">
        <v>5</v>
      </c>
      <c r="U135" s="29" t="s">
        <v>37</v>
      </c>
      <c r="V135" s="105">
        <v>0</v>
      </c>
      <c r="W135" s="105">
        <f t="shared" si="1"/>
        <v>0</v>
      </c>
      <c r="X135" s="105">
        <v>0</v>
      </c>
      <c r="Y135" s="105">
        <f t="shared" si="2"/>
        <v>0</v>
      </c>
      <c r="Z135" s="105">
        <v>0</v>
      </c>
      <c r="AA135" s="106">
        <f t="shared" si="3"/>
        <v>0</v>
      </c>
    </row>
    <row r="136" spans="2:27" s="1" customFormat="1" ht="22.5" customHeight="1">
      <c r="B136" s="102"/>
      <c r="C136" s="165">
        <v>16</v>
      </c>
      <c r="D136" s="165" t="s">
        <v>146</v>
      </c>
      <c r="E136" s="218" t="s">
        <v>733</v>
      </c>
      <c r="F136" s="379" t="s">
        <v>727</v>
      </c>
      <c r="G136" s="379"/>
      <c r="H136" s="379"/>
      <c r="I136" s="379"/>
      <c r="J136" s="167" t="s">
        <v>149</v>
      </c>
      <c r="K136" s="168">
        <v>20</v>
      </c>
      <c r="L136" s="431"/>
      <c r="M136" s="432"/>
      <c r="N136" s="373">
        <f t="shared" si="0"/>
        <v>0</v>
      </c>
      <c r="O136" s="373"/>
      <c r="P136" s="373"/>
      <c r="Q136" s="373"/>
      <c r="R136" s="103"/>
      <c r="T136" s="104" t="s">
        <v>5</v>
      </c>
      <c r="U136" s="29" t="s">
        <v>37</v>
      </c>
      <c r="V136" s="105">
        <v>0</v>
      </c>
      <c r="W136" s="105">
        <f t="shared" si="1"/>
        <v>0</v>
      </c>
      <c r="X136" s="105">
        <v>0</v>
      </c>
      <c r="Y136" s="105">
        <f t="shared" si="2"/>
        <v>0</v>
      </c>
      <c r="Z136" s="105">
        <v>0</v>
      </c>
      <c r="AA136" s="106">
        <f t="shared" si="3"/>
        <v>0</v>
      </c>
    </row>
    <row r="137" spans="2:27" s="1" customFormat="1" ht="31.5" customHeight="1">
      <c r="B137" s="102"/>
      <c r="C137" s="165">
        <v>17</v>
      </c>
      <c r="D137" s="165" t="s">
        <v>146</v>
      </c>
      <c r="E137" s="218" t="s">
        <v>737</v>
      </c>
      <c r="F137" s="379" t="s">
        <v>741</v>
      </c>
      <c r="G137" s="379"/>
      <c r="H137" s="379"/>
      <c r="I137" s="379"/>
      <c r="J137" s="167" t="s">
        <v>149</v>
      </c>
      <c r="K137" s="168">
        <v>4</v>
      </c>
      <c r="L137" s="431"/>
      <c r="M137" s="432"/>
      <c r="N137" s="373">
        <f aca="true" t="shared" si="9" ref="N137">ROUND(L137*K137,2)</f>
        <v>0</v>
      </c>
      <c r="O137" s="373"/>
      <c r="P137" s="373"/>
      <c r="Q137" s="373"/>
      <c r="R137" s="103"/>
      <c r="T137" s="104"/>
      <c r="U137" s="29"/>
      <c r="V137" s="105"/>
      <c r="W137" s="105"/>
      <c r="X137" s="105"/>
      <c r="Y137" s="105"/>
      <c r="Z137" s="105"/>
      <c r="AA137" s="106"/>
    </row>
    <row r="138" spans="2:27" s="9" customFormat="1" ht="29.85" customHeight="1">
      <c r="B138" s="93"/>
      <c r="C138" s="170"/>
      <c r="D138" s="171" t="s">
        <v>521</v>
      </c>
      <c r="E138" s="219"/>
      <c r="F138" s="171"/>
      <c r="G138" s="171"/>
      <c r="H138" s="171"/>
      <c r="I138" s="171"/>
      <c r="J138" s="171"/>
      <c r="K138" s="171"/>
      <c r="L138" s="174"/>
      <c r="M138" s="174"/>
      <c r="N138" s="394">
        <f>SUM(N139:Q145)</f>
        <v>0</v>
      </c>
      <c r="O138" s="395"/>
      <c r="P138" s="395"/>
      <c r="Q138" s="395"/>
      <c r="R138" s="96"/>
      <c r="T138" s="97" t="s">
        <v>5</v>
      </c>
      <c r="U138" s="94" t="s">
        <v>37</v>
      </c>
      <c r="V138" s="94">
        <v>0</v>
      </c>
      <c r="W138" s="98">
        <f t="shared" si="1"/>
        <v>0</v>
      </c>
      <c r="X138" s="94">
        <v>0</v>
      </c>
      <c r="Y138" s="98">
        <f t="shared" si="2"/>
        <v>0</v>
      </c>
      <c r="Z138" s="94">
        <v>0</v>
      </c>
      <c r="AA138" s="99">
        <f t="shared" si="3"/>
        <v>0</v>
      </c>
    </row>
    <row r="139" spans="2:27" s="1" customFormat="1" ht="31.5" customHeight="1">
      <c r="B139" s="102"/>
      <c r="C139" s="165">
        <v>18</v>
      </c>
      <c r="D139" s="165" t="s">
        <v>146</v>
      </c>
      <c r="E139" s="218" t="s">
        <v>735</v>
      </c>
      <c r="F139" s="379" t="s">
        <v>734</v>
      </c>
      <c r="G139" s="379"/>
      <c r="H139" s="379"/>
      <c r="I139" s="379"/>
      <c r="J139" s="167" t="s">
        <v>153</v>
      </c>
      <c r="K139" s="168">
        <v>1</v>
      </c>
      <c r="L139" s="372"/>
      <c r="M139" s="372"/>
      <c r="N139" s="373">
        <f t="shared" si="0"/>
        <v>0</v>
      </c>
      <c r="O139" s="373"/>
      <c r="P139" s="373"/>
      <c r="Q139" s="373"/>
      <c r="R139" s="103"/>
      <c r="T139" s="104" t="s">
        <v>5</v>
      </c>
      <c r="U139" s="29" t="s">
        <v>37</v>
      </c>
      <c r="V139" s="105">
        <v>0</v>
      </c>
      <c r="W139" s="105">
        <f t="shared" si="1"/>
        <v>0</v>
      </c>
      <c r="X139" s="105">
        <v>0</v>
      </c>
      <c r="Y139" s="105">
        <f t="shared" si="2"/>
        <v>0</v>
      </c>
      <c r="Z139" s="105">
        <v>0</v>
      </c>
      <c r="AA139" s="106">
        <f t="shared" si="3"/>
        <v>0</v>
      </c>
    </row>
    <row r="140" spans="2:27" s="1" customFormat="1" ht="31.5" customHeight="1">
      <c r="B140" s="102"/>
      <c r="C140" s="165">
        <v>19</v>
      </c>
      <c r="D140" s="165" t="s">
        <v>146</v>
      </c>
      <c r="E140" s="218" t="s">
        <v>366</v>
      </c>
      <c r="F140" s="379" t="s">
        <v>704</v>
      </c>
      <c r="G140" s="379"/>
      <c r="H140" s="379"/>
      <c r="I140" s="379"/>
      <c r="J140" s="167" t="s">
        <v>153</v>
      </c>
      <c r="K140" s="168">
        <v>5</v>
      </c>
      <c r="L140" s="372"/>
      <c r="M140" s="372"/>
      <c r="N140" s="373">
        <f t="shared" si="0"/>
        <v>0</v>
      </c>
      <c r="O140" s="373"/>
      <c r="P140" s="373"/>
      <c r="Q140" s="373"/>
      <c r="R140" s="103"/>
      <c r="T140" s="104" t="s">
        <v>5</v>
      </c>
      <c r="U140" s="29" t="s">
        <v>37</v>
      </c>
      <c r="V140" s="105">
        <v>0</v>
      </c>
      <c r="W140" s="105">
        <f t="shared" si="1"/>
        <v>0</v>
      </c>
      <c r="X140" s="105">
        <v>0</v>
      </c>
      <c r="Y140" s="105">
        <f t="shared" si="2"/>
        <v>0</v>
      </c>
      <c r="Z140" s="105">
        <v>0</v>
      </c>
      <c r="AA140" s="106">
        <f t="shared" si="3"/>
        <v>0</v>
      </c>
    </row>
    <row r="141" spans="2:27" s="1" customFormat="1" ht="44.25" customHeight="1">
      <c r="B141" s="102"/>
      <c r="C141" s="165">
        <v>20</v>
      </c>
      <c r="D141" s="165" t="s">
        <v>146</v>
      </c>
      <c r="E141" s="218" t="s">
        <v>380</v>
      </c>
      <c r="F141" s="379" t="s">
        <v>556</v>
      </c>
      <c r="G141" s="379"/>
      <c r="H141" s="379"/>
      <c r="I141" s="379"/>
      <c r="J141" s="167" t="s">
        <v>153</v>
      </c>
      <c r="K141" s="168">
        <v>8</v>
      </c>
      <c r="L141" s="372"/>
      <c r="M141" s="372"/>
      <c r="N141" s="373">
        <f aca="true" t="shared" si="10" ref="N141">ROUND(L141*K141,2)</f>
        <v>0</v>
      </c>
      <c r="O141" s="373"/>
      <c r="P141" s="373"/>
      <c r="Q141" s="373"/>
      <c r="R141" s="103"/>
      <c r="T141" s="104"/>
      <c r="U141" s="29"/>
      <c r="V141" s="105"/>
      <c r="W141" s="105"/>
      <c r="X141" s="105"/>
      <c r="Y141" s="105"/>
      <c r="Z141" s="105"/>
      <c r="AA141" s="106"/>
    </row>
    <row r="142" spans="2:27" s="1" customFormat="1" ht="31.5" customHeight="1">
      <c r="B142" s="102"/>
      <c r="C142" s="165">
        <v>21</v>
      </c>
      <c r="D142" s="165" t="s">
        <v>146</v>
      </c>
      <c r="E142" s="218" t="s">
        <v>361</v>
      </c>
      <c r="F142" s="379" t="s">
        <v>523</v>
      </c>
      <c r="G142" s="379"/>
      <c r="H142" s="379"/>
      <c r="I142" s="379"/>
      <c r="J142" s="167" t="s">
        <v>153</v>
      </c>
      <c r="K142" s="168">
        <v>8</v>
      </c>
      <c r="L142" s="372"/>
      <c r="M142" s="372"/>
      <c r="N142" s="373">
        <f aca="true" t="shared" si="11" ref="N142">ROUND(L142*K142,2)</f>
        <v>0</v>
      </c>
      <c r="O142" s="373"/>
      <c r="P142" s="373"/>
      <c r="Q142" s="373"/>
      <c r="R142" s="103"/>
      <c r="T142" s="104"/>
      <c r="U142" s="29"/>
      <c r="V142" s="105"/>
      <c r="W142" s="105"/>
      <c r="X142" s="105"/>
      <c r="Y142" s="105"/>
      <c r="Z142" s="105"/>
      <c r="AA142" s="106"/>
    </row>
    <row r="143" spans="2:27" s="1" customFormat="1" ht="22.5" customHeight="1">
      <c r="B143" s="102"/>
      <c r="C143" s="165">
        <v>22</v>
      </c>
      <c r="D143" s="165" t="s">
        <v>146</v>
      </c>
      <c r="E143" s="218" t="s">
        <v>730</v>
      </c>
      <c r="F143" s="379" t="s">
        <v>728</v>
      </c>
      <c r="G143" s="379"/>
      <c r="H143" s="379"/>
      <c r="I143" s="379"/>
      <c r="J143" s="167" t="s">
        <v>153</v>
      </c>
      <c r="K143" s="168">
        <v>3</v>
      </c>
      <c r="L143" s="431"/>
      <c r="M143" s="432"/>
      <c r="N143" s="373">
        <f aca="true" t="shared" si="12" ref="N143:N145">ROUND(L143*K143,2)</f>
        <v>0</v>
      </c>
      <c r="O143" s="373"/>
      <c r="P143" s="373"/>
      <c r="Q143" s="373"/>
      <c r="R143" s="103"/>
      <c r="T143" s="104" t="s">
        <v>5</v>
      </c>
      <c r="U143" s="29" t="s">
        <v>37</v>
      </c>
      <c r="V143" s="105">
        <v>0</v>
      </c>
      <c r="W143" s="105">
        <f aca="true" t="shared" si="13" ref="W143">V143*K143</f>
        <v>0</v>
      </c>
      <c r="X143" s="105">
        <v>0</v>
      </c>
      <c r="Y143" s="105">
        <f aca="true" t="shared" si="14" ref="Y143">X143*K143</f>
        <v>0</v>
      </c>
      <c r="Z143" s="105">
        <v>0</v>
      </c>
      <c r="AA143" s="106">
        <f aca="true" t="shared" si="15" ref="AA143">Z143*K143</f>
        <v>0</v>
      </c>
    </row>
    <row r="144" spans="2:27" s="1" customFormat="1" ht="22.5" customHeight="1">
      <c r="B144" s="102"/>
      <c r="C144" s="165">
        <v>23</v>
      </c>
      <c r="D144" s="165" t="s">
        <v>146</v>
      </c>
      <c r="E144" s="218" t="s">
        <v>742</v>
      </c>
      <c r="F144" s="379" t="s">
        <v>736</v>
      </c>
      <c r="G144" s="379"/>
      <c r="H144" s="379"/>
      <c r="I144" s="379"/>
      <c r="J144" s="167" t="s">
        <v>153</v>
      </c>
      <c r="K144" s="168">
        <v>8</v>
      </c>
      <c r="L144" s="431"/>
      <c r="M144" s="432"/>
      <c r="N144" s="373">
        <f t="shared" si="12"/>
        <v>0</v>
      </c>
      <c r="O144" s="373"/>
      <c r="P144" s="373"/>
      <c r="Q144" s="373"/>
      <c r="R144" s="103"/>
      <c r="T144" s="104"/>
      <c r="U144" s="29"/>
      <c r="V144" s="105"/>
      <c r="W144" s="105"/>
      <c r="X144" s="105"/>
      <c r="Y144" s="105"/>
      <c r="Z144" s="105"/>
      <c r="AA144" s="106"/>
    </row>
    <row r="145" spans="2:27" s="1" customFormat="1" ht="22.5" customHeight="1">
      <c r="B145" s="102"/>
      <c r="C145" s="165">
        <v>24</v>
      </c>
      <c r="D145" s="165" t="s">
        <v>146</v>
      </c>
      <c r="E145" s="218" t="s">
        <v>743</v>
      </c>
      <c r="F145" s="379" t="s">
        <v>731</v>
      </c>
      <c r="G145" s="379"/>
      <c r="H145" s="379"/>
      <c r="I145" s="379"/>
      <c r="J145" s="167" t="s">
        <v>153</v>
      </c>
      <c r="K145" s="168">
        <v>8</v>
      </c>
      <c r="L145" s="431"/>
      <c r="M145" s="432"/>
      <c r="N145" s="373">
        <f t="shared" si="12"/>
        <v>0</v>
      </c>
      <c r="O145" s="373"/>
      <c r="P145" s="373"/>
      <c r="Q145" s="373"/>
      <c r="R145" s="103"/>
      <c r="T145" s="104" t="s">
        <v>5</v>
      </c>
      <c r="U145" s="29" t="s">
        <v>37</v>
      </c>
      <c r="V145" s="105">
        <v>0</v>
      </c>
      <c r="W145" s="105">
        <f aca="true" t="shared" si="16" ref="W145">V145*K145</f>
        <v>0</v>
      </c>
      <c r="X145" s="105">
        <v>0</v>
      </c>
      <c r="Y145" s="105">
        <f aca="true" t="shared" si="17" ref="Y145">X145*K145</f>
        <v>0</v>
      </c>
      <c r="Z145" s="105">
        <v>0</v>
      </c>
      <c r="AA145" s="106">
        <f aca="true" t="shared" si="18" ref="AA145">Z145*K145</f>
        <v>0</v>
      </c>
    </row>
    <row r="146" spans="2:27" s="9" customFormat="1" ht="29.85" customHeight="1">
      <c r="B146" s="93"/>
      <c r="C146" s="170"/>
      <c r="D146" s="171" t="s">
        <v>715</v>
      </c>
      <c r="E146" s="219"/>
      <c r="F146" s="171"/>
      <c r="G146" s="171"/>
      <c r="H146" s="171"/>
      <c r="I146" s="171"/>
      <c r="J146" s="171"/>
      <c r="K146" s="171"/>
      <c r="L146" s="174"/>
      <c r="M146" s="174"/>
      <c r="N146" s="394">
        <f>SUM(N147:Q148)</f>
        <v>0</v>
      </c>
      <c r="O146" s="395"/>
      <c r="P146" s="395"/>
      <c r="Q146" s="395"/>
      <c r="R146" s="96"/>
      <c r="T146" s="97" t="s">
        <v>5</v>
      </c>
      <c r="U146" s="94" t="s">
        <v>37</v>
      </c>
      <c r="V146" s="94">
        <v>0</v>
      </c>
      <c r="W146" s="98">
        <f t="shared" si="1"/>
        <v>0</v>
      </c>
      <c r="X146" s="94">
        <v>0</v>
      </c>
      <c r="Y146" s="98">
        <f t="shared" si="2"/>
        <v>0</v>
      </c>
      <c r="Z146" s="94">
        <v>0</v>
      </c>
      <c r="AA146" s="99">
        <f t="shared" si="3"/>
        <v>0</v>
      </c>
    </row>
    <row r="147" spans="2:27" s="1" customFormat="1" ht="31.5" customHeight="1">
      <c r="B147" s="102"/>
      <c r="C147" s="165">
        <v>25</v>
      </c>
      <c r="D147" s="165" t="s">
        <v>146</v>
      </c>
      <c r="E147" s="218" t="s">
        <v>744</v>
      </c>
      <c r="F147" s="379" t="s">
        <v>766</v>
      </c>
      <c r="G147" s="379"/>
      <c r="H147" s="379"/>
      <c r="I147" s="379"/>
      <c r="J147" s="167" t="s">
        <v>153</v>
      </c>
      <c r="K147" s="168">
        <v>16</v>
      </c>
      <c r="L147" s="372"/>
      <c r="M147" s="372"/>
      <c r="N147" s="373">
        <f t="shared" si="0"/>
        <v>0</v>
      </c>
      <c r="O147" s="373"/>
      <c r="P147" s="373"/>
      <c r="Q147" s="373"/>
      <c r="R147" s="103"/>
      <c r="T147" s="104" t="s">
        <v>5</v>
      </c>
      <c r="U147" s="29" t="s">
        <v>37</v>
      </c>
      <c r="V147" s="105">
        <v>0</v>
      </c>
      <c r="W147" s="105">
        <f t="shared" si="1"/>
        <v>0</v>
      </c>
      <c r="X147" s="105">
        <v>0</v>
      </c>
      <c r="Y147" s="105">
        <f t="shared" si="2"/>
        <v>0</v>
      </c>
      <c r="Z147" s="105">
        <v>0</v>
      </c>
      <c r="AA147" s="106">
        <f t="shared" si="3"/>
        <v>0</v>
      </c>
    </row>
    <row r="148" spans="2:27" s="1" customFormat="1" ht="31.5" customHeight="1">
      <c r="B148" s="102"/>
      <c r="C148" s="165">
        <v>26</v>
      </c>
      <c r="D148" s="165" t="s">
        <v>146</v>
      </c>
      <c r="E148" s="218" t="s">
        <v>745</v>
      </c>
      <c r="F148" s="379" t="s">
        <v>767</v>
      </c>
      <c r="G148" s="379"/>
      <c r="H148" s="379"/>
      <c r="I148" s="379"/>
      <c r="J148" s="167" t="s">
        <v>153</v>
      </c>
      <c r="K148" s="168">
        <v>32</v>
      </c>
      <c r="L148" s="372"/>
      <c r="M148" s="372"/>
      <c r="N148" s="373">
        <f t="shared" si="0"/>
        <v>0</v>
      </c>
      <c r="O148" s="373"/>
      <c r="P148" s="373"/>
      <c r="Q148" s="373"/>
      <c r="R148" s="103"/>
      <c r="T148" s="104" t="s">
        <v>5</v>
      </c>
      <c r="U148" s="29" t="s">
        <v>37</v>
      </c>
      <c r="V148" s="105">
        <v>0</v>
      </c>
      <c r="W148" s="105">
        <f t="shared" si="1"/>
        <v>0</v>
      </c>
      <c r="X148" s="105">
        <v>0</v>
      </c>
      <c r="Y148" s="105">
        <f t="shared" si="2"/>
        <v>0</v>
      </c>
      <c r="Z148" s="105">
        <v>0</v>
      </c>
      <c r="AA148" s="106">
        <f t="shared" si="3"/>
        <v>0</v>
      </c>
    </row>
    <row r="149" spans="2:27" s="9" customFormat="1" ht="29.85" customHeight="1">
      <c r="B149" s="93"/>
      <c r="C149" s="170"/>
      <c r="D149" s="171" t="s">
        <v>716</v>
      </c>
      <c r="E149" s="219"/>
      <c r="F149" s="171"/>
      <c r="G149" s="171"/>
      <c r="H149" s="171"/>
      <c r="I149" s="171"/>
      <c r="J149" s="171"/>
      <c r="K149" s="171"/>
      <c r="L149" s="174"/>
      <c r="M149" s="174"/>
      <c r="N149" s="394">
        <f>SUM(N150:Q151)</f>
        <v>0</v>
      </c>
      <c r="O149" s="395"/>
      <c r="P149" s="395"/>
      <c r="Q149" s="395"/>
      <c r="R149" s="96"/>
      <c r="T149" s="97" t="s">
        <v>5</v>
      </c>
      <c r="U149" s="94" t="s">
        <v>37</v>
      </c>
      <c r="V149" s="94">
        <v>0</v>
      </c>
      <c r="W149" s="98">
        <f aca="true" t="shared" si="19" ref="W149">V149*K149</f>
        <v>0</v>
      </c>
      <c r="X149" s="94">
        <v>0</v>
      </c>
      <c r="Y149" s="98">
        <f aca="true" t="shared" si="20" ref="Y149">X149*K149</f>
        <v>0</v>
      </c>
      <c r="Z149" s="94">
        <v>0</v>
      </c>
      <c r="AA149" s="99">
        <f aca="true" t="shared" si="21" ref="AA149">Z149*K149</f>
        <v>0</v>
      </c>
    </row>
    <row r="150" spans="2:27" s="1" customFormat="1" ht="22.5" customHeight="1">
      <c r="B150" s="102"/>
      <c r="C150" s="165">
        <v>27</v>
      </c>
      <c r="D150" s="165" t="s">
        <v>146</v>
      </c>
      <c r="E150" s="218" t="s">
        <v>746</v>
      </c>
      <c r="F150" s="379" t="s">
        <v>747</v>
      </c>
      <c r="G150" s="379"/>
      <c r="H150" s="379"/>
      <c r="I150" s="379"/>
      <c r="J150" s="167" t="s">
        <v>153</v>
      </c>
      <c r="K150" s="168">
        <v>10</v>
      </c>
      <c r="L150" s="431"/>
      <c r="M150" s="432"/>
      <c r="N150" s="373">
        <f>ROUND(L150*K150,2)</f>
        <v>0</v>
      </c>
      <c r="O150" s="373"/>
      <c r="P150" s="373"/>
      <c r="Q150" s="373"/>
      <c r="R150" s="103"/>
      <c r="T150" s="104" t="s">
        <v>5</v>
      </c>
      <c r="U150" s="29" t="s">
        <v>37</v>
      </c>
      <c r="V150" s="105">
        <v>0</v>
      </c>
      <c r="W150" s="105">
        <f>V150*K150</f>
        <v>0</v>
      </c>
      <c r="X150" s="105">
        <v>0</v>
      </c>
      <c r="Y150" s="105">
        <f>X150*K150</f>
        <v>0</v>
      </c>
      <c r="Z150" s="105">
        <v>0</v>
      </c>
      <c r="AA150" s="106">
        <f>Z150*K150</f>
        <v>0</v>
      </c>
    </row>
    <row r="151" spans="2:27" s="1" customFormat="1" ht="44.25" customHeight="1">
      <c r="B151" s="102"/>
      <c r="C151" s="165">
        <v>28</v>
      </c>
      <c r="D151" s="165" t="s">
        <v>146</v>
      </c>
      <c r="E151" s="218" t="s">
        <v>748</v>
      </c>
      <c r="F151" s="379" t="s">
        <v>765</v>
      </c>
      <c r="G151" s="379"/>
      <c r="H151" s="379"/>
      <c r="I151" s="379"/>
      <c r="J151" s="167" t="s">
        <v>153</v>
      </c>
      <c r="K151" s="168">
        <v>100</v>
      </c>
      <c r="L151" s="372"/>
      <c r="M151" s="372"/>
      <c r="N151" s="373">
        <f>ROUND(L151*K151,2)</f>
        <v>0</v>
      </c>
      <c r="O151" s="373"/>
      <c r="P151" s="373"/>
      <c r="Q151" s="373"/>
      <c r="R151" s="103"/>
      <c r="T151" s="104"/>
      <c r="U151" s="108"/>
      <c r="V151" s="109"/>
      <c r="W151" s="109"/>
      <c r="X151" s="109"/>
      <c r="Y151" s="109"/>
      <c r="Z151" s="109"/>
      <c r="AA151" s="110"/>
    </row>
    <row r="152" spans="2:27" s="9" customFormat="1" ht="29.85" customHeight="1">
      <c r="B152" s="93"/>
      <c r="C152" s="170"/>
      <c r="D152" s="171" t="s">
        <v>706</v>
      </c>
      <c r="E152" s="219"/>
      <c r="F152" s="171"/>
      <c r="G152" s="171"/>
      <c r="H152" s="171"/>
      <c r="I152" s="171"/>
      <c r="J152" s="171"/>
      <c r="K152" s="171"/>
      <c r="L152" s="174"/>
      <c r="M152" s="174"/>
      <c r="N152" s="394">
        <f>SUM(N153:Q156)</f>
        <v>0</v>
      </c>
      <c r="O152" s="395"/>
      <c r="P152" s="395"/>
      <c r="Q152" s="395"/>
      <c r="R152" s="96"/>
      <c r="T152" s="97" t="s">
        <v>5</v>
      </c>
      <c r="U152" s="94" t="s">
        <v>37</v>
      </c>
      <c r="V152" s="94">
        <v>0</v>
      </c>
      <c r="W152" s="98">
        <f aca="true" t="shared" si="22" ref="W152">V152*K152</f>
        <v>0</v>
      </c>
      <c r="X152" s="94">
        <v>0</v>
      </c>
      <c r="Y152" s="98">
        <f aca="true" t="shared" si="23" ref="Y152">X152*K152</f>
        <v>0</v>
      </c>
      <c r="Z152" s="94">
        <v>0</v>
      </c>
      <c r="AA152" s="99">
        <f aca="true" t="shared" si="24" ref="AA152">Z152*K152</f>
        <v>0</v>
      </c>
    </row>
    <row r="153" spans="2:27" s="1" customFormat="1" ht="44.25" customHeight="1">
      <c r="B153" s="102"/>
      <c r="C153" s="165">
        <v>29</v>
      </c>
      <c r="D153" s="165" t="s">
        <v>146</v>
      </c>
      <c r="E153" s="218" t="s">
        <v>749</v>
      </c>
      <c r="F153" s="379" t="s">
        <v>750</v>
      </c>
      <c r="G153" s="379"/>
      <c r="H153" s="379"/>
      <c r="I153" s="379"/>
      <c r="J153" s="167" t="s">
        <v>220</v>
      </c>
      <c r="K153" s="168">
        <v>1</v>
      </c>
      <c r="L153" s="372"/>
      <c r="M153" s="372"/>
      <c r="N153" s="373">
        <f>ROUND(L153*K153,2)</f>
        <v>0</v>
      </c>
      <c r="O153" s="373"/>
      <c r="P153" s="373"/>
      <c r="Q153" s="373"/>
      <c r="R153" s="103"/>
      <c r="T153" s="104" t="s">
        <v>5</v>
      </c>
      <c r="U153" s="108" t="s">
        <v>37</v>
      </c>
      <c r="V153" s="109">
        <v>0</v>
      </c>
      <c r="W153" s="109">
        <f>V153*K153</f>
        <v>0</v>
      </c>
      <c r="X153" s="109">
        <v>0</v>
      </c>
      <c r="Y153" s="109">
        <f>X153*K153</f>
        <v>0</v>
      </c>
      <c r="Z153" s="109">
        <v>0</v>
      </c>
      <c r="AA153" s="110">
        <f>Z153*K153</f>
        <v>0</v>
      </c>
    </row>
    <row r="154" spans="2:27" s="1" customFormat="1" ht="22.5" customHeight="1">
      <c r="B154" s="102"/>
      <c r="C154" s="165">
        <v>30</v>
      </c>
      <c r="D154" s="165" t="s">
        <v>146</v>
      </c>
      <c r="E154" s="218" t="s">
        <v>751</v>
      </c>
      <c r="F154" s="379" t="s">
        <v>752</v>
      </c>
      <c r="G154" s="379"/>
      <c r="H154" s="379"/>
      <c r="I154" s="379"/>
      <c r="J154" s="167" t="s">
        <v>753</v>
      </c>
      <c r="K154" s="168">
        <v>6</v>
      </c>
      <c r="L154" s="431"/>
      <c r="M154" s="432"/>
      <c r="N154" s="373">
        <f>ROUND(L154*K154,2)</f>
        <v>0</v>
      </c>
      <c r="O154" s="373"/>
      <c r="P154" s="373"/>
      <c r="Q154" s="373"/>
      <c r="R154" s="103"/>
      <c r="T154" s="104"/>
      <c r="U154" s="29"/>
      <c r="V154" s="105"/>
      <c r="W154" s="105"/>
      <c r="X154" s="105"/>
      <c r="Y154" s="105"/>
      <c r="Z154" s="105"/>
      <c r="AA154" s="106"/>
    </row>
    <row r="155" spans="2:27" s="1" customFormat="1" ht="22.5" customHeight="1">
      <c r="B155" s="102"/>
      <c r="C155" s="165">
        <v>31</v>
      </c>
      <c r="D155" s="165" t="s">
        <v>146</v>
      </c>
      <c r="E155" s="218" t="s">
        <v>754</v>
      </c>
      <c r="F155" s="379" t="s">
        <v>755</v>
      </c>
      <c r="G155" s="379"/>
      <c r="H155" s="379"/>
      <c r="I155" s="379"/>
      <c r="J155" s="167" t="s">
        <v>220</v>
      </c>
      <c r="K155" s="168">
        <v>1</v>
      </c>
      <c r="L155" s="431"/>
      <c r="M155" s="432"/>
      <c r="N155" s="373">
        <f>ROUND(L155*K155,2)</f>
        <v>0</v>
      </c>
      <c r="O155" s="373"/>
      <c r="P155" s="373"/>
      <c r="Q155" s="373"/>
      <c r="R155" s="103"/>
      <c r="T155" s="163"/>
      <c r="U155" s="29"/>
      <c r="V155" s="105"/>
      <c r="W155" s="105"/>
      <c r="X155" s="105"/>
      <c r="Y155" s="105"/>
      <c r="Z155" s="105"/>
      <c r="AA155" s="105"/>
    </row>
    <row r="156" spans="2:27" s="1" customFormat="1" ht="31.5" customHeight="1">
      <c r="B156" s="102"/>
      <c r="C156" s="165">
        <v>32</v>
      </c>
      <c r="D156" s="165" t="s">
        <v>146</v>
      </c>
      <c r="E156" s="218" t="s">
        <v>756</v>
      </c>
      <c r="F156" s="379" t="s">
        <v>757</v>
      </c>
      <c r="G156" s="379"/>
      <c r="H156" s="379"/>
      <c r="I156" s="379"/>
      <c r="J156" s="167" t="s">
        <v>220</v>
      </c>
      <c r="K156" s="168">
        <v>1</v>
      </c>
      <c r="L156" s="372"/>
      <c r="M156" s="372"/>
      <c r="N156" s="373">
        <f>ROUND(L156*K156,2)</f>
        <v>0</v>
      </c>
      <c r="O156" s="373"/>
      <c r="P156" s="373"/>
      <c r="Q156" s="373"/>
      <c r="R156" s="103"/>
      <c r="T156" s="104"/>
      <c r="U156" s="29"/>
      <c r="V156" s="105"/>
      <c r="W156" s="105"/>
      <c r="X156" s="105"/>
      <c r="Y156" s="105"/>
      <c r="Z156" s="105"/>
      <c r="AA156" s="106"/>
    </row>
    <row r="157" spans="2:18" s="1" customFormat="1" ht="6.95" customHeight="1">
      <c r="B157" s="40"/>
      <c r="C157" s="41"/>
      <c r="D157" s="41"/>
      <c r="E157" s="41"/>
      <c r="F157" s="41"/>
      <c r="G157" s="41"/>
      <c r="H157" s="41"/>
      <c r="I157" s="41"/>
      <c r="J157" s="41"/>
      <c r="K157" s="41"/>
      <c r="L157" s="41"/>
      <c r="M157" s="41"/>
      <c r="N157" s="41"/>
      <c r="O157" s="41"/>
      <c r="P157" s="41"/>
      <c r="Q157" s="41"/>
      <c r="R157" s="42"/>
    </row>
  </sheetData>
  <sheetProtection algorithmName="SHA-512" hashValue="69fDbr68watBBknzbzTiRhp9wXZS3uW0tM88uDsMl+KSrXM4qrdYRcEmIZCzQURYdikM3z27wEENzC2G7neG7Q==" saltValue="V2mNDC6MFZDfQ7pQD9ea2Q==" spinCount="100000" sheet="1" objects="1" scenarios="1"/>
  <mergeCells count="172">
    <mergeCell ref="F9:G9"/>
    <mergeCell ref="O9:P9"/>
    <mergeCell ref="F10:G10"/>
    <mergeCell ref="O11:P11"/>
    <mergeCell ref="O12:P12"/>
    <mergeCell ref="F13:G13"/>
    <mergeCell ref="H1:K1"/>
    <mergeCell ref="C2:Q2"/>
    <mergeCell ref="S2:AC2"/>
    <mergeCell ref="C4:Q4"/>
    <mergeCell ref="F6:P6"/>
    <mergeCell ref="F7:P7"/>
    <mergeCell ref="O18:P18"/>
    <mergeCell ref="F19:G19"/>
    <mergeCell ref="O20:P20"/>
    <mergeCell ref="O21:P21"/>
    <mergeCell ref="E24:L24"/>
    <mergeCell ref="M27:P27"/>
    <mergeCell ref="F14:G14"/>
    <mergeCell ref="O14:P14"/>
    <mergeCell ref="F15:G15"/>
    <mergeCell ref="O15:P15"/>
    <mergeCell ref="F16:G16"/>
    <mergeCell ref="O17:P17"/>
    <mergeCell ref="H34:J34"/>
    <mergeCell ref="M34:P34"/>
    <mergeCell ref="H35:J35"/>
    <mergeCell ref="M35:P35"/>
    <mergeCell ref="H36:J36"/>
    <mergeCell ref="M36:P36"/>
    <mergeCell ref="M28:P28"/>
    <mergeCell ref="M30:P30"/>
    <mergeCell ref="H32:J32"/>
    <mergeCell ref="M32:P32"/>
    <mergeCell ref="H33:J33"/>
    <mergeCell ref="M33:P33"/>
    <mergeCell ref="M84:Q84"/>
    <mergeCell ref="C86:G86"/>
    <mergeCell ref="N86:Q86"/>
    <mergeCell ref="N88:Q88"/>
    <mergeCell ref="N89:Q89"/>
    <mergeCell ref="N90:Q90"/>
    <mergeCell ref="L38:P38"/>
    <mergeCell ref="C76:Q76"/>
    <mergeCell ref="F78:P78"/>
    <mergeCell ref="F79:P79"/>
    <mergeCell ref="M81:P81"/>
    <mergeCell ref="M83:Q83"/>
    <mergeCell ref="C104:Q104"/>
    <mergeCell ref="F106:P106"/>
    <mergeCell ref="F107:P107"/>
    <mergeCell ref="M109:P109"/>
    <mergeCell ref="M111:Q111"/>
    <mergeCell ref="M112:Q112"/>
    <mergeCell ref="N91:Q91"/>
    <mergeCell ref="N92:Q92"/>
    <mergeCell ref="N93:Q93"/>
    <mergeCell ref="N94:Q94"/>
    <mergeCell ref="N96:Q96"/>
    <mergeCell ref="L98:Q98"/>
    <mergeCell ref="N95:Q95"/>
    <mergeCell ref="F118:I118"/>
    <mergeCell ref="L118:M118"/>
    <mergeCell ref="N118:Q118"/>
    <mergeCell ref="F119:I119"/>
    <mergeCell ref="L119:M119"/>
    <mergeCell ref="N119:Q119"/>
    <mergeCell ref="F114:I114"/>
    <mergeCell ref="L114:M114"/>
    <mergeCell ref="N114:Q114"/>
    <mergeCell ref="N115:Q115"/>
    <mergeCell ref="N116:Q116"/>
    <mergeCell ref="N117:Q117"/>
    <mergeCell ref="F126:I126"/>
    <mergeCell ref="L126:M126"/>
    <mergeCell ref="N126:Q126"/>
    <mergeCell ref="F121:I121"/>
    <mergeCell ref="L121:M121"/>
    <mergeCell ref="N121:Q121"/>
    <mergeCell ref="N124:Q124"/>
    <mergeCell ref="F125:I125"/>
    <mergeCell ref="L125:M125"/>
    <mergeCell ref="N125:Q125"/>
    <mergeCell ref="F123:I123"/>
    <mergeCell ref="L123:M123"/>
    <mergeCell ref="N123:Q123"/>
    <mergeCell ref="F127:I127"/>
    <mergeCell ref="L127:M127"/>
    <mergeCell ref="N127:Q127"/>
    <mergeCell ref="F133:I133"/>
    <mergeCell ref="L133:M133"/>
    <mergeCell ref="N133:Q133"/>
    <mergeCell ref="F129:I129"/>
    <mergeCell ref="F128:I128"/>
    <mergeCell ref="L128:M128"/>
    <mergeCell ref="L129:M129"/>
    <mergeCell ref="F131:I131"/>
    <mergeCell ref="L131:M131"/>
    <mergeCell ref="N131:Q131"/>
    <mergeCell ref="N128:Q128"/>
    <mergeCell ref="N129:Q129"/>
    <mergeCell ref="F130:I130"/>
    <mergeCell ref="L130:M130"/>
    <mergeCell ref="F132:I132"/>
    <mergeCell ref="L132:M132"/>
    <mergeCell ref="N132:Q132"/>
    <mergeCell ref="F144:I144"/>
    <mergeCell ref="L144:M144"/>
    <mergeCell ref="N144:Q144"/>
    <mergeCell ref="F145:I145"/>
    <mergeCell ref="N145:Q145"/>
    <mergeCell ref="F140:I140"/>
    <mergeCell ref="L140:M140"/>
    <mergeCell ref="N140:Q140"/>
    <mergeCell ref="N138:Q138"/>
    <mergeCell ref="F139:I139"/>
    <mergeCell ref="L139:M139"/>
    <mergeCell ref="N139:Q139"/>
    <mergeCell ref="F142:I142"/>
    <mergeCell ref="L142:M142"/>
    <mergeCell ref="N142:Q142"/>
    <mergeCell ref="F143:I143"/>
    <mergeCell ref="L143:M143"/>
    <mergeCell ref="N143:Q143"/>
    <mergeCell ref="N135:Q135"/>
    <mergeCell ref="F120:I120"/>
    <mergeCell ref="N120:Q120"/>
    <mergeCell ref="F122:I122"/>
    <mergeCell ref="N122:Q122"/>
    <mergeCell ref="N152:Q152"/>
    <mergeCell ref="F153:I153"/>
    <mergeCell ref="L153:M153"/>
    <mergeCell ref="N153:Q153"/>
    <mergeCell ref="N149:Q149"/>
    <mergeCell ref="F150:I150"/>
    <mergeCell ref="L150:M150"/>
    <mergeCell ref="N150:Q150"/>
    <mergeCell ref="F151:I151"/>
    <mergeCell ref="L151:M151"/>
    <mergeCell ref="N151:Q151"/>
    <mergeCell ref="F148:I148"/>
    <mergeCell ref="L148:M148"/>
    <mergeCell ref="N148:Q148"/>
    <mergeCell ref="N146:Q146"/>
    <mergeCell ref="F147:I147"/>
    <mergeCell ref="L147:M147"/>
    <mergeCell ref="N147:Q147"/>
    <mergeCell ref="L145:M145"/>
    <mergeCell ref="F137:I137"/>
    <mergeCell ref="L137:M137"/>
    <mergeCell ref="N137:Q137"/>
    <mergeCell ref="N130:Q130"/>
    <mergeCell ref="F141:I141"/>
    <mergeCell ref="L141:M141"/>
    <mergeCell ref="N141:Q141"/>
    <mergeCell ref="F156:I156"/>
    <mergeCell ref="L156:M156"/>
    <mergeCell ref="N156:Q156"/>
    <mergeCell ref="F154:I154"/>
    <mergeCell ref="L154:M154"/>
    <mergeCell ref="N154:Q154"/>
    <mergeCell ref="F155:I155"/>
    <mergeCell ref="L155:M155"/>
    <mergeCell ref="N155:Q155"/>
    <mergeCell ref="F136:I136"/>
    <mergeCell ref="L136:M136"/>
    <mergeCell ref="N136:Q136"/>
    <mergeCell ref="F134:I134"/>
    <mergeCell ref="L134:M134"/>
    <mergeCell ref="N134:Q134"/>
    <mergeCell ref="F135:I135"/>
    <mergeCell ref="L135:M135"/>
  </mergeCells>
  <hyperlinks>
    <hyperlink ref="F1:G1" location="C2" display="1) Krycí list rozpočtu"/>
    <hyperlink ref="H1:K1" location="C86" display="2) Rekapitulace rozpočtu"/>
    <hyperlink ref="L1" location="C112" display="3) Rozpočet"/>
    <hyperlink ref="S1:T1" location="'Rekapitulace stavby'!C2" display="Rekapitulace stavby"/>
  </hyperlinks>
  <printOptions/>
  <pageMargins left="0.5833333" right="0.5833333" top="0.5" bottom="0.4666667" header="0" footer="0"/>
  <pageSetup blackAndWhite="1" fitToHeight="100" fitToWidth="1" horizontalDpi="600" verticalDpi="600" orientation="portrait" paperSize="9" scale="95"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176"/>
  <sheetViews>
    <sheetView showGridLines="0" workbookViewId="0" topLeftCell="A1">
      <pane ySplit="1" topLeftCell="A160" activePane="bottomLeft" state="frozen"/>
      <selection pane="bottomLeft" activeCell="F124" sqref="F124:I124"/>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7" width="11.16015625" style="0" customWidth="1"/>
    <col min="8" max="8" width="12.5" style="0" customWidth="1"/>
    <col min="9" max="9" width="7" style="0" customWidth="1"/>
    <col min="10" max="10" width="5.16015625" style="0" customWidth="1"/>
    <col min="11" max="11" width="11.5" style="0" customWidth="1"/>
    <col min="12" max="12" width="12" style="0" customWidth="1"/>
    <col min="13" max="14" width="6" style="0" customWidth="1"/>
    <col min="15" max="15" width="2" style="0" customWidth="1"/>
    <col min="16" max="16" width="12.5" style="0" customWidth="1"/>
    <col min="17" max="17" width="4.16015625" style="0" customWidth="1"/>
    <col min="18" max="18" width="1.66796875" style="0" customWidth="1"/>
    <col min="19" max="19" width="14.5" style="0" customWidth="1"/>
    <col min="20" max="20" width="29.66015625" style="0" hidden="1" customWidth="1"/>
    <col min="21" max="21" width="16.33203125" style="0" hidden="1" customWidth="1"/>
    <col min="22" max="22" width="12.33203125" style="0" hidden="1" customWidth="1"/>
    <col min="23" max="23" width="16.33203125" style="0" hidden="1" customWidth="1"/>
    <col min="24" max="24" width="12.16015625" style="0" hidden="1" customWidth="1"/>
    <col min="25" max="25" width="15" style="0" hidden="1" customWidth="1"/>
    <col min="26" max="26" width="11" style="0" hidden="1" customWidth="1"/>
    <col min="27" max="27" width="15" style="0" hidden="1" customWidth="1"/>
    <col min="28" max="28" width="16.33203125" style="0" hidden="1" customWidth="1"/>
    <col min="29" max="29" width="11" style="0" customWidth="1"/>
    <col min="30" max="30" width="15" style="0" customWidth="1"/>
    <col min="31" max="31" width="16.33203125" style="0" customWidth="1"/>
  </cols>
  <sheetData>
    <row r="1" spans="1:40" ht="21.75" customHeight="1">
      <c r="A1" s="71"/>
      <c r="B1" s="11"/>
      <c r="C1" s="11"/>
      <c r="D1" s="12" t="s">
        <v>1</v>
      </c>
      <c r="E1" s="11"/>
      <c r="F1" s="13" t="s">
        <v>116</v>
      </c>
      <c r="G1" s="13"/>
      <c r="H1" s="396" t="s">
        <v>117</v>
      </c>
      <c r="I1" s="396"/>
      <c r="J1" s="396"/>
      <c r="K1" s="396"/>
      <c r="L1" s="13" t="s">
        <v>118</v>
      </c>
      <c r="M1" s="11"/>
      <c r="N1" s="11"/>
      <c r="O1" s="12" t="s">
        <v>119</v>
      </c>
      <c r="P1" s="11"/>
      <c r="Q1" s="11"/>
      <c r="R1" s="11"/>
      <c r="S1" s="13" t="s">
        <v>120</v>
      </c>
      <c r="T1" s="13"/>
      <c r="U1" s="71"/>
      <c r="V1" s="71"/>
      <c r="W1" s="14"/>
      <c r="X1" s="14"/>
      <c r="Y1" s="14"/>
      <c r="Z1" s="14"/>
      <c r="AA1" s="14"/>
      <c r="AB1" s="14"/>
      <c r="AC1" s="14"/>
      <c r="AD1" s="14"/>
      <c r="AE1" s="14"/>
      <c r="AF1" s="14"/>
      <c r="AG1" s="14"/>
      <c r="AH1" s="14"/>
      <c r="AI1" s="14"/>
      <c r="AJ1" s="14"/>
      <c r="AK1" s="14"/>
      <c r="AL1" s="14"/>
      <c r="AM1" s="14"/>
      <c r="AN1" s="14"/>
    </row>
    <row r="2" spans="3:29" ht="36.95" customHeight="1">
      <c r="C2" s="307" t="s">
        <v>7</v>
      </c>
      <c r="D2" s="308"/>
      <c r="E2" s="308"/>
      <c r="F2" s="308"/>
      <c r="G2" s="308"/>
      <c r="H2" s="308"/>
      <c r="I2" s="308"/>
      <c r="J2" s="308"/>
      <c r="K2" s="308"/>
      <c r="L2" s="308"/>
      <c r="M2" s="308"/>
      <c r="N2" s="308"/>
      <c r="O2" s="308"/>
      <c r="P2" s="308"/>
      <c r="Q2" s="308"/>
      <c r="S2" s="339" t="s">
        <v>8</v>
      </c>
      <c r="T2" s="340"/>
      <c r="U2" s="340"/>
      <c r="V2" s="340"/>
      <c r="W2" s="340"/>
      <c r="X2" s="340"/>
      <c r="Y2" s="340"/>
      <c r="Z2" s="340"/>
      <c r="AA2" s="340"/>
      <c r="AB2" s="340"/>
      <c r="AC2" s="340"/>
    </row>
    <row r="3" spans="2:18" ht="6.95" customHeight="1">
      <c r="B3" s="18"/>
      <c r="C3" s="19"/>
      <c r="D3" s="19"/>
      <c r="E3" s="19"/>
      <c r="F3" s="19"/>
      <c r="G3" s="19"/>
      <c r="H3" s="19"/>
      <c r="I3" s="19"/>
      <c r="J3" s="19"/>
      <c r="K3" s="19"/>
      <c r="L3" s="19"/>
      <c r="M3" s="19"/>
      <c r="N3" s="19"/>
      <c r="O3" s="19"/>
      <c r="P3" s="19"/>
      <c r="Q3" s="19"/>
      <c r="R3" s="20"/>
    </row>
    <row r="4" spans="2:20" ht="36.95" customHeight="1">
      <c r="B4" s="21"/>
      <c r="C4" s="346" t="s">
        <v>122</v>
      </c>
      <c r="D4" s="347"/>
      <c r="E4" s="347"/>
      <c r="F4" s="347"/>
      <c r="G4" s="347"/>
      <c r="H4" s="347"/>
      <c r="I4" s="347"/>
      <c r="J4" s="347"/>
      <c r="K4" s="347"/>
      <c r="L4" s="347"/>
      <c r="M4" s="347"/>
      <c r="N4" s="347"/>
      <c r="O4" s="347"/>
      <c r="P4" s="347"/>
      <c r="Q4" s="347"/>
      <c r="R4" s="22"/>
      <c r="T4" s="23" t="s">
        <v>13</v>
      </c>
    </row>
    <row r="5" spans="2:18" ht="6.95" customHeight="1">
      <c r="B5" s="21"/>
      <c r="C5" s="154"/>
      <c r="D5" s="154"/>
      <c r="E5" s="154"/>
      <c r="F5" s="154"/>
      <c r="G5" s="154"/>
      <c r="H5" s="154"/>
      <c r="I5" s="154"/>
      <c r="J5" s="154"/>
      <c r="K5" s="154"/>
      <c r="L5" s="154"/>
      <c r="M5" s="154"/>
      <c r="N5" s="154"/>
      <c r="O5" s="154"/>
      <c r="P5" s="154"/>
      <c r="Q5" s="154"/>
      <c r="R5" s="22"/>
    </row>
    <row r="6" spans="2:18" ht="25.35" customHeight="1">
      <c r="B6" s="21"/>
      <c r="C6" s="154"/>
      <c r="D6" s="159" t="s">
        <v>17</v>
      </c>
      <c r="E6" s="154"/>
      <c r="F6" s="348" t="str">
        <f>'Rekapitulace stavby'!K6</f>
        <v xml:space="preserve">1.1.1.2.16 - Rekonstrukce technického zázemí pro výuku včetně demonstračních pozemků - Rekonstrukce závlahových systémů - část B </v>
      </c>
      <c r="G6" s="349"/>
      <c r="H6" s="349"/>
      <c r="I6" s="349"/>
      <c r="J6" s="349"/>
      <c r="K6" s="349"/>
      <c r="L6" s="349"/>
      <c r="M6" s="349"/>
      <c r="N6" s="349"/>
      <c r="O6" s="349"/>
      <c r="P6" s="349"/>
      <c r="Q6" s="154"/>
      <c r="R6" s="22"/>
    </row>
    <row r="7" spans="2:18" s="1" customFormat="1" ht="32.85" customHeight="1">
      <c r="B7" s="26"/>
      <c r="C7" s="158"/>
      <c r="D7" s="24" t="s">
        <v>123</v>
      </c>
      <c r="E7" s="158"/>
      <c r="F7" s="350" t="s">
        <v>621</v>
      </c>
      <c r="G7" s="351"/>
      <c r="H7" s="351"/>
      <c r="I7" s="351"/>
      <c r="J7" s="351"/>
      <c r="K7" s="351"/>
      <c r="L7" s="351"/>
      <c r="M7" s="351"/>
      <c r="N7" s="351"/>
      <c r="O7" s="351"/>
      <c r="P7" s="351"/>
      <c r="Q7" s="158"/>
      <c r="R7" s="28"/>
    </row>
    <row r="8" spans="2:18" s="1" customFormat="1" ht="14.45" customHeight="1">
      <c r="B8" s="26"/>
      <c r="C8" s="158"/>
      <c r="D8" s="159" t="s">
        <v>19</v>
      </c>
      <c r="E8" s="158"/>
      <c r="F8" s="153" t="s">
        <v>5</v>
      </c>
      <c r="G8" s="158"/>
      <c r="H8" s="158"/>
      <c r="I8" s="158"/>
      <c r="J8" s="158"/>
      <c r="K8" s="158"/>
      <c r="L8" s="158"/>
      <c r="M8" s="159" t="s">
        <v>20</v>
      </c>
      <c r="N8" s="158"/>
      <c r="O8" s="153" t="s">
        <v>5</v>
      </c>
      <c r="P8" s="158"/>
      <c r="Q8" s="158"/>
      <c r="R8" s="28"/>
    </row>
    <row r="9" spans="2:18" s="1" customFormat="1" ht="14.45" customHeight="1">
      <c r="B9" s="26"/>
      <c r="C9" s="158"/>
      <c r="D9" s="159" t="s">
        <v>21</v>
      </c>
      <c r="E9" s="158"/>
      <c r="F9" s="352" t="str">
        <f>'Rekapitulace stavby'!K8</f>
        <v>Lednice</v>
      </c>
      <c r="G9" s="352"/>
      <c r="H9" s="158"/>
      <c r="I9" s="158"/>
      <c r="J9" s="158"/>
      <c r="K9" s="158"/>
      <c r="L9" s="158"/>
      <c r="M9" s="159" t="s">
        <v>23</v>
      </c>
      <c r="N9" s="158"/>
      <c r="O9" s="352" t="str">
        <f>'Rekapitulace stavby'!AN8</f>
        <v>29. 1. 2018</v>
      </c>
      <c r="P9" s="352"/>
      <c r="Q9" s="158"/>
      <c r="R9" s="28"/>
    </row>
    <row r="10" spans="2:18" s="1" customFormat="1" ht="10.9" customHeight="1">
      <c r="B10" s="26"/>
      <c r="C10" s="158"/>
      <c r="D10" s="158"/>
      <c r="E10" s="158"/>
      <c r="F10" s="352"/>
      <c r="G10" s="352"/>
      <c r="H10" s="158"/>
      <c r="I10" s="158"/>
      <c r="J10" s="158"/>
      <c r="K10" s="158"/>
      <c r="L10" s="158"/>
      <c r="M10" s="158"/>
      <c r="N10" s="158"/>
      <c r="O10" s="158"/>
      <c r="P10" s="158"/>
      <c r="Q10" s="158"/>
      <c r="R10" s="28"/>
    </row>
    <row r="11" spans="2:18" s="1" customFormat="1" ht="14.45" customHeight="1">
      <c r="B11" s="26"/>
      <c r="C11" s="158"/>
      <c r="D11" s="159" t="s">
        <v>25</v>
      </c>
      <c r="E11" s="158"/>
      <c r="F11" s="148" t="str">
        <f>'Rekapitulace stavby'!K10</f>
        <v>Mendelova univerzita v Brně, Zahradnická fakulta</v>
      </c>
      <c r="G11" s="148"/>
      <c r="H11" s="158"/>
      <c r="I11" s="158"/>
      <c r="J11" s="158"/>
      <c r="K11" s="158"/>
      <c r="L11" s="158"/>
      <c r="M11" s="159" t="s">
        <v>26</v>
      </c>
      <c r="N11" s="158"/>
      <c r="O11" s="353">
        <f>IF('Rekapitulace stavby'!AN10="","",'Rekapitulace stavby'!AN10)</f>
        <v>62156489</v>
      </c>
      <c r="P11" s="353"/>
      <c r="Q11" s="158"/>
      <c r="R11" s="28"/>
    </row>
    <row r="12" spans="2:18" s="1" customFormat="1" ht="18" customHeight="1">
      <c r="B12" s="26"/>
      <c r="C12" s="158"/>
      <c r="D12" s="158"/>
      <c r="E12" s="153" t="str">
        <f>IF('Rekapitulace stavby'!E11="","",'Rekapitulace stavby'!E11)</f>
        <v xml:space="preserve"> </v>
      </c>
      <c r="F12" s="148" t="str">
        <f>'Rekapitulace stavby'!K11</f>
        <v>Zemědělská 1, 613 00 Brno</v>
      </c>
      <c r="G12" s="148"/>
      <c r="H12" s="158"/>
      <c r="I12" s="158"/>
      <c r="J12" s="158"/>
      <c r="K12" s="158"/>
      <c r="L12" s="158"/>
      <c r="M12" s="159" t="s">
        <v>27</v>
      </c>
      <c r="N12" s="158"/>
      <c r="O12" s="353" t="str">
        <f>IF('Rekapitulace stavby'!AN11="","",'Rekapitulace stavby'!AN11)</f>
        <v>CZ62156489</v>
      </c>
      <c r="P12" s="353"/>
      <c r="Q12" s="158"/>
      <c r="R12" s="28"/>
    </row>
    <row r="13" spans="2:18" s="1" customFormat="1" ht="6.95" customHeight="1">
      <c r="B13" s="26"/>
      <c r="C13" s="158"/>
      <c r="D13" s="158"/>
      <c r="E13" s="158"/>
      <c r="F13" s="352"/>
      <c r="G13" s="352"/>
      <c r="H13" s="158"/>
      <c r="I13" s="158"/>
      <c r="J13" s="158"/>
      <c r="K13" s="158"/>
      <c r="L13" s="158"/>
      <c r="M13" s="158"/>
      <c r="N13" s="158"/>
      <c r="O13" s="158"/>
      <c r="P13" s="158"/>
      <c r="Q13" s="158"/>
      <c r="R13" s="28"/>
    </row>
    <row r="14" spans="2:18" s="1" customFormat="1" ht="14.45" customHeight="1">
      <c r="B14" s="26"/>
      <c r="C14" s="158"/>
      <c r="D14" s="159" t="s">
        <v>28</v>
      </c>
      <c r="E14" s="158"/>
      <c r="F14" s="352" t="str">
        <f>'Rekapitulace stavby'!K13</f>
        <v xml:space="preserve"> </v>
      </c>
      <c r="G14" s="352"/>
      <c r="H14" s="158"/>
      <c r="I14" s="158"/>
      <c r="J14" s="158"/>
      <c r="K14" s="158"/>
      <c r="L14" s="158"/>
      <c r="M14" s="159" t="s">
        <v>26</v>
      </c>
      <c r="N14" s="158"/>
      <c r="O14" s="354" t="str">
        <f>'Rekapitulace stavby'!AN13</f>
        <v xml:space="preserve"> </v>
      </c>
      <c r="P14" s="354"/>
      <c r="Q14" s="158"/>
      <c r="R14" s="28"/>
    </row>
    <row r="15" spans="2:18" s="1" customFormat="1" ht="18" customHeight="1">
      <c r="B15" s="26"/>
      <c r="C15" s="158"/>
      <c r="D15" s="158"/>
      <c r="E15" s="153" t="str">
        <f>IF('Rekapitulace stavby'!E14="","",'Rekapitulace stavby'!E14)</f>
        <v xml:space="preserve"> </v>
      </c>
      <c r="F15" s="354" t="str">
        <f>'Rekapitulace stavby'!K14</f>
        <v xml:space="preserve"> </v>
      </c>
      <c r="G15" s="354"/>
      <c r="H15" s="158"/>
      <c r="I15" s="158"/>
      <c r="J15" s="158"/>
      <c r="K15" s="158"/>
      <c r="L15" s="158"/>
      <c r="M15" s="159" t="s">
        <v>27</v>
      </c>
      <c r="N15" s="158"/>
      <c r="O15" s="354" t="str">
        <f>'Rekapitulace stavby'!AN14</f>
        <v xml:space="preserve"> </v>
      </c>
      <c r="P15" s="354"/>
      <c r="Q15" s="158"/>
      <c r="R15" s="28"/>
    </row>
    <row r="16" spans="2:18" s="1" customFormat="1" ht="6.95" customHeight="1">
      <c r="B16" s="26"/>
      <c r="C16" s="158"/>
      <c r="D16" s="158"/>
      <c r="E16" s="158"/>
      <c r="F16" s="352"/>
      <c r="G16" s="352"/>
      <c r="H16" s="158"/>
      <c r="I16" s="158"/>
      <c r="J16" s="158"/>
      <c r="K16" s="158"/>
      <c r="L16" s="158"/>
      <c r="M16" s="158"/>
      <c r="N16" s="158"/>
      <c r="O16" s="158"/>
      <c r="P16" s="158"/>
      <c r="Q16" s="158"/>
      <c r="R16" s="28"/>
    </row>
    <row r="17" spans="2:18" s="1" customFormat="1" ht="14.45" customHeight="1">
      <c r="B17" s="26"/>
      <c r="C17" s="158"/>
      <c r="D17" s="159" t="s">
        <v>29</v>
      </c>
      <c r="E17" s="158"/>
      <c r="F17" s="148" t="str">
        <f>'Rekapitulace stavby'!K16</f>
        <v>Ing. Jiří Vondál, PROVO</v>
      </c>
      <c r="G17" s="148"/>
      <c r="H17" s="158"/>
      <c r="I17" s="158"/>
      <c r="J17" s="158"/>
      <c r="K17" s="158"/>
      <c r="L17" s="158"/>
      <c r="M17" s="159" t="s">
        <v>26</v>
      </c>
      <c r="N17" s="158"/>
      <c r="O17" s="353">
        <f>IF('Rekapitulace stavby'!AN16="","",'Rekapitulace stavby'!AN16)</f>
        <v>12703320</v>
      </c>
      <c r="P17" s="353"/>
      <c r="Q17" s="158"/>
      <c r="R17" s="28"/>
    </row>
    <row r="18" spans="2:18" s="1" customFormat="1" ht="18" customHeight="1">
      <c r="B18" s="26"/>
      <c r="C18" s="158"/>
      <c r="D18" s="158"/>
      <c r="E18" s="153" t="str">
        <f>IF('Rekapitulace stavby'!E17="","",'Rekapitulace stavby'!E17)</f>
        <v xml:space="preserve"> </v>
      </c>
      <c r="F18" s="148" t="str">
        <f>'Rekapitulace stavby'!K17</f>
        <v>Kubelíkova 22d, 628 00 Brno - Líšeň</v>
      </c>
      <c r="G18" s="148"/>
      <c r="H18" s="158"/>
      <c r="I18" s="158"/>
      <c r="J18" s="158"/>
      <c r="K18" s="158"/>
      <c r="L18" s="158"/>
      <c r="M18" s="159" t="s">
        <v>27</v>
      </c>
      <c r="N18" s="158"/>
      <c r="O18" s="353" t="str">
        <f>IF('Rekapitulace stavby'!AN17="","",'Rekapitulace stavby'!AN17)</f>
        <v/>
      </c>
      <c r="P18" s="353"/>
      <c r="Q18" s="158"/>
      <c r="R18" s="28"/>
    </row>
    <row r="19" spans="2:18" s="1" customFormat="1" ht="6.95" customHeight="1">
      <c r="B19" s="26"/>
      <c r="C19" s="158"/>
      <c r="D19" s="158"/>
      <c r="E19" s="158"/>
      <c r="F19" s="352"/>
      <c r="G19" s="352"/>
      <c r="H19" s="158"/>
      <c r="I19" s="158"/>
      <c r="J19" s="158"/>
      <c r="K19" s="158"/>
      <c r="L19" s="158"/>
      <c r="M19" s="158"/>
      <c r="N19" s="158"/>
      <c r="O19" s="158"/>
      <c r="P19" s="158"/>
      <c r="Q19" s="158"/>
      <c r="R19" s="28"/>
    </row>
    <row r="20" spans="2:18" s="1" customFormat="1" ht="14.45" customHeight="1">
      <c r="B20" s="26"/>
      <c r="C20" s="158"/>
      <c r="D20" s="159" t="s">
        <v>31</v>
      </c>
      <c r="E20" s="158"/>
      <c r="F20" s="148" t="str">
        <f>'Rekapitulace stavby'!K19</f>
        <v>Profigrass s.r.o. - Ing. Tomáš Vlček</v>
      </c>
      <c r="G20" s="148"/>
      <c r="H20" s="158"/>
      <c r="I20" s="158"/>
      <c r="J20" s="158"/>
      <c r="K20" s="158"/>
      <c r="L20" s="158"/>
      <c r="M20" s="159" t="s">
        <v>26</v>
      </c>
      <c r="N20" s="158"/>
      <c r="O20" s="353">
        <f>IF('Rekapitulace stavby'!AN19="","",'Rekapitulace stavby'!AN19)</f>
        <v>25319876</v>
      </c>
      <c r="P20" s="353"/>
      <c r="Q20" s="158"/>
      <c r="R20" s="28"/>
    </row>
    <row r="21" spans="2:18" s="1" customFormat="1" ht="18" customHeight="1">
      <c r="B21" s="26"/>
      <c r="C21" s="158"/>
      <c r="D21" s="158"/>
      <c r="E21" s="153" t="str">
        <f>IF('Rekapitulace stavby'!E20="","",'Rekapitulace stavby'!E20)</f>
        <v xml:space="preserve"> </v>
      </c>
      <c r="F21" s="148" t="str">
        <f>'Rekapitulace stavby'!K20</f>
        <v>Holzova 9, 628 00 Brno - Líšeň</v>
      </c>
      <c r="G21" s="148"/>
      <c r="H21" s="158"/>
      <c r="I21" s="158"/>
      <c r="J21" s="158"/>
      <c r="K21" s="158"/>
      <c r="L21" s="158"/>
      <c r="M21" s="159" t="s">
        <v>27</v>
      </c>
      <c r="N21" s="158"/>
      <c r="O21" s="353" t="str">
        <f>IF('Rekapitulace stavby'!AN20="","",'Rekapitulace stavby'!AN20)</f>
        <v>CZ25319876</v>
      </c>
      <c r="P21" s="353"/>
      <c r="Q21" s="158"/>
      <c r="R21" s="28"/>
    </row>
    <row r="22" spans="2:18" s="1" customFormat="1" ht="6.95" customHeight="1">
      <c r="B22" s="26"/>
      <c r="C22" s="158"/>
      <c r="D22" s="158"/>
      <c r="E22" s="158"/>
      <c r="F22" s="158"/>
      <c r="G22" s="158"/>
      <c r="H22" s="158"/>
      <c r="I22" s="158"/>
      <c r="J22" s="158"/>
      <c r="K22" s="158"/>
      <c r="L22" s="158"/>
      <c r="M22" s="158"/>
      <c r="N22" s="158"/>
      <c r="O22" s="158"/>
      <c r="P22" s="158"/>
      <c r="Q22" s="158"/>
      <c r="R22" s="28"/>
    </row>
    <row r="23" spans="2:18" s="1" customFormat="1" ht="14.45" customHeight="1">
      <c r="B23" s="26"/>
      <c r="C23" s="158"/>
      <c r="D23" s="159" t="s">
        <v>32</v>
      </c>
      <c r="E23" s="158"/>
      <c r="F23" s="291" t="str">
        <f>'Rekapitulace stavby'!K22</f>
        <v xml:space="preserve"> </v>
      </c>
      <c r="G23" s="158"/>
      <c r="H23" s="158"/>
      <c r="I23" s="158"/>
      <c r="J23" s="158"/>
      <c r="K23" s="158"/>
      <c r="L23" s="158"/>
      <c r="M23" s="158"/>
      <c r="N23" s="158"/>
      <c r="O23" s="158"/>
      <c r="P23" s="158"/>
      <c r="Q23" s="158"/>
      <c r="R23" s="28"/>
    </row>
    <row r="24" spans="2:18" s="1" customFormat="1" ht="22.5" customHeight="1">
      <c r="B24" s="26"/>
      <c r="C24" s="158"/>
      <c r="D24" s="158"/>
      <c r="E24" s="355"/>
      <c r="F24" s="355"/>
      <c r="G24" s="355"/>
      <c r="H24" s="355"/>
      <c r="I24" s="355"/>
      <c r="J24" s="355"/>
      <c r="K24" s="355"/>
      <c r="L24" s="355"/>
      <c r="M24" s="158"/>
      <c r="N24" s="158"/>
      <c r="O24" s="158"/>
      <c r="P24" s="158"/>
      <c r="Q24" s="158"/>
      <c r="R24" s="28"/>
    </row>
    <row r="25" spans="2:18" s="1" customFormat="1" ht="6.95" customHeight="1">
      <c r="B25" s="26"/>
      <c r="C25" s="158"/>
      <c r="D25" s="158"/>
      <c r="E25" s="158"/>
      <c r="F25" s="158"/>
      <c r="G25" s="158"/>
      <c r="H25" s="158"/>
      <c r="I25" s="158"/>
      <c r="J25" s="158"/>
      <c r="K25" s="158"/>
      <c r="L25" s="158"/>
      <c r="M25" s="158"/>
      <c r="N25" s="158"/>
      <c r="O25" s="158"/>
      <c r="P25" s="158"/>
      <c r="Q25" s="158"/>
      <c r="R25" s="28"/>
    </row>
    <row r="26" spans="2:18" s="1" customFormat="1" ht="6.95" customHeight="1">
      <c r="B26" s="26"/>
      <c r="C26" s="158"/>
      <c r="D26" s="32"/>
      <c r="E26" s="32"/>
      <c r="F26" s="32"/>
      <c r="G26" s="32"/>
      <c r="H26" s="32"/>
      <c r="I26" s="32"/>
      <c r="J26" s="32"/>
      <c r="K26" s="32"/>
      <c r="L26" s="32"/>
      <c r="M26" s="32"/>
      <c r="N26" s="32"/>
      <c r="O26" s="32"/>
      <c r="P26" s="32"/>
      <c r="Q26" s="158"/>
      <c r="R26" s="28"/>
    </row>
    <row r="27" spans="2:18" s="1" customFormat="1" ht="14.45" customHeight="1">
      <c r="B27" s="26"/>
      <c r="C27" s="158"/>
      <c r="D27" s="72" t="s">
        <v>124</v>
      </c>
      <c r="E27" s="158"/>
      <c r="F27" s="158"/>
      <c r="G27" s="158"/>
      <c r="H27" s="158"/>
      <c r="I27" s="158"/>
      <c r="J27" s="158"/>
      <c r="K27" s="158"/>
      <c r="L27" s="158"/>
      <c r="M27" s="356">
        <f>N88</f>
        <v>0</v>
      </c>
      <c r="N27" s="356"/>
      <c r="O27" s="356"/>
      <c r="P27" s="356"/>
      <c r="Q27" s="158"/>
      <c r="R27" s="28"/>
    </row>
    <row r="28" spans="2:18" s="1" customFormat="1" ht="14.45" customHeight="1">
      <c r="B28" s="26"/>
      <c r="C28" s="158"/>
      <c r="D28" s="25" t="s">
        <v>125</v>
      </c>
      <c r="E28" s="158"/>
      <c r="F28" s="158"/>
      <c r="G28" s="158"/>
      <c r="H28" s="158"/>
      <c r="I28" s="158"/>
      <c r="J28" s="158"/>
      <c r="K28" s="158"/>
      <c r="L28" s="158"/>
      <c r="M28" s="356">
        <f>N96</f>
        <v>0</v>
      </c>
      <c r="N28" s="356"/>
      <c r="O28" s="356"/>
      <c r="P28" s="356"/>
      <c r="Q28" s="158"/>
      <c r="R28" s="28"/>
    </row>
    <row r="29" spans="2:18" s="1" customFormat="1" ht="6.95" customHeight="1">
      <c r="B29" s="26"/>
      <c r="C29" s="158"/>
      <c r="D29" s="158"/>
      <c r="E29" s="158"/>
      <c r="F29" s="158"/>
      <c r="G29" s="158"/>
      <c r="H29" s="158"/>
      <c r="I29" s="158"/>
      <c r="J29" s="158"/>
      <c r="K29" s="158"/>
      <c r="L29" s="158"/>
      <c r="M29" s="158"/>
      <c r="N29" s="158"/>
      <c r="O29" s="158"/>
      <c r="P29" s="158"/>
      <c r="Q29" s="158"/>
      <c r="R29" s="28"/>
    </row>
    <row r="30" spans="2:18" s="1" customFormat="1" ht="25.35" customHeight="1">
      <c r="B30" s="26"/>
      <c r="C30" s="158"/>
      <c r="D30" s="73" t="s">
        <v>35</v>
      </c>
      <c r="E30" s="158"/>
      <c r="F30" s="158"/>
      <c r="G30" s="158"/>
      <c r="H30" s="158"/>
      <c r="I30" s="158"/>
      <c r="J30" s="158"/>
      <c r="K30" s="158"/>
      <c r="L30" s="158"/>
      <c r="M30" s="357">
        <f>ROUND(M27+M28,2)</f>
        <v>0</v>
      </c>
      <c r="N30" s="351"/>
      <c r="O30" s="351"/>
      <c r="P30" s="351"/>
      <c r="Q30" s="158"/>
      <c r="R30" s="28"/>
    </row>
    <row r="31" spans="2:18" s="1" customFormat="1" ht="6.95" customHeight="1">
      <c r="B31" s="26"/>
      <c r="C31" s="158"/>
      <c r="D31" s="32"/>
      <c r="E31" s="32"/>
      <c r="F31" s="32"/>
      <c r="G31" s="32"/>
      <c r="H31" s="32"/>
      <c r="I31" s="32"/>
      <c r="J31" s="32"/>
      <c r="K31" s="32"/>
      <c r="L31" s="32"/>
      <c r="M31" s="32"/>
      <c r="N31" s="32"/>
      <c r="O31" s="32"/>
      <c r="P31" s="32"/>
      <c r="Q31" s="158"/>
      <c r="R31" s="28"/>
    </row>
    <row r="32" spans="2:18" s="1" customFormat="1" ht="14.45" customHeight="1">
      <c r="B32" s="26"/>
      <c r="C32" s="158"/>
      <c r="D32" s="152" t="s">
        <v>36</v>
      </c>
      <c r="E32" s="152" t="s">
        <v>37</v>
      </c>
      <c r="F32" s="155">
        <v>0.21</v>
      </c>
      <c r="G32" s="74" t="s">
        <v>38</v>
      </c>
      <c r="H32" s="358">
        <f>M30</f>
        <v>0</v>
      </c>
      <c r="I32" s="351"/>
      <c r="J32" s="351"/>
      <c r="K32" s="158"/>
      <c r="L32" s="158"/>
      <c r="M32" s="358">
        <f>H32*0.21</f>
        <v>0</v>
      </c>
      <c r="N32" s="351"/>
      <c r="O32" s="351"/>
      <c r="P32" s="351"/>
      <c r="Q32" s="158"/>
      <c r="R32" s="28"/>
    </row>
    <row r="33" spans="2:18" s="1" customFormat="1" ht="14.45" customHeight="1">
      <c r="B33" s="26"/>
      <c r="C33" s="158"/>
      <c r="D33" s="158"/>
      <c r="E33" s="152" t="s">
        <v>39</v>
      </c>
      <c r="F33" s="155">
        <v>0.15</v>
      </c>
      <c r="G33" s="74" t="s">
        <v>38</v>
      </c>
      <c r="H33" s="358"/>
      <c r="I33" s="351"/>
      <c r="J33" s="351"/>
      <c r="K33" s="158"/>
      <c r="L33" s="158"/>
      <c r="M33" s="358">
        <v>0</v>
      </c>
      <c r="N33" s="351"/>
      <c r="O33" s="351"/>
      <c r="P33" s="351"/>
      <c r="Q33" s="158"/>
      <c r="R33" s="28"/>
    </row>
    <row r="34" spans="2:18" s="1" customFormat="1" ht="14.45" customHeight="1" hidden="1">
      <c r="B34" s="26"/>
      <c r="C34" s="158"/>
      <c r="D34" s="158"/>
      <c r="E34" s="152" t="s">
        <v>40</v>
      </c>
      <c r="F34" s="155">
        <v>0.21</v>
      </c>
      <c r="G34" s="74" t="s">
        <v>38</v>
      </c>
      <c r="H34" s="358" t="e">
        <f>ROUND((SUM(#REF!)+SUM(#REF!)),2)</f>
        <v>#REF!</v>
      </c>
      <c r="I34" s="351"/>
      <c r="J34" s="351"/>
      <c r="K34" s="158"/>
      <c r="L34" s="158"/>
      <c r="M34" s="358">
        <v>0</v>
      </c>
      <c r="N34" s="351"/>
      <c r="O34" s="351"/>
      <c r="P34" s="351"/>
      <c r="Q34" s="158"/>
      <c r="R34" s="28"/>
    </row>
    <row r="35" spans="2:18" s="1" customFormat="1" ht="14.45" customHeight="1" hidden="1">
      <c r="B35" s="26"/>
      <c r="C35" s="158"/>
      <c r="D35" s="158"/>
      <c r="E35" s="152" t="s">
        <v>41</v>
      </c>
      <c r="F35" s="155">
        <v>0.15</v>
      </c>
      <c r="G35" s="74" t="s">
        <v>38</v>
      </c>
      <c r="H35" s="358" t="e">
        <f>ROUND((SUM(#REF!)+SUM(#REF!)),2)</f>
        <v>#REF!</v>
      </c>
      <c r="I35" s="351"/>
      <c r="J35" s="351"/>
      <c r="K35" s="158"/>
      <c r="L35" s="158"/>
      <c r="M35" s="358">
        <v>0</v>
      </c>
      <c r="N35" s="351"/>
      <c r="O35" s="351"/>
      <c r="P35" s="351"/>
      <c r="Q35" s="158"/>
      <c r="R35" s="28"/>
    </row>
    <row r="36" spans="2:18" s="1" customFormat="1" ht="14.45" customHeight="1" hidden="1">
      <c r="B36" s="26"/>
      <c r="C36" s="158"/>
      <c r="D36" s="158"/>
      <c r="E36" s="152" t="s">
        <v>42</v>
      </c>
      <c r="F36" s="155">
        <v>0</v>
      </c>
      <c r="G36" s="74" t="s">
        <v>38</v>
      </c>
      <c r="H36" s="358" t="e">
        <f>ROUND((SUM(#REF!)+SUM(#REF!)),2)</f>
        <v>#REF!</v>
      </c>
      <c r="I36" s="351"/>
      <c r="J36" s="351"/>
      <c r="K36" s="158"/>
      <c r="L36" s="158"/>
      <c r="M36" s="358">
        <v>0</v>
      </c>
      <c r="N36" s="351"/>
      <c r="O36" s="351"/>
      <c r="P36" s="351"/>
      <c r="Q36" s="158"/>
      <c r="R36" s="28"/>
    </row>
    <row r="37" spans="2:18" s="1" customFormat="1" ht="6.95" customHeight="1">
      <c r="B37" s="26"/>
      <c r="C37" s="158"/>
      <c r="D37" s="158"/>
      <c r="E37" s="158"/>
      <c r="F37" s="158"/>
      <c r="G37" s="158"/>
      <c r="H37" s="158"/>
      <c r="I37" s="158"/>
      <c r="J37" s="158"/>
      <c r="K37" s="158"/>
      <c r="L37" s="158"/>
      <c r="M37" s="158"/>
      <c r="N37" s="158"/>
      <c r="O37" s="158"/>
      <c r="P37" s="158"/>
      <c r="Q37" s="158"/>
      <c r="R37" s="28"/>
    </row>
    <row r="38" spans="2:18" s="1" customFormat="1" ht="25.35" customHeight="1">
      <c r="B38" s="26"/>
      <c r="C38" s="162"/>
      <c r="D38" s="75" t="s">
        <v>43</v>
      </c>
      <c r="E38" s="50"/>
      <c r="F38" s="50"/>
      <c r="G38" s="76" t="s">
        <v>44</v>
      </c>
      <c r="H38" s="77" t="s">
        <v>45</v>
      </c>
      <c r="I38" s="50"/>
      <c r="J38" s="50"/>
      <c r="K38" s="50"/>
      <c r="L38" s="359">
        <f>SUM(M30:M36)</f>
        <v>0</v>
      </c>
      <c r="M38" s="359"/>
      <c r="N38" s="359"/>
      <c r="O38" s="359"/>
      <c r="P38" s="360"/>
      <c r="Q38" s="162"/>
      <c r="R38" s="28"/>
    </row>
    <row r="39" spans="2:18" s="1" customFormat="1" ht="14.45" customHeight="1">
      <c r="B39" s="26"/>
      <c r="C39" s="158"/>
      <c r="D39" s="158"/>
      <c r="E39" s="158"/>
      <c r="F39" s="158"/>
      <c r="G39" s="158"/>
      <c r="H39" s="158"/>
      <c r="I39" s="158"/>
      <c r="J39" s="158"/>
      <c r="K39" s="158"/>
      <c r="L39" s="158"/>
      <c r="M39" s="158"/>
      <c r="N39" s="158"/>
      <c r="O39" s="158"/>
      <c r="P39" s="158"/>
      <c r="Q39" s="158"/>
      <c r="R39" s="28"/>
    </row>
    <row r="40" spans="2:18" s="1" customFormat="1" ht="14.45" customHeight="1">
      <c r="B40" s="26"/>
      <c r="C40" s="158"/>
      <c r="D40" s="158"/>
      <c r="E40" s="158"/>
      <c r="F40" s="158"/>
      <c r="G40" s="158"/>
      <c r="H40" s="158"/>
      <c r="I40" s="158"/>
      <c r="J40" s="158"/>
      <c r="K40" s="158"/>
      <c r="L40" s="158"/>
      <c r="M40" s="158"/>
      <c r="N40" s="158"/>
      <c r="O40" s="158"/>
      <c r="P40" s="158"/>
      <c r="Q40" s="158"/>
      <c r="R40" s="28"/>
    </row>
    <row r="41" spans="2:18" ht="13.5">
      <c r="B41" s="21"/>
      <c r="C41" s="154"/>
      <c r="D41" s="154"/>
      <c r="E41" s="154"/>
      <c r="F41" s="154"/>
      <c r="G41" s="154"/>
      <c r="H41" s="154"/>
      <c r="I41" s="154"/>
      <c r="J41" s="154"/>
      <c r="K41" s="154"/>
      <c r="L41" s="154"/>
      <c r="M41" s="154"/>
      <c r="N41" s="154"/>
      <c r="O41" s="154"/>
      <c r="P41" s="154"/>
      <c r="Q41" s="154"/>
      <c r="R41" s="22"/>
    </row>
    <row r="42" spans="2:18" ht="13.5">
      <c r="B42" s="21"/>
      <c r="C42" s="154"/>
      <c r="D42" s="154"/>
      <c r="E42" s="154"/>
      <c r="F42" s="154"/>
      <c r="G42" s="154"/>
      <c r="H42" s="154"/>
      <c r="I42" s="154"/>
      <c r="J42" s="154"/>
      <c r="K42" s="154"/>
      <c r="L42" s="154"/>
      <c r="M42" s="154"/>
      <c r="N42" s="154"/>
      <c r="O42" s="154"/>
      <c r="P42" s="154"/>
      <c r="Q42" s="154"/>
      <c r="R42" s="22"/>
    </row>
    <row r="43" spans="2:18" ht="13.5">
      <c r="B43" s="21"/>
      <c r="C43" s="154"/>
      <c r="D43" s="154"/>
      <c r="E43" s="154"/>
      <c r="F43" s="154"/>
      <c r="G43" s="154"/>
      <c r="H43" s="154"/>
      <c r="I43" s="154"/>
      <c r="J43" s="154"/>
      <c r="K43" s="154"/>
      <c r="L43" s="154"/>
      <c r="M43" s="154"/>
      <c r="N43" s="154"/>
      <c r="O43" s="154"/>
      <c r="P43" s="154"/>
      <c r="Q43" s="154"/>
      <c r="R43" s="22"/>
    </row>
    <row r="44" spans="2:18" ht="13.5">
      <c r="B44" s="21"/>
      <c r="C44" s="154"/>
      <c r="D44" s="154"/>
      <c r="E44" s="154"/>
      <c r="F44" s="154"/>
      <c r="G44" s="154"/>
      <c r="H44" s="154"/>
      <c r="I44" s="154"/>
      <c r="J44" s="154"/>
      <c r="K44" s="154"/>
      <c r="L44" s="154"/>
      <c r="M44" s="154"/>
      <c r="N44" s="154"/>
      <c r="O44" s="154"/>
      <c r="P44" s="154"/>
      <c r="Q44" s="154"/>
      <c r="R44" s="22"/>
    </row>
    <row r="45" spans="2:18" ht="13.5">
      <c r="B45" s="21"/>
      <c r="C45" s="154"/>
      <c r="D45" s="154"/>
      <c r="E45" s="154"/>
      <c r="F45" s="154"/>
      <c r="G45" s="154"/>
      <c r="H45" s="154"/>
      <c r="I45" s="154"/>
      <c r="J45" s="154"/>
      <c r="K45" s="154"/>
      <c r="L45" s="154"/>
      <c r="M45" s="154"/>
      <c r="N45" s="154"/>
      <c r="O45" s="154"/>
      <c r="P45" s="154"/>
      <c r="Q45" s="154"/>
      <c r="R45" s="22"/>
    </row>
    <row r="46" spans="2:18" ht="13.5">
      <c r="B46" s="21"/>
      <c r="C46" s="154"/>
      <c r="D46" s="154"/>
      <c r="E46" s="154"/>
      <c r="F46" s="154"/>
      <c r="G46" s="154"/>
      <c r="H46" s="154"/>
      <c r="I46" s="154"/>
      <c r="J46" s="154"/>
      <c r="K46" s="154"/>
      <c r="L46" s="154"/>
      <c r="M46" s="154"/>
      <c r="N46" s="154"/>
      <c r="O46" s="154"/>
      <c r="P46" s="154"/>
      <c r="Q46" s="154"/>
      <c r="R46" s="22"/>
    </row>
    <row r="47" spans="2:18" ht="13.5">
      <c r="B47" s="21"/>
      <c r="C47" s="154"/>
      <c r="D47" s="154"/>
      <c r="E47" s="154"/>
      <c r="F47" s="154"/>
      <c r="G47" s="154"/>
      <c r="H47" s="154"/>
      <c r="I47" s="154"/>
      <c r="J47" s="154"/>
      <c r="K47" s="154"/>
      <c r="L47" s="154"/>
      <c r="M47" s="154"/>
      <c r="N47" s="154"/>
      <c r="O47" s="154"/>
      <c r="P47" s="154"/>
      <c r="Q47" s="154"/>
      <c r="R47" s="22"/>
    </row>
    <row r="48" spans="2:18" ht="13.5">
      <c r="B48" s="21"/>
      <c r="C48" s="154"/>
      <c r="D48" s="154"/>
      <c r="E48" s="154"/>
      <c r="F48" s="154"/>
      <c r="G48" s="154"/>
      <c r="H48" s="154"/>
      <c r="I48" s="154"/>
      <c r="J48" s="154"/>
      <c r="K48" s="154"/>
      <c r="L48" s="154"/>
      <c r="M48" s="154"/>
      <c r="N48" s="154"/>
      <c r="O48" s="154"/>
      <c r="P48" s="154"/>
      <c r="Q48" s="154"/>
      <c r="R48" s="22"/>
    </row>
    <row r="49" spans="2:18" ht="13.5">
      <c r="B49" s="21"/>
      <c r="C49" s="154"/>
      <c r="D49" s="154"/>
      <c r="E49" s="154"/>
      <c r="F49" s="154"/>
      <c r="G49" s="154"/>
      <c r="H49" s="154"/>
      <c r="I49" s="154"/>
      <c r="J49" s="154"/>
      <c r="K49" s="154"/>
      <c r="L49" s="154"/>
      <c r="M49" s="154"/>
      <c r="N49" s="154"/>
      <c r="O49" s="154"/>
      <c r="P49" s="154"/>
      <c r="Q49" s="154"/>
      <c r="R49" s="22"/>
    </row>
    <row r="50" spans="2:18" s="1" customFormat="1" ht="15">
      <c r="B50" s="26"/>
      <c r="C50" s="158"/>
      <c r="D50" s="31" t="s">
        <v>46</v>
      </c>
      <c r="E50" s="32"/>
      <c r="F50" s="32"/>
      <c r="G50" s="32"/>
      <c r="H50" s="33"/>
      <c r="I50" s="158"/>
      <c r="J50" s="31" t="s">
        <v>47</v>
      </c>
      <c r="K50" s="32"/>
      <c r="L50" s="32"/>
      <c r="M50" s="32"/>
      <c r="N50" s="32"/>
      <c r="O50" s="32"/>
      <c r="P50" s="33"/>
      <c r="Q50" s="158"/>
      <c r="R50" s="28"/>
    </row>
    <row r="51" spans="2:18" ht="13.5">
      <c r="B51" s="21"/>
      <c r="C51" s="154"/>
      <c r="D51" s="34"/>
      <c r="E51" s="154"/>
      <c r="F51" s="154"/>
      <c r="G51" s="154"/>
      <c r="H51" s="35"/>
      <c r="I51" s="154"/>
      <c r="J51" s="34"/>
      <c r="K51" s="154"/>
      <c r="L51" s="154"/>
      <c r="M51" s="154"/>
      <c r="N51" s="154"/>
      <c r="O51" s="154"/>
      <c r="P51" s="35"/>
      <c r="Q51" s="154"/>
      <c r="R51" s="22"/>
    </row>
    <row r="52" spans="2:18" ht="13.5">
      <c r="B52" s="21"/>
      <c r="C52" s="154"/>
      <c r="D52" s="34"/>
      <c r="E52" s="154"/>
      <c r="F52" s="154"/>
      <c r="G52" s="154"/>
      <c r="H52" s="35"/>
      <c r="I52" s="154"/>
      <c r="J52" s="34"/>
      <c r="K52" s="154"/>
      <c r="L52" s="154"/>
      <c r="M52" s="154"/>
      <c r="N52" s="154"/>
      <c r="O52" s="154"/>
      <c r="P52" s="35"/>
      <c r="Q52" s="154"/>
      <c r="R52" s="22"/>
    </row>
    <row r="53" spans="2:18" ht="13.5">
      <c r="B53" s="21"/>
      <c r="C53" s="154"/>
      <c r="D53" s="34"/>
      <c r="E53" s="154"/>
      <c r="F53" s="154"/>
      <c r="G53" s="154"/>
      <c r="H53" s="35"/>
      <c r="I53" s="154"/>
      <c r="J53" s="34"/>
      <c r="K53" s="154"/>
      <c r="L53" s="154"/>
      <c r="M53" s="154"/>
      <c r="N53" s="154"/>
      <c r="O53" s="154"/>
      <c r="P53" s="35"/>
      <c r="Q53" s="154"/>
      <c r="R53" s="22"/>
    </row>
    <row r="54" spans="2:18" ht="13.5">
      <c r="B54" s="21"/>
      <c r="C54" s="154"/>
      <c r="D54" s="34"/>
      <c r="E54" s="154"/>
      <c r="F54" s="154"/>
      <c r="G54" s="154"/>
      <c r="H54" s="35"/>
      <c r="I54" s="154"/>
      <c r="J54" s="34"/>
      <c r="K54" s="154"/>
      <c r="L54" s="154"/>
      <c r="M54" s="154"/>
      <c r="N54" s="154"/>
      <c r="O54" s="154"/>
      <c r="P54" s="35"/>
      <c r="Q54" s="154"/>
      <c r="R54" s="22"/>
    </row>
    <row r="55" spans="2:18" ht="13.5">
      <c r="B55" s="21"/>
      <c r="C55" s="154"/>
      <c r="D55" s="34"/>
      <c r="E55" s="154"/>
      <c r="F55" s="154"/>
      <c r="G55" s="154"/>
      <c r="H55" s="35"/>
      <c r="I55" s="154"/>
      <c r="J55" s="34"/>
      <c r="K55" s="154"/>
      <c r="L55" s="154"/>
      <c r="M55" s="154"/>
      <c r="N55" s="154"/>
      <c r="O55" s="154"/>
      <c r="P55" s="35"/>
      <c r="Q55" s="154"/>
      <c r="R55" s="22"/>
    </row>
    <row r="56" spans="2:18" ht="13.5">
      <c r="B56" s="21"/>
      <c r="C56" s="154"/>
      <c r="D56" s="34"/>
      <c r="E56" s="154"/>
      <c r="F56" s="154"/>
      <c r="G56" s="154"/>
      <c r="H56" s="35"/>
      <c r="I56" s="154"/>
      <c r="J56" s="34"/>
      <c r="K56" s="154"/>
      <c r="L56" s="154"/>
      <c r="M56" s="154"/>
      <c r="N56" s="154"/>
      <c r="O56" s="154"/>
      <c r="P56" s="35"/>
      <c r="Q56" s="154"/>
      <c r="R56" s="22"/>
    </row>
    <row r="57" spans="2:18" ht="13.5">
      <c r="B57" s="21"/>
      <c r="C57" s="154"/>
      <c r="D57" s="34"/>
      <c r="E57" s="154"/>
      <c r="F57" s="154"/>
      <c r="G57" s="154"/>
      <c r="H57" s="35"/>
      <c r="I57" s="154"/>
      <c r="J57" s="34"/>
      <c r="K57" s="154"/>
      <c r="L57" s="154"/>
      <c r="M57" s="154"/>
      <c r="N57" s="154"/>
      <c r="O57" s="154"/>
      <c r="P57" s="35"/>
      <c r="Q57" s="154"/>
      <c r="R57" s="22"/>
    </row>
    <row r="58" spans="2:18" ht="13.5">
      <c r="B58" s="21"/>
      <c r="C58" s="154"/>
      <c r="D58" s="34"/>
      <c r="E58" s="154"/>
      <c r="F58" s="154"/>
      <c r="G58" s="154"/>
      <c r="H58" s="35"/>
      <c r="I58" s="154"/>
      <c r="J58" s="34"/>
      <c r="K58" s="154"/>
      <c r="L58" s="154"/>
      <c r="M58" s="154"/>
      <c r="N58" s="154"/>
      <c r="O58" s="154"/>
      <c r="P58" s="35"/>
      <c r="Q58" s="154"/>
      <c r="R58" s="22"/>
    </row>
    <row r="59" spans="2:18" s="1" customFormat="1" ht="15">
      <c r="B59" s="26"/>
      <c r="C59" s="158"/>
      <c r="D59" s="36" t="s">
        <v>48</v>
      </c>
      <c r="E59" s="37"/>
      <c r="F59" s="37"/>
      <c r="G59" s="38" t="s">
        <v>49</v>
      </c>
      <c r="H59" s="39"/>
      <c r="I59" s="158"/>
      <c r="J59" s="36" t="s">
        <v>48</v>
      </c>
      <c r="K59" s="37"/>
      <c r="L59" s="37"/>
      <c r="M59" s="37"/>
      <c r="N59" s="38" t="s">
        <v>49</v>
      </c>
      <c r="O59" s="37"/>
      <c r="P59" s="39"/>
      <c r="Q59" s="158"/>
      <c r="R59" s="28"/>
    </row>
    <row r="60" spans="2:18" ht="13.5">
      <c r="B60" s="21"/>
      <c r="C60" s="154"/>
      <c r="D60" s="154"/>
      <c r="E60" s="154"/>
      <c r="F60" s="154"/>
      <c r="G60" s="154"/>
      <c r="H60" s="154"/>
      <c r="I60" s="154"/>
      <c r="J60" s="154"/>
      <c r="K60" s="154"/>
      <c r="L60" s="154"/>
      <c r="M60" s="154"/>
      <c r="N60" s="154"/>
      <c r="O60" s="154"/>
      <c r="P60" s="154"/>
      <c r="Q60" s="154"/>
      <c r="R60" s="22"/>
    </row>
    <row r="61" spans="2:18" s="1" customFormat="1" ht="15">
      <c r="B61" s="26"/>
      <c r="C61" s="158"/>
      <c r="D61" s="31" t="s">
        <v>50</v>
      </c>
      <c r="E61" s="32"/>
      <c r="F61" s="32"/>
      <c r="G61" s="32"/>
      <c r="H61" s="33"/>
      <c r="I61" s="158"/>
      <c r="J61" s="31" t="s">
        <v>51</v>
      </c>
      <c r="K61" s="32"/>
      <c r="L61" s="32"/>
      <c r="M61" s="32"/>
      <c r="N61" s="32"/>
      <c r="O61" s="32"/>
      <c r="P61" s="33"/>
      <c r="Q61" s="158"/>
      <c r="R61" s="28"/>
    </row>
    <row r="62" spans="2:18" ht="13.5">
      <c r="B62" s="21"/>
      <c r="C62" s="154"/>
      <c r="D62" s="34"/>
      <c r="E62" s="154"/>
      <c r="F62" s="154"/>
      <c r="G62" s="154"/>
      <c r="H62" s="35"/>
      <c r="I62" s="154"/>
      <c r="J62" s="34"/>
      <c r="K62" s="154"/>
      <c r="L62" s="154"/>
      <c r="M62" s="154"/>
      <c r="N62" s="154"/>
      <c r="O62" s="154"/>
      <c r="P62" s="35"/>
      <c r="Q62" s="154"/>
      <c r="R62" s="22"/>
    </row>
    <row r="63" spans="2:18" ht="13.5">
      <c r="B63" s="21"/>
      <c r="C63" s="154"/>
      <c r="D63" s="34"/>
      <c r="E63" s="154"/>
      <c r="F63" s="154"/>
      <c r="G63" s="154"/>
      <c r="H63" s="35"/>
      <c r="I63" s="154"/>
      <c r="J63" s="34"/>
      <c r="K63" s="154"/>
      <c r="L63" s="154"/>
      <c r="M63" s="154"/>
      <c r="N63" s="154"/>
      <c r="O63" s="154"/>
      <c r="P63" s="35"/>
      <c r="Q63" s="154"/>
      <c r="R63" s="22"/>
    </row>
    <row r="64" spans="2:18" ht="13.5">
      <c r="B64" s="21"/>
      <c r="C64" s="154"/>
      <c r="D64" s="34"/>
      <c r="E64" s="154"/>
      <c r="F64" s="154"/>
      <c r="G64" s="154"/>
      <c r="H64" s="35"/>
      <c r="I64" s="154"/>
      <c r="J64" s="34"/>
      <c r="K64" s="154"/>
      <c r="L64" s="154"/>
      <c r="M64" s="154"/>
      <c r="N64" s="154"/>
      <c r="O64" s="154"/>
      <c r="P64" s="35"/>
      <c r="Q64" s="154"/>
      <c r="R64" s="22"/>
    </row>
    <row r="65" spans="2:18" ht="13.5">
      <c r="B65" s="21"/>
      <c r="C65" s="154"/>
      <c r="D65" s="34"/>
      <c r="E65" s="154"/>
      <c r="F65" s="154"/>
      <c r="G65" s="154"/>
      <c r="H65" s="35"/>
      <c r="I65" s="154"/>
      <c r="J65" s="34"/>
      <c r="K65" s="154"/>
      <c r="L65" s="154"/>
      <c r="M65" s="154"/>
      <c r="N65" s="154"/>
      <c r="O65" s="154"/>
      <c r="P65" s="35"/>
      <c r="Q65" s="154"/>
      <c r="R65" s="22"/>
    </row>
    <row r="66" spans="2:18" ht="13.5">
      <c r="B66" s="21"/>
      <c r="C66" s="154"/>
      <c r="D66" s="34"/>
      <c r="E66" s="154"/>
      <c r="F66" s="154"/>
      <c r="G66" s="154"/>
      <c r="H66" s="35"/>
      <c r="I66" s="154"/>
      <c r="J66" s="34"/>
      <c r="K66" s="154"/>
      <c r="L66" s="154"/>
      <c r="M66" s="154"/>
      <c r="N66" s="154"/>
      <c r="O66" s="154"/>
      <c r="P66" s="35"/>
      <c r="Q66" s="154"/>
      <c r="R66" s="22"/>
    </row>
    <row r="67" spans="2:18" ht="13.5">
      <c r="B67" s="21"/>
      <c r="C67" s="154"/>
      <c r="D67" s="34"/>
      <c r="E67" s="154"/>
      <c r="F67" s="154"/>
      <c r="G67" s="154"/>
      <c r="H67" s="35"/>
      <c r="I67" s="154"/>
      <c r="J67" s="34"/>
      <c r="K67" s="154"/>
      <c r="L67" s="154"/>
      <c r="M67" s="154"/>
      <c r="N67" s="154"/>
      <c r="O67" s="154"/>
      <c r="P67" s="35"/>
      <c r="Q67" s="154"/>
      <c r="R67" s="22"/>
    </row>
    <row r="68" spans="2:18" ht="13.5">
      <c r="B68" s="21"/>
      <c r="C68" s="154"/>
      <c r="D68" s="34"/>
      <c r="E68" s="154"/>
      <c r="F68" s="154"/>
      <c r="G68" s="154"/>
      <c r="H68" s="35"/>
      <c r="I68" s="154"/>
      <c r="J68" s="34"/>
      <c r="K68" s="154"/>
      <c r="L68" s="154"/>
      <c r="M68" s="154"/>
      <c r="N68" s="154"/>
      <c r="O68" s="154"/>
      <c r="P68" s="35"/>
      <c r="Q68" s="154"/>
      <c r="R68" s="22"/>
    </row>
    <row r="69" spans="2:18" ht="13.5">
      <c r="B69" s="21"/>
      <c r="C69" s="154"/>
      <c r="D69" s="34"/>
      <c r="E69" s="154"/>
      <c r="F69" s="154"/>
      <c r="G69" s="154"/>
      <c r="H69" s="35"/>
      <c r="I69" s="154"/>
      <c r="J69" s="34"/>
      <c r="K69" s="154"/>
      <c r="L69" s="154"/>
      <c r="M69" s="154"/>
      <c r="N69" s="154"/>
      <c r="O69" s="154"/>
      <c r="P69" s="35"/>
      <c r="Q69" s="154"/>
      <c r="R69" s="22"/>
    </row>
    <row r="70" spans="2:18" s="1" customFormat="1" ht="15">
      <c r="B70" s="26"/>
      <c r="C70" s="158"/>
      <c r="D70" s="36" t="s">
        <v>48</v>
      </c>
      <c r="E70" s="37"/>
      <c r="F70" s="37"/>
      <c r="G70" s="38" t="s">
        <v>49</v>
      </c>
      <c r="H70" s="39"/>
      <c r="I70" s="158"/>
      <c r="J70" s="36" t="s">
        <v>48</v>
      </c>
      <c r="K70" s="37"/>
      <c r="L70" s="37"/>
      <c r="M70" s="37"/>
      <c r="N70" s="38" t="s">
        <v>49</v>
      </c>
      <c r="O70" s="37"/>
      <c r="P70" s="39"/>
      <c r="Q70" s="158"/>
      <c r="R70" s="28"/>
    </row>
    <row r="71" spans="2:18" s="1" customFormat="1" ht="14.45" customHeight="1">
      <c r="B71" s="40"/>
      <c r="C71" s="41"/>
      <c r="D71" s="41"/>
      <c r="E71" s="41"/>
      <c r="F71" s="41"/>
      <c r="G71" s="41"/>
      <c r="H71" s="41"/>
      <c r="I71" s="41"/>
      <c r="J71" s="41"/>
      <c r="K71" s="41"/>
      <c r="L71" s="41"/>
      <c r="M71" s="41"/>
      <c r="N71" s="41"/>
      <c r="O71" s="41"/>
      <c r="P71" s="41"/>
      <c r="Q71" s="41"/>
      <c r="R71" s="42"/>
    </row>
    <row r="72" spans="3:17" ht="13.5">
      <c r="C72" s="151"/>
      <c r="D72" s="151"/>
      <c r="E72" s="151"/>
      <c r="F72" s="151"/>
      <c r="G72" s="151"/>
      <c r="H72" s="151"/>
      <c r="I72" s="151"/>
      <c r="J72" s="151"/>
      <c r="K72" s="151"/>
      <c r="L72" s="151"/>
      <c r="M72" s="151"/>
      <c r="N72" s="151"/>
      <c r="O72" s="151"/>
      <c r="P72" s="151"/>
      <c r="Q72" s="151"/>
    </row>
    <row r="73" spans="3:17" ht="13.5">
      <c r="C73" s="151"/>
      <c r="D73" s="151"/>
      <c r="E73" s="151"/>
      <c r="F73" s="151"/>
      <c r="G73" s="151"/>
      <c r="H73" s="151"/>
      <c r="I73" s="151"/>
      <c r="J73" s="151"/>
      <c r="K73" s="151"/>
      <c r="L73" s="151"/>
      <c r="M73" s="151"/>
      <c r="N73" s="151"/>
      <c r="O73" s="151"/>
      <c r="P73" s="151"/>
      <c r="Q73" s="151"/>
    </row>
    <row r="74" spans="3:17" ht="13.5">
      <c r="C74" s="151"/>
      <c r="D74" s="151"/>
      <c r="E74" s="151"/>
      <c r="F74" s="151"/>
      <c r="G74" s="151"/>
      <c r="H74" s="151"/>
      <c r="I74" s="151"/>
      <c r="J74" s="151"/>
      <c r="K74" s="151"/>
      <c r="L74" s="151"/>
      <c r="M74" s="151"/>
      <c r="N74" s="151"/>
      <c r="O74" s="151"/>
      <c r="P74" s="151"/>
      <c r="Q74" s="151"/>
    </row>
    <row r="75" spans="2:18" s="1" customFormat="1" ht="6.95" customHeight="1">
      <c r="B75" s="43"/>
      <c r="C75" s="44"/>
      <c r="D75" s="44"/>
      <c r="E75" s="44"/>
      <c r="F75" s="44"/>
      <c r="G75" s="44"/>
      <c r="H75" s="44"/>
      <c r="I75" s="44"/>
      <c r="J75" s="44"/>
      <c r="K75" s="44"/>
      <c r="L75" s="44"/>
      <c r="M75" s="44"/>
      <c r="N75" s="44"/>
      <c r="O75" s="44"/>
      <c r="P75" s="44"/>
      <c r="Q75" s="44"/>
      <c r="R75" s="45"/>
    </row>
    <row r="76" spans="2:18" s="1" customFormat="1" ht="36.95" customHeight="1">
      <c r="B76" s="26"/>
      <c r="C76" s="346" t="s">
        <v>126</v>
      </c>
      <c r="D76" s="347"/>
      <c r="E76" s="347"/>
      <c r="F76" s="347"/>
      <c r="G76" s="347"/>
      <c r="H76" s="347"/>
      <c r="I76" s="347"/>
      <c r="J76" s="347"/>
      <c r="K76" s="347"/>
      <c r="L76" s="347"/>
      <c r="M76" s="347"/>
      <c r="N76" s="347"/>
      <c r="O76" s="347"/>
      <c r="P76" s="347"/>
      <c r="Q76" s="347"/>
      <c r="R76" s="28"/>
    </row>
    <row r="77" spans="2:18" s="1" customFormat="1" ht="6.95" customHeight="1">
      <c r="B77" s="26"/>
      <c r="C77" s="158"/>
      <c r="D77" s="158"/>
      <c r="E77" s="158"/>
      <c r="F77" s="158"/>
      <c r="G77" s="158"/>
      <c r="H77" s="158"/>
      <c r="I77" s="158"/>
      <c r="J77" s="158"/>
      <c r="K77" s="158"/>
      <c r="L77" s="158"/>
      <c r="M77" s="158"/>
      <c r="N77" s="158"/>
      <c r="O77" s="158"/>
      <c r="P77" s="158"/>
      <c r="Q77" s="158"/>
      <c r="R77" s="28"/>
    </row>
    <row r="78" spans="2:18" s="1" customFormat="1" ht="30" customHeight="1">
      <c r="B78" s="26"/>
      <c r="C78" s="159" t="s">
        <v>17</v>
      </c>
      <c r="D78" s="158"/>
      <c r="E78" s="158"/>
      <c r="F78" s="348" t="str">
        <f>F6</f>
        <v xml:space="preserve">1.1.1.2.16 - Rekonstrukce technického zázemí pro výuku včetně demonstračních pozemků - Rekonstrukce závlahových systémů - část B </v>
      </c>
      <c r="G78" s="349"/>
      <c r="H78" s="349"/>
      <c r="I78" s="349"/>
      <c r="J78" s="349"/>
      <c r="K78" s="349"/>
      <c r="L78" s="349"/>
      <c r="M78" s="349"/>
      <c r="N78" s="349"/>
      <c r="O78" s="349"/>
      <c r="P78" s="349"/>
      <c r="Q78" s="158"/>
      <c r="R78" s="28"/>
    </row>
    <row r="79" spans="2:18" s="1" customFormat="1" ht="36.95" customHeight="1">
      <c r="B79" s="26"/>
      <c r="C79" s="47" t="s">
        <v>123</v>
      </c>
      <c r="D79" s="158"/>
      <c r="E79" s="158"/>
      <c r="F79" s="361" t="str">
        <f>F7</f>
        <v>TO-1.01 - Dotační vodovod z LVA</v>
      </c>
      <c r="G79" s="351"/>
      <c r="H79" s="351"/>
      <c r="I79" s="351"/>
      <c r="J79" s="351"/>
      <c r="K79" s="351"/>
      <c r="L79" s="351"/>
      <c r="M79" s="351"/>
      <c r="N79" s="351"/>
      <c r="O79" s="351"/>
      <c r="P79" s="351"/>
      <c r="Q79" s="158"/>
      <c r="R79" s="28"/>
    </row>
    <row r="80" spans="2:18" s="1" customFormat="1" ht="6.95" customHeight="1">
      <c r="B80" s="26"/>
      <c r="C80" s="158"/>
      <c r="D80" s="158"/>
      <c r="E80" s="158"/>
      <c r="F80" s="158"/>
      <c r="G80" s="158"/>
      <c r="H80" s="158"/>
      <c r="I80" s="158"/>
      <c r="J80" s="158"/>
      <c r="K80" s="158"/>
      <c r="L80" s="158"/>
      <c r="M80" s="158"/>
      <c r="N80" s="158"/>
      <c r="O80" s="158"/>
      <c r="P80" s="158"/>
      <c r="Q80" s="158"/>
      <c r="R80" s="28"/>
    </row>
    <row r="81" spans="2:18" s="1" customFormat="1" ht="18" customHeight="1">
      <c r="B81" s="26"/>
      <c r="C81" s="159" t="s">
        <v>21</v>
      </c>
      <c r="D81" s="158"/>
      <c r="E81" s="158"/>
      <c r="F81" s="153" t="str">
        <f>F9</f>
        <v>Lednice</v>
      </c>
      <c r="G81" s="158"/>
      <c r="H81" s="158"/>
      <c r="I81" s="158"/>
      <c r="J81" s="158"/>
      <c r="K81" s="159" t="s">
        <v>23</v>
      </c>
      <c r="L81" s="158"/>
      <c r="M81" s="352" t="str">
        <f>IF(O9="","",O9)</f>
        <v>29. 1. 2018</v>
      </c>
      <c r="N81" s="352"/>
      <c r="O81" s="352"/>
      <c r="P81" s="352"/>
      <c r="Q81" s="158"/>
      <c r="R81" s="28"/>
    </row>
    <row r="82" spans="2:18" s="1" customFormat="1" ht="6.95" customHeight="1">
      <c r="B82" s="26"/>
      <c r="C82" s="158"/>
      <c r="D82" s="158"/>
      <c r="E82" s="158"/>
      <c r="F82" s="158"/>
      <c r="G82" s="158"/>
      <c r="H82" s="158"/>
      <c r="I82" s="158"/>
      <c r="J82" s="158"/>
      <c r="K82" s="158"/>
      <c r="L82" s="158"/>
      <c r="M82" s="158"/>
      <c r="N82" s="158"/>
      <c r="O82" s="158"/>
      <c r="P82" s="158"/>
      <c r="Q82" s="158"/>
      <c r="R82" s="28"/>
    </row>
    <row r="83" spans="2:18" s="1" customFormat="1" ht="15">
      <c r="B83" s="26"/>
      <c r="C83" s="159" t="s">
        <v>25</v>
      </c>
      <c r="D83" s="158"/>
      <c r="E83" s="158"/>
      <c r="F83" s="148" t="str">
        <f>'Rekapitulace stavby'!$L$82</f>
        <v>Mendelova univerzita v Brně, Zahradnická fakulta</v>
      </c>
      <c r="G83" s="158"/>
      <c r="H83" s="158"/>
      <c r="I83" s="158"/>
      <c r="J83" s="158"/>
      <c r="K83" s="159" t="s">
        <v>29</v>
      </c>
      <c r="L83" s="158"/>
      <c r="M83" s="352" t="str">
        <f>'Rekapitulace stavby'!$AM$82</f>
        <v>Ing. Jiří Vondál</v>
      </c>
      <c r="N83" s="353"/>
      <c r="O83" s="353"/>
      <c r="P83" s="353"/>
      <c r="Q83" s="353"/>
      <c r="R83" s="28"/>
    </row>
    <row r="84" spans="2:18" s="1" customFormat="1" ht="14.45" customHeight="1">
      <c r="B84" s="26"/>
      <c r="C84" s="159" t="s">
        <v>28</v>
      </c>
      <c r="D84" s="158"/>
      <c r="E84" s="158"/>
      <c r="F84" s="148" t="str">
        <f>'Rekapitulace stavby'!$L$83</f>
        <v xml:space="preserve"> </v>
      </c>
      <c r="G84" s="158"/>
      <c r="H84" s="158"/>
      <c r="I84" s="158"/>
      <c r="J84" s="158"/>
      <c r="K84" s="159" t="s">
        <v>31</v>
      </c>
      <c r="L84" s="158"/>
      <c r="M84" s="352" t="str">
        <f>'Rekapitulace stavby'!$AM$83</f>
        <v>Ing. Tomáš Vlček</v>
      </c>
      <c r="N84" s="353"/>
      <c r="O84" s="353"/>
      <c r="P84" s="353"/>
      <c r="Q84" s="353"/>
      <c r="R84" s="28"/>
    </row>
    <row r="85" spans="2:18" s="1" customFormat="1" ht="10.35" customHeight="1">
      <c r="B85" s="26"/>
      <c r="C85" s="158"/>
      <c r="D85" s="158"/>
      <c r="E85" s="158"/>
      <c r="F85" s="158"/>
      <c r="G85" s="158"/>
      <c r="H85" s="158"/>
      <c r="I85" s="158"/>
      <c r="J85" s="158"/>
      <c r="K85" s="158"/>
      <c r="L85" s="158"/>
      <c r="M85" s="158"/>
      <c r="N85" s="158"/>
      <c r="O85" s="158"/>
      <c r="P85" s="158"/>
      <c r="Q85" s="158"/>
      <c r="R85" s="28"/>
    </row>
    <row r="86" spans="2:18" s="1" customFormat="1" ht="29.25" customHeight="1">
      <c r="B86" s="26"/>
      <c r="C86" s="362" t="s">
        <v>127</v>
      </c>
      <c r="D86" s="363"/>
      <c r="E86" s="363"/>
      <c r="F86" s="363"/>
      <c r="G86" s="363"/>
      <c r="H86" s="162"/>
      <c r="I86" s="162"/>
      <c r="J86" s="162"/>
      <c r="K86" s="162"/>
      <c r="L86" s="162"/>
      <c r="M86" s="162"/>
      <c r="N86" s="362" t="s">
        <v>128</v>
      </c>
      <c r="O86" s="363"/>
      <c r="P86" s="363"/>
      <c r="Q86" s="363"/>
      <c r="R86" s="28"/>
    </row>
    <row r="87" spans="2:18" s="1" customFormat="1" ht="10.35" customHeight="1">
      <c r="B87" s="26"/>
      <c r="C87" s="158"/>
      <c r="D87" s="158"/>
      <c r="E87" s="158"/>
      <c r="F87" s="158"/>
      <c r="G87" s="158"/>
      <c r="H87" s="158"/>
      <c r="I87" s="158"/>
      <c r="J87" s="158"/>
      <c r="K87" s="158"/>
      <c r="L87" s="158"/>
      <c r="M87" s="158"/>
      <c r="N87" s="158"/>
      <c r="O87" s="158"/>
      <c r="P87" s="158"/>
      <c r="Q87" s="158"/>
      <c r="R87" s="28"/>
    </row>
    <row r="88" spans="2:18" s="1" customFormat="1" ht="29.25" customHeight="1">
      <c r="B88" s="26"/>
      <c r="C88" s="78" t="s">
        <v>129</v>
      </c>
      <c r="D88" s="158"/>
      <c r="E88" s="158"/>
      <c r="F88" s="158"/>
      <c r="G88" s="158"/>
      <c r="H88" s="158"/>
      <c r="I88" s="158"/>
      <c r="J88" s="158"/>
      <c r="K88" s="158"/>
      <c r="L88" s="158"/>
      <c r="M88" s="158"/>
      <c r="N88" s="364">
        <f>N115</f>
        <v>0</v>
      </c>
      <c r="O88" s="365"/>
      <c r="P88" s="365"/>
      <c r="Q88" s="365"/>
      <c r="R88" s="28"/>
    </row>
    <row r="89" spans="2:18" s="6" customFormat="1" ht="24.95" customHeight="1">
      <c r="B89" s="79"/>
      <c r="C89" s="160"/>
      <c r="D89" s="80" t="s">
        <v>130</v>
      </c>
      <c r="E89" s="160"/>
      <c r="F89" s="160"/>
      <c r="G89" s="160"/>
      <c r="H89" s="160"/>
      <c r="I89" s="160"/>
      <c r="J89" s="160"/>
      <c r="K89" s="160"/>
      <c r="L89" s="160"/>
      <c r="M89" s="160"/>
      <c r="N89" s="366">
        <f>N116</f>
        <v>0</v>
      </c>
      <c r="O89" s="367"/>
      <c r="P89" s="367"/>
      <c r="Q89" s="367"/>
      <c r="R89" s="81"/>
    </row>
    <row r="90" spans="2:18" s="7" customFormat="1" ht="19.9" customHeight="1">
      <c r="B90" s="82"/>
      <c r="C90" s="161"/>
      <c r="D90" s="83" t="str">
        <f>D117</f>
        <v>D1 - Bourání a demontáže</v>
      </c>
      <c r="E90" s="161"/>
      <c r="F90" s="161"/>
      <c r="G90" s="161"/>
      <c r="H90" s="161"/>
      <c r="I90" s="161"/>
      <c r="J90" s="161"/>
      <c r="K90" s="161"/>
      <c r="L90" s="161"/>
      <c r="M90" s="161"/>
      <c r="N90" s="368">
        <f>N117</f>
        <v>0</v>
      </c>
      <c r="O90" s="369"/>
      <c r="P90" s="369"/>
      <c r="Q90" s="369"/>
      <c r="R90" s="84"/>
    </row>
    <row r="91" spans="2:18" s="7" customFormat="1" ht="14.85" customHeight="1">
      <c r="B91" s="82"/>
      <c r="C91" s="161"/>
      <c r="D91" s="83" t="str">
        <f>D122</f>
        <v>D2 - Zemní a stavební práce</v>
      </c>
      <c r="E91" s="161"/>
      <c r="F91" s="161"/>
      <c r="G91" s="161"/>
      <c r="H91" s="161"/>
      <c r="I91" s="161"/>
      <c r="J91" s="161"/>
      <c r="K91" s="161"/>
      <c r="L91" s="161"/>
      <c r="M91" s="161"/>
      <c r="N91" s="368">
        <f>N122</f>
        <v>0</v>
      </c>
      <c r="O91" s="369"/>
      <c r="P91" s="369"/>
      <c r="Q91" s="369"/>
      <c r="R91" s="84"/>
    </row>
    <row r="92" spans="2:18" s="7" customFormat="1" ht="14.85" customHeight="1">
      <c r="B92" s="82"/>
      <c r="C92" s="161"/>
      <c r="D92" s="83" t="str">
        <f>D159</f>
        <v>D3 - Potrubí a kabely</v>
      </c>
      <c r="E92" s="161"/>
      <c r="F92" s="161"/>
      <c r="G92" s="161"/>
      <c r="H92" s="161"/>
      <c r="I92" s="161"/>
      <c r="J92" s="161"/>
      <c r="K92" s="161"/>
      <c r="L92" s="161"/>
      <c r="M92" s="161"/>
      <c r="N92" s="368">
        <f>N159</f>
        <v>0</v>
      </c>
      <c r="O92" s="369"/>
      <c r="P92" s="369"/>
      <c r="Q92" s="369"/>
      <c r="R92" s="84"/>
    </row>
    <row r="93" spans="2:18" s="7" customFormat="1" ht="14.85" customHeight="1">
      <c r="B93" s="82"/>
      <c r="C93" s="161"/>
      <c r="D93" s="83" t="str">
        <f>D165</f>
        <v>D4 - Ovládací systém</v>
      </c>
      <c r="E93" s="161"/>
      <c r="F93" s="161"/>
      <c r="G93" s="161"/>
      <c r="H93" s="161"/>
      <c r="I93" s="161"/>
      <c r="J93" s="161"/>
      <c r="K93" s="161"/>
      <c r="L93" s="161"/>
      <c r="M93" s="161"/>
      <c r="N93" s="368">
        <f>N165</f>
        <v>0</v>
      </c>
      <c r="O93" s="369"/>
      <c r="P93" s="369"/>
      <c r="Q93" s="369"/>
      <c r="R93" s="84"/>
    </row>
    <row r="94" spans="2:18" s="7" customFormat="1" ht="14.85" customHeight="1">
      <c r="B94" s="82"/>
      <c r="C94" s="161"/>
      <c r="D94" s="83" t="str">
        <f>D173</f>
        <v>D5 - Vedlejší náklady</v>
      </c>
      <c r="E94" s="161"/>
      <c r="F94" s="161"/>
      <c r="G94" s="161"/>
      <c r="H94" s="161"/>
      <c r="I94" s="161"/>
      <c r="J94" s="161"/>
      <c r="K94" s="161"/>
      <c r="L94" s="161"/>
      <c r="M94" s="161"/>
      <c r="N94" s="368">
        <f>N173</f>
        <v>0</v>
      </c>
      <c r="O94" s="369"/>
      <c r="P94" s="369"/>
      <c r="Q94" s="369"/>
      <c r="R94" s="84"/>
    </row>
    <row r="95" spans="2:18" s="7" customFormat="1" ht="14.85" customHeight="1">
      <c r="B95" s="82"/>
      <c r="C95" s="161"/>
      <c r="D95" s="83"/>
      <c r="E95" s="161"/>
      <c r="F95" s="161"/>
      <c r="G95" s="161"/>
      <c r="H95" s="161"/>
      <c r="I95" s="161"/>
      <c r="J95" s="161"/>
      <c r="K95" s="161"/>
      <c r="L95" s="161"/>
      <c r="M95" s="161"/>
      <c r="N95" s="368"/>
      <c r="O95" s="369"/>
      <c r="P95" s="369"/>
      <c r="Q95" s="369"/>
      <c r="R95" s="84"/>
    </row>
    <row r="96" spans="2:21" s="1" customFormat="1" ht="29.25" customHeight="1">
      <c r="B96" s="26"/>
      <c r="C96" s="78" t="s">
        <v>131</v>
      </c>
      <c r="D96" s="158"/>
      <c r="E96" s="158"/>
      <c r="F96" s="158"/>
      <c r="G96" s="158"/>
      <c r="H96" s="158"/>
      <c r="I96" s="158"/>
      <c r="J96" s="158"/>
      <c r="K96" s="158"/>
      <c r="L96" s="158"/>
      <c r="M96" s="158"/>
      <c r="N96" s="365">
        <v>0</v>
      </c>
      <c r="O96" s="370"/>
      <c r="P96" s="370"/>
      <c r="Q96" s="370"/>
      <c r="R96" s="28"/>
      <c r="T96" s="85"/>
      <c r="U96" s="86" t="s">
        <v>36</v>
      </c>
    </row>
    <row r="97" spans="2:18" s="1" customFormat="1" ht="18" customHeight="1">
      <c r="B97" s="26"/>
      <c r="C97" s="158"/>
      <c r="D97" s="158"/>
      <c r="E97" s="158"/>
      <c r="F97" s="158"/>
      <c r="G97" s="158"/>
      <c r="H97" s="158"/>
      <c r="I97" s="158"/>
      <c r="J97" s="158"/>
      <c r="K97" s="158"/>
      <c r="L97" s="158"/>
      <c r="M97" s="158"/>
      <c r="N97" s="158"/>
      <c r="O97" s="158"/>
      <c r="P97" s="158"/>
      <c r="Q97" s="158"/>
      <c r="R97" s="28"/>
    </row>
    <row r="98" spans="2:18" s="1" customFormat="1" ht="29.25" customHeight="1">
      <c r="B98" s="26"/>
      <c r="C98" s="70" t="s">
        <v>115</v>
      </c>
      <c r="D98" s="162"/>
      <c r="E98" s="162"/>
      <c r="F98" s="162"/>
      <c r="G98" s="162"/>
      <c r="H98" s="162"/>
      <c r="I98" s="162"/>
      <c r="J98" s="162"/>
      <c r="K98" s="162"/>
      <c r="L98" s="371">
        <f>ROUND(SUM(N88+N96),2)</f>
        <v>0</v>
      </c>
      <c r="M98" s="371"/>
      <c r="N98" s="371"/>
      <c r="O98" s="371"/>
      <c r="P98" s="371"/>
      <c r="Q98" s="371"/>
      <c r="R98" s="28"/>
    </row>
    <row r="99" spans="2:18" s="1" customFormat="1" ht="6.95" customHeight="1">
      <c r="B99" s="40"/>
      <c r="C99" s="41"/>
      <c r="D99" s="41"/>
      <c r="E99" s="41"/>
      <c r="F99" s="41"/>
      <c r="G99" s="41"/>
      <c r="H99" s="41"/>
      <c r="I99" s="41"/>
      <c r="J99" s="41"/>
      <c r="K99" s="41"/>
      <c r="L99" s="41"/>
      <c r="M99" s="41"/>
      <c r="N99" s="41"/>
      <c r="O99" s="41"/>
      <c r="P99" s="41"/>
      <c r="Q99" s="41"/>
      <c r="R99" s="42"/>
    </row>
    <row r="100" spans="3:17" ht="13.5">
      <c r="C100" s="151"/>
      <c r="D100" s="151"/>
      <c r="E100" s="151"/>
      <c r="F100" s="151"/>
      <c r="G100" s="151"/>
      <c r="H100" s="151"/>
      <c r="I100" s="151"/>
      <c r="J100" s="151"/>
      <c r="K100" s="151"/>
      <c r="L100" s="151"/>
      <c r="M100" s="151"/>
      <c r="N100" s="151"/>
      <c r="O100" s="151"/>
      <c r="P100" s="151"/>
      <c r="Q100" s="151"/>
    </row>
    <row r="101" spans="3:17" ht="13.5">
      <c r="C101" s="151"/>
      <c r="D101" s="151"/>
      <c r="E101" s="151"/>
      <c r="F101" s="151"/>
      <c r="G101" s="151"/>
      <c r="H101" s="151"/>
      <c r="I101" s="151"/>
      <c r="J101" s="151"/>
      <c r="K101" s="151"/>
      <c r="L101" s="151"/>
      <c r="M101" s="151"/>
      <c r="N101" s="151"/>
      <c r="O101" s="151"/>
      <c r="P101" s="151"/>
      <c r="Q101" s="151"/>
    </row>
    <row r="102" spans="3:17" ht="13.5">
      <c r="C102" s="151"/>
      <c r="D102" s="151"/>
      <c r="E102" s="151"/>
      <c r="F102" s="151"/>
      <c r="G102" s="151"/>
      <c r="H102" s="151"/>
      <c r="I102" s="151"/>
      <c r="J102" s="151"/>
      <c r="K102" s="151"/>
      <c r="L102" s="151"/>
      <c r="M102" s="151"/>
      <c r="N102" s="151"/>
      <c r="O102" s="151"/>
      <c r="P102" s="151"/>
      <c r="Q102" s="151"/>
    </row>
    <row r="103" spans="2:18" s="1" customFormat="1" ht="6.95" customHeight="1">
      <c r="B103" s="43"/>
      <c r="C103" s="44"/>
      <c r="D103" s="44"/>
      <c r="E103" s="44"/>
      <c r="F103" s="44"/>
      <c r="G103" s="44"/>
      <c r="H103" s="44"/>
      <c r="I103" s="44"/>
      <c r="J103" s="44"/>
      <c r="K103" s="44"/>
      <c r="L103" s="44"/>
      <c r="M103" s="44"/>
      <c r="N103" s="44"/>
      <c r="O103" s="44"/>
      <c r="P103" s="44"/>
      <c r="Q103" s="44"/>
      <c r="R103" s="45"/>
    </row>
    <row r="104" spans="2:18" s="1" customFormat="1" ht="36.95" customHeight="1">
      <c r="B104" s="26"/>
      <c r="C104" s="346" t="s">
        <v>132</v>
      </c>
      <c r="D104" s="351"/>
      <c r="E104" s="351"/>
      <c r="F104" s="351"/>
      <c r="G104" s="351"/>
      <c r="H104" s="351"/>
      <c r="I104" s="351"/>
      <c r="J104" s="351"/>
      <c r="K104" s="351"/>
      <c r="L104" s="351"/>
      <c r="M104" s="351"/>
      <c r="N104" s="351"/>
      <c r="O104" s="351"/>
      <c r="P104" s="351"/>
      <c r="Q104" s="351"/>
      <c r="R104" s="28"/>
    </row>
    <row r="105" spans="2:18" s="1" customFormat="1" ht="6.95" customHeight="1">
      <c r="B105" s="26"/>
      <c r="C105" s="158"/>
      <c r="D105" s="158"/>
      <c r="E105" s="158"/>
      <c r="F105" s="158"/>
      <c r="G105" s="158"/>
      <c r="H105" s="158"/>
      <c r="I105" s="158"/>
      <c r="J105" s="158"/>
      <c r="K105" s="158"/>
      <c r="L105" s="158"/>
      <c r="M105" s="158"/>
      <c r="N105" s="158"/>
      <c r="O105" s="158"/>
      <c r="P105" s="158"/>
      <c r="Q105" s="158"/>
      <c r="R105" s="28"/>
    </row>
    <row r="106" spans="2:18" s="1" customFormat="1" ht="30" customHeight="1">
      <c r="B106" s="26"/>
      <c r="C106" s="159" t="s">
        <v>17</v>
      </c>
      <c r="D106" s="158"/>
      <c r="E106" s="158"/>
      <c r="F106" s="348" t="str">
        <f>F6</f>
        <v xml:space="preserve">1.1.1.2.16 - Rekonstrukce technického zázemí pro výuku včetně demonstračních pozemků - Rekonstrukce závlahových systémů - část B </v>
      </c>
      <c r="G106" s="349"/>
      <c r="H106" s="349"/>
      <c r="I106" s="349"/>
      <c r="J106" s="349"/>
      <c r="K106" s="349"/>
      <c r="L106" s="349"/>
      <c r="M106" s="349"/>
      <c r="N106" s="349"/>
      <c r="O106" s="349"/>
      <c r="P106" s="349"/>
      <c r="Q106" s="158"/>
      <c r="R106" s="28"/>
    </row>
    <row r="107" spans="2:18" s="1" customFormat="1" ht="36.95" customHeight="1">
      <c r="B107" s="26"/>
      <c r="C107" s="47" t="s">
        <v>123</v>
      </c>
      <c r="D107" s="158"/>
      <c r="E107" s="158"/>
      <c r="F107" s="361" t="str">
        <f>F7</f>
        <v>TO-1.01 - Dotační vodovod z LVA</v>
      </c>
      <c r="G107" s="351"/>
      <c r="H107" s="351"/>
      <c r="I107" s="351"/>
      <c r="J107" s="351"/>
      <c r="K107" s="351"/>
      <c r="L107" s="351"/>
      <c r="M107" s="351"/>
      <c r="N107" s="351"/>
      <c r="O107" s="351"/>
      <c r="P107" s="351"/>
      <c r="Q107" s="158"/>
      <c r="R107" s="28"/>
    </row>
    <row r="108" spans="2:18" s="1" customFormat="1" ht="6.95" customHeight="1">
      <c r="B108" s="26"/>
      <c r="C108" s="158"/>
      <c r="D108" s="158"/>
      <c r="E108" s="158"/>
      <c r="F108" s="158"/>
      <c r="G108" s="158"/>
      <c r="H108" s="158"/>
      <c r="I108" s="158"/>
      <c r="J108" s="158"/>
      <c r="K108" s="158"/>
      <c r="L108" s="158"/>
      <c r="M108" s="158"/>
      <c r="N108" s="158"/>
      <c r="O108" s="158"/>
      <c r="P108" s="158"/>
      <c r="Q108" s="158"/>
      <c r="R108" s="28"/>
    </row>
    <row r="109" spans="2:18" s="1" customFormat="1" ht="18" customHeight="1">
      <c r="B109" s="26"/>
      <c r="C109" s="159" t="s">
        <v>21</v>
      </c>
      <c r="D109" s="158"/>
      <c r="E109" s="158"/>
      <c r="F109" s="153" t="str">
        <f>F9</f>
        <v>Lednice</v>
      </c>
      <c r="G109" s="158"/>
      <c r="H109" s="158"/>
      <c r="I109" s="158"/>
      <c r="J109" s="158"/>
      <c r="K109" s="159" t="s">
        <v>23</v>
      </c>
      <c r="L109" s="158"/>
      <c r="M109" s="352" t="str">
        <f>IF(O9="","",O9)</f>
        <v>29. 1. 2018</v>
      </c>
      <c r="N109" s="352"/>
      <c r="O109" s="352"/>
      <c r="P109" s="352"/>
      <c r="Q109" s="158"/>
      <c r="R109" s="28"/>
    </row>
    <row r="110" spans="2:18" s="1" customFormat="1" ht="6.95" customHeight="1">
      <c r="B110" s="26"/>
      <c r="C110" s="158"/>
      <c r="D110" s="158"/>
      <c r="E110" s="158"/>
      <c r="F110" s="158"/>
      <c r="G110" s="158"/>
      <c r="H110" s="158"/>
      <c r="I110" s="158"/>
      <c r="J110" s="158"/>
      <c r="K110" s="158"/>
      <c r="L110" s="158"/>
      <c r="M110" s="158"/>
      <c r="N110" s="158"/>
      <c r="O110" s="158"/>
      <c r="P110" s="158"/>
      <c r="Q110" s="158"/>
      <c r="R110" s="28"/>
    </row>
    <row r="111" spans="2:18" s="1" customFormat="1" ht="15">
      <c r="B111" s="26"/>
      <c r="C111" s="159" t="s">
        <v>25</v>
      </c>
      <c r="D111" s="158"/>
      <c r="E111" s="158"/>
      <c r="F111" s="148" t="str">
        <f>'Rekapitulace stavby'!$L$82</f>
        <v>Mendelova univerzita v Brně, Zahradnická fakulta</v>
      </c>
      <c r="G111" s="158"/>
      <c r="H111" s="158"/>
      <c r="I111" s="158"/>
      <c r="J111" s="158"/>
      <c r="K111" s="159" t="s">
        <v>29</v>
      </c>
      <c r="L111" s="158"/>
      <c r="M111" s="352" t="str">
        <f>'Rekapitulace stavby'!$AM$82</f>
        <v>Ing. Jiří Vondál</v>
      </c>
      <c r="N111" s="353"/>
      <c r="O111" s="353"/>
      <c r="P111" s="353"/>
      <c r="Q111" s="353"/>
      <c r="R111" s="28"/>
    </row>
    <row r="112" spans="2:18" s="1" customFormat="1" ht="14.45" customHeight="1">
      <c r="B112" s="26"/>
      <c r="C112" s="159" t="s">
        <v>28</v>
      </c>
      <c r="D112" s="158"/>
      <c r="E112" s="158"/>
      <c r="F112" s="148" t="str">
        <f>'Rekapitulace stavby'!$L$83</f>
        <v xml:space="preserve"> </v>
      </c>
      <c r="G112" s="158"/>
      <c r="H112" s="158"/>
      <c r="I112" s="158"/>
      <c r="J112" s="158"/>
      <c r="K112" s="159" t="s">
        <v>31</v>
      </c>
      <c r="L112" s="158"/>
      <c r="M112" s="352" t="str">
        <f>'Rekapitulace stavby'!$AM$83</f>
        <v>Ing. Tomáš Vlček</v>
      </c>
      <c r="N112" s="353"/>
      <c r="O112" s="353"/>
      <c r="P112" s="353"/>
      <c r="Q112" s="353"/>
      <c r="R112" s="28"/>
    </row>
    <row r="113" spans="2:18" s="1" customFormat="1" ht="10.35" customHeight="1">
      <c r="B113" s="26"/>
      <c r="C113" s="158"/>
      <c r="D113" s="158"/>
      <c r="E113" s="158"/>
      <c r="F113" s="158"/>
      <c r="G113" s="158"/>
      <c r="H113" s="158"/>
      <c r="I113" s="158"/>
      <c r="J113" s="158"/>
      <c r="K113" s="158"/>
      <c r="L113" s="158"/>
      <c r="M113" s="158"/>
      <c r="N113" s="158"/>
      <c r="O113" s="158"/>
      <c r="P113" s="158"/>
      <c r="Q113" s="158"/>
      <c r="R113" s="28"/>
    </row>
    <row r="114" spans="2:27" s="8" customFormat="1" ht="29.25" customHeight="1">
      <c r="B114" s="87"/>
      <c r="C114" s="88" t="s">
        <v>133</v>
      </c>
      <c r="D114" s="157" t="s">
        <v>134</v>
      </c>
      <c r="E114" s="157" t="s">
        <v>54</v>
      </c>
      <c r="F114" s="376" t="s">
        <v>135</v>
      </c>
      <c r="G114" s="376"/>
      <c r="H114" s="376"/>
      <c r="I114" s="376"/>
      <c r="J114" s="157" t="s">
        <v>136</v>
      </c>
      <c r="K114" s="157" t="s">
        <v>137</v>
      </c>
      <c r="L114" s="377" t="s">
        <v>138</v>
      </c>
      <c r="M114" s="377"/>
      <c r="N114" s="376" t="s">
        <v>128</v>
      </c>
      <c r="O114" s="376"/>
      <c r="P114" s="376"/>
      <c r="Q114" s="378"/>
      <c r="R114" s="89"/>
      <c r="T114" s="51" t="s">
        <v>139</v>
      </c>
      <c r="U114" s="52" t="s">
        <v>36</v>
      </c>
      <c r="V114" s="52" t="s">
        <v>140</v>
      </c>
      <c r="W114" s="52" t="s">
        <v>141</v>
      </c>
      <c r="X114" s="52" t="s">
        <v>142</v>
      </c>
      <c r="Y114" s="52" t="s">
        <v>143</v>
      </c>
      <c r="Z114" s="52" t="s">
        <v>144</v>
      </c>
      <c r="AA114" s="53" t="s">
        <v>145</v>
      </c>
    </row>
    <row r="115" spans="2:27" s="1" customFormat="1" ht="29.25" customHeight="1">
      <c r="B115" s="26"/>
      <c r="C115" s="55" t="s">
        <v>124</v>
      </c>
      <c r="D115" s="158"/>
      <c r="E115" s="158"/>
      <c r="F115" s="158"/>
      <c r="G115" s="158"/>
      <c r="H115" s="158"/>
      <c r="I115" s="158"/>
      <c r="J115" s="158"/>
      <c r="K115" s="158"/>
      <c r="L115" s="158"/>
      <c r="M115" s="158"/>
      <c r="N115" s="383">
        <f>N116</f>
        <v>0</v>
      </c>
      <c r="O115" s="384"/>
      <c r="P115" s="384"/>
      <c r="Q115" s="384"/>
      <c r="R115" s="28"/>
      <c r="T115" s="54"/>
      <c r="U115" s="32"/>
      <c r="V115" s="32"/>
      <c r="W115" s="90" t="e">
        <f>W116</f>
        <v>#REF!</v>
      </c>
      <c r="X115" s="32"/>
      <c r="Y115" s="90" t="e">
        <f>Y116</f>
        <v>#REF!</v>
      </c>
      <c r="Z115" s="32"/>
      <c r="AA115" s="91" t="e">
        <f>AA116</f>
        <v>#REF!</v>
      </c>
    </row>
    <row r="116" spans="2:27" s="9" customFormat="1" ht="37.35" customHeight="1">
      <c r="B116" s="93"/>
      <c r="C116" s="94"/>
      <c r="D116" s="95" t="s">
        <v>130</v>
      </c>
      <c r="E116" s="95"/>
      <c r="F116" s="95"/>
      <c r="G116" s="95"/>
      <c r="H116" s="95"/>
      <c r="I116" s="95"/>
      <c r="J116" s="95"/>
      <c r="K116" s="95"/>
      <c r="L116" s="95"/>
      <c r="M116" s="95"/>
      <c r="N116" s="385">
        <f>SUM(N173,N165,N159,N122,N117)</f>
        <v>0</v>
      </c>
      <c r="O116" s="366"/>
      <c r="P116" s="366"/>
      <c r="Q116" s="366"/>
      <c r="R116" s="96"/>
      <c r="T116" s="97"/>
      <c r="U116" s="94"/>
      <c r="V116" s="94"/>
      <c r="W116" s="98" t="e">
        <f>W117</f>
        <v>#REF!</v>
      </c>
      <c r="X116" s="94"/>
      <c r="Y116" s="98" t="e">
        <f>Y117</f>
        <v>#REF!</v>
      </c>
      <c r="Z116" s="94"/>
      <c r="AA116" s="99" t="e">
        <f>AA117</f>
        <v>#REF!</v>
      </c>
    </row>
    <row r="117" spans="2:27" s="9" customFormat="1" ht="19.9" customHeight="1">
      <c r="B117" s="93"/>
      <c r="C117" s="94"/>
      <c r="D117" s="101" t="s">
        <v>418</v>
      </c>
      <c r="E117" s="101"/>
      <c r="F117" s="101"/>
      <c r="G117" s="101"/>
      <c r="H117" s="101"/>
      <c r="I117" s="101"/>
      <c r="J117" s="101"/>
      <c r="K117" s="101"/>
      <c r="L117" s="101"/>
      <c r="M117" s="101"/>
      <c r="N117" s="386">
        <f>SUM(N118:Q121)</f>
        <v>0</v>
      </c>
      <c r="O117" s="387"/>
      <c r="P117" s="387"/>
      <c r="Q117" s="387"/>
      <c r="R117" s="96"/>
      <c r="T117" s="97"/>
      <c r="U117" s="94"/>
      <c r="V117" s="94"/>
      <c r="W117" s="98" t="e">
        <f>W118+SUM(W121:W122)+W159+W165+W173+W176+#REF!+#REF!+#REF!</f>
        <v>#REF!</v>
      </c>
      <c r="X117" s="94"/>
      <c r="Y117" s="98" t="e">
        <f>Y118+SUM(Y121:Y122)+Y159+Y165+Y173+Y176+#REF!+#REF!+#REF!</f>
        <v>#REF!</v>
      </c>
      <c r="Z117" s="94"/>
      <c r="AA117" s="99" t="e">
        <f>AA118+SUM(AA121:AA122)+AA159+AA165+AA173+AA176+#REF!+#REF!+#REF!</f>
        <v>#REF!</v>
      </c>
    </row>
    <row r="118" spans="2:27" s="1" customFormat="1" ht="31.5" customHeight="1">
      <c r="B118" s="102"/>
      <c r="C118" s="165" t="s">
        <v>78</v>
      </c>
      <c r="D118" s="165" t="s">
        <v>146</v>
      </c>
      <c r="E118" s="166" t="s">
        <v>147</v>
      </c>
      <c r="F118" s="379" t="s">
        <v>148</v>
      </c>
      <c r="G118" s="379"/>
      <c r="H118" s="379"/>
      <c r="I118" s="379"/>
      <c r="J118" s="167" t="s">
        <v>149</v>
      </c>
      <c r="K118" s="168">
        <v>6.2</v>
      </c>
      <c r="L118" s="372"/>
      <c r="M118" s="372"/>
      <c r="N118" s="373">
        <f>ROUND(L118*K118,2)</f>
        <v>0</v>
      </c>
      <c r="O118" s="373"/>
      <c r="P118" s="373"/>
      <c r="Q118" s="373"/>
      <c r="R118" s="103"/>
      <c r="T118" s="104" t="s">
        <v>5</v>
      </c>
      <c r="U118" s="29" t="s">
        <v>37</v>
      </c>
      <c r="V118" s="105">
        <v>0</v>
      </c>
      <c r="W118" s="105">
        <f aca="true" t="shared" si="0" ref="W118:W121">V118*K118</f>
        <v>0</v>
      </c>
      <c r="X118" s="105">
        <v>0</v>
      </c>
      <c r="Y118" s="105">
        <f aca="true" t="shared" si="1" ref="Y118:Y121">X118*K118</f>
        <v>0</v>
      </c>
      <c r="Z118" s="105">
        <v>0</v>
      </c>
      <c r="AA118" s="106">
        <f aca="true" t="shared" si="2" ref="AA118:AA121">Z118*K118</f>
        <v>0</v>
      </c>
    </row>
    <row r="119" spans="2:27" s="1" customFormat="1" ht="31.5" customHeight="1">
      <c r="B119" s="102"/>
      <c r="C119" s="165" t="s">
        <v>121</v>
      </c>
      <c r="D119" s="165" t="s">
        <v>146</v>
      </c>
      <c r="E119" s="166" t="s">
        <v>151</v>
      </c>
      <c r="F119" s="388" t="s">
        <v>416</v>
      </c>
      <c r="G119" s="389"/>
      <c r="H119" s="389"/>
      <c r="I119" s="390"/>
      <c r="J119" s="169" t="s">
        <v>220</v>
      </c>
      <c r="K119" s="168">
        <v>2</v>
      </c>
      <c r="L119" s="372"/>
      <c r="M119" s="372"/>
      <c r="N119" s="373">
        <f aca="true" t="shared" si="3" ref="N119">ROUND(L119*K119,2)</f>
        <v>0</v>
      </c>
      <c r="O119" s="373"/>
      <c r="P119" s="373"/>
      <c r="Q119" s="373"/>
      <c r="R119" s="103"/>
      <c r="T119" s="104"/>
      <c r="U119" s="29"/>
      <c r="V119" s="105"/>
      <c r="W119" s="105"/>
      <c r="X119" s="105"/>
      <c r="Y119" s="105"/>
      <c r="Z119" s="105"/>
      <c r="AA119" s="106"/>
    </row>
    <row r="120" spans="2:27" s="1" customFormat="1" ht="31.5" customHeight="1">
      <c r="B120" s="102"/>
      <c r="C120" s="165" t="s">
        <v>168</v>
      </c>
      <c r="D120" s="165" t="s">
        <v>146</v>
      </c>
      <c r="E120" s="166" t="s">
        <v>154</v>
      </c>
      <c r="F120" s="388" t="s">
        <v>417</v>
      </c>
      <c r="G120" s="389"/>
      <c r="H120" s="389"/>
      <c r="I120" s="390"/>
      <c r="J120" s="167" t="s">
        <v>158</v>
      </c>
      <c r="K120" s="168">
        <v>13.9</v>
      </c>
      <c r="L120" s="372"/>
      <c r="M120" s="372"/>
      <c r="N120" s="373">
        <f aca="true" t="shared" si="4" ref="N120">ROUND(L120*K120,2)</f>
        <v>0</v>
      </c>
      <c r="O120" s="373"/>
      <c r="P120" s="373"/>
      <c r="Q120" s="373"/>
      <c r="R120" s="103"/>
      <c r="T120" s="104"/>
      <c r="U120" s="29"/>
      <c r="V120" s="105"/>
      <c r="W120" s="105"/>
      <c r="X120" s="105"/>
      <c r="Y120" s="105"/>
      <c r="Z120" s="105"/>
      <c r="AA120" s="106"/>
    </row>
    <row r="121" spans="2:27" s="1" customFormat="1" ht="31.5" customHeight="1">
      <c r="B121" s="102"/>
      <c r="C121" s="165" t="s">
        <v>150</v>
      </c>
      <c r="D121" s="165" t="s">
        <v>146</v>
      </c>
      <c r="E121" s="166" t="s">
        <v>185</v>
      </c>
      <c r="F121" s="380" t="s">
        <v>152</v>
      </c>
      <c r="G121" s="381"/>
      <c r="H121" s="381"/>
      <c r="I121" s="382"/>
      <c r="J121" s="167" t="s">
        <v>153</v>
      </c>
      <c r="K121" s="168">
        <v>12</v>
      </c>
      <c r="L121" s="372"/>
      <c r="M121" s="372"/>
      <c r="N121" s="373">
        <f aca="true" t="shared" si="5" ref="N121">ROUND(L121*K121,2)</f>
        <v>0</v>
      </c>
      <c r="O121" s="373"/>
      <c r="P121" s="373"/>
      <c r="Q121" s="373"/>
      <c r="R121" s="103"/>
      <c r="T121" s="104" t="s">
        <v>5</v>
      </c>
      <c r="U121" s="29" t="s">
        <v>37</v>
      </c>
      <c r="V121" s="105">
        <v>0</v>
      </c>
      <c r="W121" s="105">
        <f t="shared" si="0"/>
        <v>0</v>
      </c>
      <c r="X121" s="105">
        <v>0</v>
      </c>
      <c r="Y121" s="105">
        <f t="shared" si="1"/>
        <v>0</v>
      </c>
      <c r="Z121" s="105">
        <v>0</v>
      </c>
      <c r="AA121" s="106">
        <f t="shared" si="2"/>
        <v>0</v>
      </c>
    </row>
    <row r="122" spans="2:27" s="9" customFormat="1" ht="22.35" customHeight="1">
      <c r="B122" s="93"/>
      <c r="C122" s="170"/>
      <c r="D122" s="171" t="s">
        <v>419</v>
      </c>
      <c r="E122" s="171"/>
      <c r="F122" s="171"/>
      <c r="G122" s="171"/>
      <c r="H122" s="171"/>
      <c r="I122" s="171"/>
      <c r="J122" s="171"/>
      <c r="K122" s="171"/>
      <c r="L122" s="174"/>
      <c r="M122" s="174"/>
      <c r="N122" s="394">
        <f>SUM(N123:Q158)</f>
        <v>0</v>
      </c>
      <c r="O122" s="395"/>
      <c r="P122" s="395"/>
      <c r="Q122" s="395"/>
      <c r="R122" s="96"/>
      <c r="S122" s="113"/>
      <c r="T122" s="97"/>
      <c r="U122" s="94"/>
      <c r="V122" s="94"/>
      <c r="W122" s="98">
        <f>W127</f>
        <v>0</v>
      </c>
      <c r="X122" s="94"/>
      <c r="Y122" s="98">
        <f>Y127</f>
        <v>0</v>
      </c>
      <c r="Z122" s="94"/>
      <c r="AA122" s="99">
        <f>AA127</f>
        <v>0</v>
      </c>
    </row>
    <row r="123" spans="2:27" s="9" customFormat="1" ht="27" customHeight="1">
      <c r="B123" s="93"/>
      <c r="C123" s="165">
        <v>5</v>
      </c>
      <c r="D123" s="165" t="s">
        <v>146</v>
      </c>
      <c r="E123" s="166" t="s">
        <v>157</v>
      </c>
      <c r="F123" s="379" t="s">
        <v>332</v>
      </c>
      <c r="G123" s="379"/>
      <c r="H123" s="379"/>
      <c r="I123" s="379"/>
      <c r="J123" s="167" t="s">
        <v>158</v>
      </c>
      <c r="K123" s="168">
        <v>396</v>
      </c>
      <c r="L123" s="372"/>
      <c r="M123" s="372"/>
      <c r="N123" s="373">
        <f>ROUND(L123*K123,2)</f>
        <v>0</v>
      </c>
      <c r="O123" s="373"/>
      <c r="P123" s="373"/>
      <c r="Q123" s="373"/>
      <c r="R123" s="96"/>
      <c r="T123" s="97"/>
      <c r="U123" s="94"/>
      <c r="V123" s="94"/>
      <c r="W123" s="98"/>
      <c r="X123" s="94"/>
      <c r="Y123" s="98"/>
      <c r="Z123" s="94"/>
      <c r="AA123" s="99"/>
    </row>
    <row r="124" spans="2:27" s="9" customFormat="1" ht="27" customHeight="1">
      <c r="B124" s="93"/>
      <c r="C124" s="165">
        <v>6</v>
      </c>
      <c r="D124" s="165" t="s">
        <v>146</v>
      </c>
      <c r="E124" s="166" t="s">
        <v>160</v>
      </c>
      <c r="F124" s="379" t="s">
        <v>807</v>
      </c>
      <c r="G124" s="379"/>
      <c r="H124" s="379"/>
      <c r="I124" s="379"/>
      <c r="J124" s="167" t="s">
        <v>149</v>
      </c>
      <c r="K124" s="168">
        <v>495</v>
      </c>
      <c r="L124" s="372"/>
      <c r="M124" s="372"/>
      <c r="N124" s="373">
        <f>ROUND(L124*K124,2)</f>
        <v>0</v>
      </c>
      <c r="O124" s="373"/>
      <c r="P124" s="373"/>
      <c r="Q124" s="373"/>
      <c r="R124" s="96"/>
      <c r="T124" s="97"/>
      <c r="U124" s="94"/>
      <c r="V124" s="94"/>
      <c r="W124" s="98"/>
      <c r="X124" s="94"/>
      <c r="Y124" s="98"/>
      <c r="Z124" s="94"/>
      <c r="AA124" s="99"/>
    </row>
    <row r="125" spans="2:27" s="9" customFormat="1" ht="27" customHeight="1">
      <c r="B125" s="93"/>
      <c r="C125" s="165">
        <v>7</v>
      </c>
      <c r="D125" s="165" t="s">
        <v>146</v>
      </c>
      <c r="E125" s="166" t="s">
        <v>163</v>
      </c>
      <c r="F125" s="379" t="s">
        <v>335</v>
      </c>
      <c r="G125" s="379"/>
      <c r="H125" s="379"/>
      <c r="I125" s="379"/>
      <c r="J125" s="167" t="s">
        <v>164</v>
      </c>
      <c r="K125" s="168">
        <v>61.38</v>
      </c>
      <c r="L125" s="372"/>
      <c r="M125" s="372"/>
      <c r="N125" s="373">
        <f>ROUND(L125*K125,2)</f>
        <v>0</v>
      </c>
      <c r="O125" s="373"/>
      <c r="P125" s="373"/>
      <c r="Q125" s="373"/>
      <c r="R125" s="96"/>
      <c r="T125" s="97"/>
      <c r="U125" s="94"/>
      <c r="V125" s="94"/>
      <c r="W125" s="98"/>
      <c r="X125" s="94"/>
      <c r="Y125" s="98"/>
      <c r="Z125" s="94"/>
      <c r="AA125" s="99"/>
    </row>
    <row r="126" spans="2:27" s="9" customFormat="1" ht="14.25" customHeight="1">
      <c r="B126" s="93"/>
      <c r="C126" s="165"/>
      <c r="D126" s="165"/>
      <c r="E126" s="166"/>
      <c r="F126" s="374" t="s">
        <v>808</v>
      </c>
      <c r="G126" s="374"/>
      <c r="H126" s="374"/>
      <c r="I126" s="374"/>
      <c r="J126" s="167"/>
      <c r="K126" s="168"/>
      <c r="L126" s="375"/>
      <c r="M126" s="375"/>
      <c r="N126" s="373"/>
      <c r="O126" s="373"/>
      <c r="P126" s="373"/>
      <c r="Q126" s="373"/>
      <c r="R126" s="96"/>
      <c r="T126" s="97"/>
      <c r="U126" s="94"/>
      <c r="V126" s="94"/>
      <c r="W126" s="98"/>
      <c r="X126" s="94"/>
      <c r="Y126" s="98"/>
      <c r="Z126" s="94"/>
      <c r="AA126" s="99"/>
    </row>
    <row r="127" spans="2:27" s="1" customFormat="1" ht="22.5" customHeight="1">
      <c r="B127" s="102"/>
      <c r="C127" s="165" t="s">
        <v>159</v>
      </c>
      <c r="D127" s="165" t="s">
        <v>146</v>
      </c>
      <c r="E127" s="166" t="s">
        <v>166</v>
      </c>
      <c r="F127" s="379" t="s">
        <v>167</v>
      </c>
      <c r="G127" s="379"/>
      <c r="H127" s="379"/>
      <c r="I127" s="379"/>
      <c r="J127" s="167" t="s">
        <v>164</v>
      </c>
      <c r="K127" s="168">
        <v>149.8</v>
      </c>
      <c r="L127" s="372"/>
      <c r="M127" s="372"/>
      <c r="N127" s="373">
        <f>ROUND(L127*K127,2)</f>
        <v>0</v>
      </c>
      <c r="O127" s="373"/>
      <c r="P127" s="373"/>
      <c r="Q127" s="373"/>
      <c r="R127" s="103"/>
      <c r="T127" s="104" t="s">
        <v>5</v>
      </c>
      <c r="U127" s="29" t="s">
        <v>37</v>
      </c>
      <c r="V127" s="105">
        <v>0</v>
      </c>
      <c r="W127" s="105">
        <f>V127*K127</f>
        <v>0</v>
      </c>
      <c r="X127" s="105">
        <v>0</v>
      </c>
      <c r="Y127" s="105">
        <f>X127*K127</f>
        <v>0</v>
      </c>
      <c r="Z127" s="105">
        <v>0</v>
      </c>
      <c r="AA127" s="106">
        <f>Z127*K127</f>
        <v>0</v>
      </c>
    </row>
    <row r="128" spans="2:27" s="1" customFormat="1" ht="15.75" customHeight="1">
      <c r="B128" s="102"/>
      <c r="C128" s="165"/>
      <c r="D128" s="165"/>
      <c r="E128" s="166"/>
      <c r="F128" s="374" t="s">
        <v>809</v>
      </c>
      <c r="G128" s="374"/>
      <c r="H128" s="374"/>
      <c r="I128" s="374"/>
      <c r="J128" s="167"/>
      <c r="K128" s="168"/>
      <c r="L128" s="375"/>
      <c r="M128" s="375"/>
      <c r="N128" s="373"/>
      <c r="O128" s="373"/>
      <c r="P128" s="373"/>
      <c r="Q128" s="373"/>
      <c r="R128" s="103"/>
      <c r="T128" s="111"/>
      <c r="U128" s="29"/>
      <c r="V128" s="105"/>
      <c r="W128" s="105"/>
      <c r="X128" s="105"/>
      <c r="Y128" s="105"/>
      <c r="Z128" s="105"/>
      <c r="AA128" s="106"/>
    </row>
    <row r="129" spans="2:27" s="1" customFormat="1" ht="15.75" customHeight="1">
      <c r="B129" s="102"/>
      <c r="C129" s="165" t="s">
        <v>170</v>
      </c>
      <c r="D129" s="165" t="s">
        <v>146</v>
      </c>
      <c r="E129" s="166" t="s">
        <v>171</v>
      </c>
      <c r="F129" s="379" t="s">
        <v>172</v>
      </c>
      <c r="G129" s="379"/>
      <c r="H129" s="379"/>
      <c r="I129" s="379"/>
      <c r="J129" s="167" t="s">
        <v>164</v>
      </c>
      <c r="K129" s="168">
        <v>39.6</v>
      </c>
      <c r="L129" s="372"/>
      <c r="M129" s="372"/>
      <c r="N129" s="373">
        <f aca="true" t="shared" si="6" ref="N129:N158">ROUND(L129*K129,2)</f>
        <v>0</v>
      </c>
      <c r="O129" s="373"/>
      <c r="P129" s="373"/>
      <c r="Q129" s="373"/>
      <c r="R129" s="103"/>
      <c r="T129" s="111"/>
      <c r="U129" s="29"/>
      <c r="V129" s="105"/>
      <c r="W129" s="105"/>
      <c r="X129" s="105"/>
      <c r="Y129" s="105"/>
      <c r="Z129" s="105"/>
      <c r="AA129" s="106"/>
    </row>
    <row r="130" spans="2:27" s="1" customFormat="1" ht="15.75" customHeight="1">
      <c r="B130" s="102"/>
      <c r="C130" s="165"/>
      <c r="D130" s="165"/>
      <c r="E130" s="166"/>
      <c r="F130" s="374" t="s">
        <v>810</v>
      </c>
      <c r="G130" s="374"/>
      <c r="H130" s="374"/>
      <c r="I130" s="374"/>
      <c r="J130" s="167"/>
      <c r="K130" s="168"/>
      <c r="L130" s="375"/>
      <c r="M130" s="375"/>
      <c r="N130" s="373"/>
      <c r="O130" s="373"/>
      <c r="P130" s="373"/>
      <c r="Q130" s="373"/>
      <c r="R130" s="103"/>
      <c r="T130" s="111"/>
      <c r="U130" s="29"/>
      <c r="V130" s="105"/>
      <c r="W130" s="105"/>
      <c r="X130" s="105"/>
      <c r="Y130" s="105"/>
      <c r="Z130" s="105"/>
      <c r="AA130" s="106"/>
    </row>
    <row r="131" spans="2:27" s="1" customFormat="1" ht="30" customHeight="1">
      <c r="B131" s="102"/>
      <c r="C131" s="165" t="s">
        <v>161</v>
      </c>
      <c r="D131" s="165" t="s">
        <v>146</v>
      </c>
      <c r="E131" s="166" t="s">
        <v>174</v>
      </c>
      <c r="F131" s="379" t="s">
        <v>175</v>
      </c>
      <c r="G131" s="379"/>
      <c r="H131" s="379"/>
      <c r="I131" s="379"/>
      <c r="J131" s="167" t="s">
        <v>164</v>
      </c>
      <c r="K131" s="168">
        <v>0.744</v>
      </c>
      <c r="L131" s="372"/>
      <c r="M131" s="372"/>
      <c r="N131" s="373">
        <f>ROUND(L131*K131,2)</f>
        <v>0</v>
      </c>
      <c r="O131" s="373"/>
      <c r="P131" s="373"/>
      <c r="Q131" s="373"/>
      <c r="R131" s="103"/>
      <c r="T131" s="111"/>
      <c r="U131" s="29"/>
      <c r="V131" s="105"/>
      <c r="W131" s="105"/>
      <c r="X131" s="105"/>
      <c r="Y131" s="105"/>
      <c r="Z131" s="105"/>
      <c r="AA131" s="106"/>
    </row>
    <row r="132" spans="2:27" s="1" customFormat="1" ht="15.75" customHeight="1">
      <c r="B132" s="102"/>
      <c r="C132" s="165"/>
      <c r="D132" s="165"/>
      <c r="E132" s="166"/>
      <c r="F132" s="374" t="s">
        <v>420</v>
      </c>
      <c r="G132" s="374"/>
      <c r="H132" s="374"/>
      <c r="I132" s="374"/>
      <c r="J132" s="167"/>
      <c r="K132" s="168"/>
      <c r="L132" s="375"/>
      <c r="M132" s="375"/>
      <c r="N132" s="373"/>
      <c r="O132" s="373"/>
      <c r="P132" s="373"/>
      <c r="Q132" s="373"/>
      <c r="R132" s="103"/>
      <c r="T132" s="111"/>
      <c r="U132" s="29"/>
      <c r="V132" s="105"/>
      <c r="W132" s="105"/>
      <c r="X132" s="105"/>
      <c r="Y132" s="105"/>
      <c r="Z132" s="105"/>
      <c r="AA132" s="106"/>
    </row>
    <row r="133" spans="2:27" s="1" customFormat="1" ht="40.5" customHeight="1">
      <c r="B133" s="102"/>
      <c r="C133" s="165"/>
      <c r="D133" s="165"/>
      <c r="E133" s="166"/>
      <c r="F133" s="374" t="s">
        <v>699</v>
      </c>
      <c r="G133" s="374"/>
      <c r="H133" s="374"/>
      <c r="I133" s="374"/>
      <c r="J133" s="167"/>
      <c r="K133" s="168"/>
      <c r="L133" s="156"/>
      <c r="M133" s="156"/>
      <c r="N133" s="173"/>
      <c r="O133" s="173"/>
      <c r="P133" s="173"/>
      <c r="Q133" s="173"/>
      <c r="R133" s="103"/>
      <c r="T133" s="150"/>
      <c r="U133" s="29"/>
      <c r="V133" s="105"/>
      <c r="W133" s="105"/>
      <c r="X133" s="105"/>
      <c r="Y133" s="105"/>
      <c r="Z133" s="105"/>
      <c r="AA133" s="106"/>
    </row>
    <row r="134" spans="2:27" s="1" customFormat="1" ht="15.75" customHeight="1">
      <c r="B134" s="102"/>
      <c r="C134" s="165" t="s">
        <v>177</v>
      </c>
      <c r="D134" s="165" t="s">
        <v>146</v>
      </c>
      <c r="E134" s="166" t="s">
        <v>178</v>
      </c>
      <c r="F134" s="379" t="s">
        <v>179</v>
      </c>
      <c r="G134" s="379"/>
      <c r="H134" s="379"/>
      <c r="I134" s="379"/>
      <c r="J134" s="167" t="s">
        <v>149</v>
      </c>
      <c r="K134" s="168">
        <v>495</v>
      </c>
      <c r="L134" s="372"/>
      <c r="M134" s="372"/>
      <c r="N134" s="373">
        <f t="shared" si="6"/>
        <v>0</v>
      </c>
      <c r="O134" s="373"/>
      <c r="P134" s="373"/>
      <c r="Q134" s="373"/>
      <c r="R134" s="103"/>
      <c r="T134" s="111"/>
      <c r="U134" s="29"/>
      <c r="V134" s="105"/>
      <c r="W134" s="105"/>
      <c r="X134" s="105"/>
      <c r="Y134" s="105"/>
      <c r="Z134" s="105"/>
      <c r="AA134" s="106"/>
    </row>
    <row r="135" spans="2:27" s="1" customFormat="1" ht="31.5" customHeight="1">
      <c r="B135" s="102"/>
      <c r="C135" s="165" t="s">
        <v>165</v>
      </c>
      <c r="D135" s="165" t="s">
        <v>146</v>
      </c>
      <c r="E135" s="166" t="s">
        <v>181</v>
      </c>
      <c r="F135" s="379" t="s">
        <v>182</v>
      </c>
      <c r="G135" s="379"/>
      <c r="H135" s="379"/>
      <c r="I135" s="379"/>
      <c r="J135" s="167" t="s">
        <v>164</v>
      </c>
      <c r="K135" s="168">
        <v>0.5</v>
      </c>
      <c r="L135" s="372"/>
      <c r="M135" s="372"/>
      <c r="N135" s="373">
        <f t="shared" si="6"/>
        <v>0</v>
      </c>
      <c r="O135" s="373"/>
      <c r="P135" s="373"/>
      <c r="Q135" s="373"/>
      <c r="R135" s="103"/>
      <c r="T135" s="104"/>
      <c r="U135" s="29"/>
      <c r="V135" s="105"/>
      <c r="W135" s="105"/>
      <c r="X135" s="105"/>
      <c r="Y135" s="105"/>
      <c r="Z135" s="105"/>
      <c r="AA135" s="106"/>
    </row>
    <row r="136" spans="2:27" s="1" customFormat="1" ht="15.75" customHeight="1">
      <c r="B136" s="102"/>
      <c r="C136" s="165"/>
      <c r="D136" s="165"/>
      <c r="E136" s="166"/>
      <c r="F136" s="374" t="s">
        <v>421</v>
      </c>
      <c r="G136" s="374"/>
      <c r="H136" s="374"/>
      <c r="I136" s="374"/>
      <c r="J136" s="167"/>
      <c r="K136" s="168"/>
      <c r="L136" s="375"/>
      <c r="M136" s="375"/>
      <c r="N136" s="373"/>
      <c r="O136" s="373"/>
      <c r="P136" s="373"/>
      <c r="Q136" s="373"/>
      <c r="R136" s="103"/>
      <c r="T136" s="111"/>
      <c r="U136" s="29"/>
      <c r="V136" s="105"/>
      <c r="W136" s="105"/>
      <c r="X136" s="105"/>
      <c r="Y136" s="105"/>
      <c r="Z136" s="105"/>
      <c r="AA136" s="106"/>
    </row>
    <row r="137" spans="2:27" s="1" customFormat="1" ht="40.5" customHeight="1">
      <c r="B137" s="102"/>
      <c r="C137" s="165"/>
      <c r="D137" s="165"/>
      <c r="E137" s="166"/>
      <c r="F137" s="374" t="s">
        <v>699</v>
      </c>
      <c r="G137" s="374"/>
      <c r="H137" s="374"/>
      <c r="I137" s="374"/>
      <c r="J137" s="167"/>
      <c r="K137" s="168"/>
      <c r="L137" s="156"/>
      <c r="M137" s="156"/>
      <c r="N137" s="173"/>
      <c r="O137" s="173"/>
      <c r="P137" s="173"/>
      <c r="Q137" s="173"/>
      <c r="R137" s="103"/>
      <c r="T137" s="150"/>
      <c r="U137" s="29"/>
      <c r="V137" s="105"/>
      <c r="W137" s="105"/>
      <c r="X137" s="105"/>
      <c r="Y137" s="105"/>
      <c r="Z137" s="105"/>
      <c r="AA137" s="106"/>
    </row>
    <row r="138" spans="2:27" s="1" customFormat="1" ht="31.5" customHeight="1">
      <c r="B138" s="102"/>
      <c r="C138" s="165" t="s">
        <v>184</v>
      </c>
      <c r="D138" s="165" t="s">
        <v>146</v>
      </c>
      <c r="E138" s="166" t="s">
        <v>188</v>
      </c>
      <c r="F138" s="379" t="s">
        <v>186</v>
      </c>
      <c r="G138" s="379"/>
      <c r="H138" s="379"/>
      <c r="I138" s="379"/>
      <c r="J138" s="167" t="s">
        <v>158</v>
      </c>
      <c r="K138" s="168">
        <v>5</v>
      </c>
      <c r="L138" s="372"/>
      <c r="M138" s="372"/>
      <c r="N138" s="373">
        <f t="shared" si="6"/>
        <v>0</v>
      </c>
      <c r="O138" s="373"/>
      <c r="P138" s="373"/>
      <c r="Q138" s="373"/>
      <c r="R138" s="103"/>
      <c r="T138" s="104"/>
      <c r="U138" s="29"/>
      <c r="V138" s="105"/>
      <c r="W138" s="105"/>
      <c r="X138" s="105"/>
      <c r="Y138" s="105"/>
      <c r="Z138" s="105"/>
      <c r="AA138" s="106"/>
    </row>
    <row r="139" spans="2:27" s="1" customFormat="1" ht="40.5" customHeight="1">
      <c r="B139" s="102"/>
      <c r="C139" s="165"/>
      <c r="D139" s="165"/>
      <c r="E139" s="166"/>
      <c r="F139" s="374" t="s">
        <v>699</v>
      </c>
      <c r="G139" s="374"/>
      <c r="H139" s="374"/>
      <c r="I139" s="374"/>
      <c r="J139" s="167"/>
      <c r="K139" s="168"/>
      <c r="L139" s="156"/>
      <c r="M139" s="156"/>
      <c r="N139" s="173"/>
      <c r="O139" s="173"/>
      <c r="P139" s="173"/>
      <c r="Q139" s="173"/>
      <c r="R139" s="103"/>
      <c r="T139" s="150"/>
      <c r="U139" s="29"/>
      <c r="V139" s="105"/>
      <c r="W139" s="105"/>
      <c r="X139" s="105"/>
      <c r="Y139" s="105"/>
      <c r="Z139" s="105"/>
      <c r="AA139" s="106"/>
    </row>
    <row r="140" spans="2:27" s="1" customFormat="1" ht="15.75" customHeight="1">
      <c r="B140" s="102"/>
      <c r="C140" s="165" t="s">
        <v>169</v>
      </c>
      <c r="D140" s="165" t="s">
        <v>146</v>
      </c>
      <c r="E140" s="166" t="s">
        <v>191</v>
      </c>
      <c r="F140" s="379" t="s">
        <v>189</v>
      </c>
      <c r="G140" s="379"/>
      <c r="H140" s="379"/>
      <c r="I140" s="379"/>
      <c r="J140" s="167" t="s">
        <v>149</v>
      </c>
      <c r="K140" s="168">
        <v>20</v>
      </c>
      <c r="L140" s="372"/>
      <c r="M140" s="372"/>
      <c r="N140" s="373">
        <f t="shared" si="6"/>
        <v>0</v>
      </c>
      <c r="O140" s="373"/>
      <c r="P140" s="373"/>
      <c r="Q140" s="373"/>
      <c r="R140" s="103"/>
      <c r="T140" s="111"/>
      <c r="U140" s="29"/>
      <c r="V140" s="105"/>
      <c r="W140" s="105"/>
      <c r="X140" s="105"/>
      <c r="Y140" s="105"/>
      <c r="Z140" s="105"/>
      <c r="AA140" s="106"/>
    </row>
    <row r="141" spans="2:27" s="1" customFormat="1" ht="40.5" customHeight="1">
      <c r="B141" s="102"/>
      <c r="C141" s="165"/>
      <c r="D141" s="165"/>
      <c r="E141" s="166"/>
      <c r="F141" s="374" t="s">
        <v>699</v>
      </c>
      <c r="G141" s="374"/>
      <c r="H141" s="374"/>
      <c r="I141" s="374"/>
      <c r="J141" s="167"/>
      <c r="K141" s="168"/>
      <c r="L141" s="156"/>
      <c r="M141" s="156"/>
      <c r="N141" s="173"/>
      <c r="O141" s="173"/>
      <c r="P141" s="173"/>
      <c r="Q141" s="173"/>
      <c r="R141" s="103"/>
      <c r="T141" s="150"/>
      <c r="U141" s="29"/>
      <c r="V141" s="105"/>
      <c r="W141" s="105"/>
      <c r="X141" s="105"/>
      <c r="Y141" s="105"/>
      <c r="Z141" s="105"/>
      <c r="AA141" s="106"/>
    </row>
    <row r="142" spans="2:27" s="1" customFormat="1" ht="31.5" customHeight="1">
      <c r="B142" s="102"/>
      <c r="C142" s="165" t="s">
        <v>11</v>
      </c>
      <c r="D142" s="165" t="s">
        <v>146</v>
      </c>
      <c r="E142" s="166" t="s">
        <v>194</v>
      </c>
      <c r="F142" s="379" t="s">
        <v>192</v>
      </c>
      <c r="G142" s="379"/>
      <c r="H142" s="379"/>
      <c r="I142" s="379"/>
      <c r="J142" s="167" t="s">
        <v>164</v>
      </c>
      <c r="K142" s="168">
        <v>1.39</v>
      </c>
      <c r="L142" s="372"/>
      <c r="M142" s="372"/>
      <c r="N142" s="373">
        <f t="shared" si="6"/>
        <v>0</v>
      </c>
      <c r="O142" s="373"/>
      <c r="P142" s="373"/>
      <c r="Q142" s="373"/>
      <c r="R142" s="103"/>
      <c r="T142" s="104"/>
      <c r="U142" s="29"/>
      <c r="V142" s="105"/>
      <c r="W142" s="105"/>
      <c r="X142" s="105"/>
      <c r="Y142" s="105"/>
      <c r="Z142" s="105"/>
      <c r="AA142" s="106"/>
    </row>
    <row r="143" spans="2:27" s="1" customFormat="1" ht="15.75" customHeight="1">
      <c r="B143" s="102"/>
      <c r="C143" s="165"/>
      <c r="D143" s="165"/>
      <c r="E143" s="166"/>
      <c r="F143" s="397" t="s">
        <v>422</v>
      </c>
      <c r="G143" s="398"/>
      <c r="H143" s="398"/>
      <c r="I143" s="399"/>
      <c r="J143" s="167"/>
      <c r="K143" s="168"/>
      <c r="L143" s="400"/>
      <c r="M143" s="401"/>
      <c r="N143" s="391"/>
      <c r="O143" s="392"/>
      <c r="P143" s="392"/>
      <c r="Q143" s="393"/>
      <c r="R143" s="103"/>
      <c r="T143" s="150"/>
      <c r="U143" s="29"/>
      <c r="V143" s="105"/>
      <c r="W143" s="105"/>
      <c r="X143" s="105"/>
      <c r="Y143" s="105"/>
      <c r="Z143" s="105"/>
      <c r="AA143" s="106"/>
    </row>
    <row r="144" spans="2:27" s="1" customFormat="1" ht="31.5" customHeight="1">
      <c r="B144" s="102"/>
      <c r="C144" s="165" t="s">
        <v>173</v>
      </c>
      <c r="D144" s="165" t="s">
        <v>146</v>
      </c>
      <c r="E144" s="166" t="s">
        <v>197</v>
      </c>
      <c r="F144" s="379" t="s">
        <v>195</v>
      </c>
      <c r="G144" s="379"/>
      <c r="H144" s="379"/>
      <c r="I144" s="379"/>
      <c r="J144" s="167" t="s">
        <v>158</v>
      </c>
      <c r="K144" s="168">
        <v>13.9</v>
      </c>
      <c r="L144" s="372"/>
      <c r="M144" s="372"/>
      <c r="N144" s="373">
        <f aca="true" t="shared" si="7" ref="N144:N155">ROUND(L144*K144,2)</f>
        <v>0</v>
      </c>
      <c r="O144" s="373"/>
      <c r="P144" s="373"/>
      <c r="Q144" s="373"/>
      <c r="R144" s="103"/>
      <c r="T144" s="104"/>
      <c r="U144" s="29"/>
      <c r="V144" s="105"/>
      <c r="W144" s="105"/>
      <c r="X144" s="105"/>
      <c r="Y144" s="105"/>
      <c r="Z144" s="105"/>
      <c r="AA144" s="106"/>
    </row>
    <row r="145" spans="2:27" s="1" customFormat="1" ht="31.5" customHeight="1">
      <c r="B145" s="102"/>
      <c r="C145" s="165" t="s">
        <v>196</v>
      </c>
      <c r="D145" s="165" t="s">
        <v>146</v>
      </c>
      <c r="E145" s="166" t="s">
        <v>199</v>
      </c>
      <c r="F145" s="379" t="s">
        <v>198</v>
      </c>
      <c r="G145" s="379"/>
      <c r="H145" s="379"/>
      <c r="I145" s="379"/>
      <c r="J145" s="167" t="s">
        <v>164</v>
      </c>
      <c r="K145" s="168">
        <v>1.111</v>
      </c>
      <c r="L145" s="372"/>
      <c r="M145" s="372"/>
      <c r="N145" s="373">
        <f t="shared" si="7"/>
        <v>0</v>
      </c>
      <c r="O145" s="373"/>
      <c r="P145" s="373"/>
      <c r="Q145" s="373"/>
      <c r="R145" s="103"/>
      <c r="T145" s="104"/>
      <c r="U145" s="29"/>
      <c r="V145" s="105"/>
      <c r="W145" s="105"/>
      <c r="X145" s="105"/>
      <c r="Y145" s="105"/>
      <c r="Z145" s="105"/>
      <c r="AA145" s="106"/>
    </row>
    <row r="146" spans="2:27" s="1" customFormat="1" ht="15.75" customHeight="1">
      <c r="B146" s="102"/>
      <c r="C146" s="165"/>
      <c r="D146" s="165"/>
      <c r="E146" s="166"/>
      <c r="F146" s="374" t="s">
        <v>649</v>
      </c>
      <c r="G146" s="374"/>
      <c r="H146" s="374"/>
      <c r="I146" s="374"/>
      <c r="J146" s="167"/>
      <c r="K146" s="168"/>
      <c r="L146" s="375"/>
      <c r="M146" s="375"/>
      <c r="N146" s="373"/>
      <c r="O146" s="373"/>
      <c r="P146" s="373"/>
      <c r="Q146" s="373"/>
      <c r="R146" s="103"/>
      <c r="T146" s="149"/>
      <c r="U146" s="29"/>
      <c r="V146" s="105"/>
      <c r="W146" s="105"/>
      <c r="X146" s="105"/>
      <c r="Y146" s="105"/>
      <c r="Z146" s="105"/>
      <c r="AA146" s="106"/>
    </row>
    <row r="147" spans="2:27" s="1" customFormat="1" ht="31.5" customHeight="1">
      <c r="B147" s="102"/>
      <c r="C147" s="165" t="s">
        <v>176</v>
      </c>
      <c r="D147" s="165" t="s">
        <v>146</v>
      </c>
      <c r="E147" s="166" t="s">
        <v>204</v>
      </c>
      <c r="F147" s="379" t="s">
        <v>200</v>
      </c>
      <c r="G147" s="379"/>
      <c r="H147" s="379"/>
      <c r="I147" s="379"/>
      <c r="J147" s="167" t="s">
        <v>158</v>
      </c>
      <c r="K147" s="168">
        <v>16.4</v>
      </c>
      <c r="L147" s="372"/>
      <c r="M147" s="372"/>
      <c r="N147" s="373">
        <f t="shared" si="7"/>
        <v>0</v>
      </c>
      <c r="O147" s="373"/>
      <c r="P147" s="373"/>
      <c r="Q147" s="373"/>
      <c r="R147" s="103"/>
      <c r="T147" s="104"/>
      <c r="U147" s="29"/>
      <c r="V147" s="105"/>
      <c r="W147" s="105"/>
      <c r="X147" s="105"/>
      <c r="Y147" s="105"/>
      <c r="Z147" s="105"/>
      <c r="AA147" s="106"/>
    </row>
    <row r="148" spans="2:27" s="1" customFormat="1" ht="15.75" customHeight="1">
      <c r="B148" s="102"/>
      <c r="C148" s="165" t="s">
        <v>201</v>
      </c>
      <c r="D148" s="165" t="s">
        <v>146</v>
      </c>
      <c r="E148" s="166" t="s">
        <v>202</v>
      </c>
      <c r="F148" s="379" t="s">
        <v>203</v>
      </c>
      <c r="G148" s="379"/>
      <c r="H148" s="379"/>
      <c r="I148" s="379"/>
      <c r="J148" s="167" t="s">
        <v>164</v>
      </c>
      <c r="K148" s="168">
        <v>175</v>
      </c>
      <c r="L148" s="372"/>
      <c r="M148" s="372"/>
      <c r="N148" s="373">
        <f t="shared" si="7"/>
        <v>0</v>
      </c>
      <c r="O148" s="373"/>
      <c r="P148" s="373"/>
      <c r="Q148" s="373"/>
      <c r="R148" s="103"/>
      <c r="T148" s="111"/>
      <c r="U148" s="29"/>
      <c r="V148" s="105"/>
      <c r="W148" s="105"/>
      <c r="X148" s="105"/>
      <c r="Y148" s="105"/>
      <c r="Z148" s="105"/>
      <c r="AA148" s="106"/>
    </row>
    <row r="149" spans="2:27" s="1" customFormat="1" ht="25.5" customHeight="1">
      <c r="B149" s="102"/>
      <c r="C149" s="165"/>
      <c r="D149" s="165"/>
      <c r="E149" s="166"/>
      <c r="F149" s="397" t="s">
        <v>423</v>
      </c>
      <c r="G149" s="398"/>
      <c r="H149" s="398"/>
      <c r="I149" s="399"/>
      <c r="J149" s="167"/>
      <c r="K149" s="168"/>
      <c r="L149" s="375"/>
      <c r="M149" s="375"/>
      <c r="N149" s="373"/>
      <c r="O149" s="373"/>
      <c r="P149" s="373"/>
      <c r="Q149" s="373"/>
      <c r="R149" s="103"/>
      <c r="T149" s="111"/>
      <c r="U149" s="29"/>
      <c r="V149" s="105"/>
      <c r="W149" s="105"/>
      <c r="X149" s="105"/>
      <c r="Y149" s="105"/>
      <c r="Z149" s="105"/>
      <c r="AA149" s="106"/>
    </row>
    <row r="150" spans="2:27" s="1" customFormat="1" ht="15.75" customHeight="1">
      <c r="B150" s="102"/>
      <c r="C150" s="165"/>
      <c r="D150" s="165"/>
      <c r="E150" s="166"/>
      <c r="F150" s="374" t="s">
        <v>650</v>
      </c>
      <c r="G150" s="374"/>
      <c r="H150" s="374"/>
      <c r="I150" s="374"/>
      <c r="J150" s="167"/>
      <c r="K150" s="168"/>
      <c r="L150" s="375"/>
      <c r="M150" s="375"/>
      <c r="N150" s="373"/>
      <c r="O150" s="373"/>
      <c r="P150" s="373"/>
      <c r="Q150" s="373"/>
      <c r="R150" s="103"/>
      <c r="T150" s="149"/>
      <c r="U150" s="29"/>
      <c r="V150" s="105"/>
      <c r="W150" s="105"/>
      <c r="X150" s="105"/>
      <c r="Y150" s="105"/>
      <c r="Z150" s="105"/>
      <c r="AA150" s="106"/>
    </row>
    <row r="151" spans="2:27" s="1" customFormat="1" ht="15.75" customHeight="1">
      <c r="B151" s="102"/>
      <c r="C151" s="165"/>
      <c r="D151" s="165"/>
      <c r="E151" s="166"/>
      <c r="F151" s="374" t="s">
        <v>653</v>
      </c>
      <c r="G151" s="374"/>
      <c r="H151" s="374"/>
      <c r="I151" s="374"/>
      <c r="J151" s="167"/>
      <c r="K151" s="168"/>
      <c r="L151" s="375"/>
      <c r="M151" s="375"/>
      <c r="N151" s="373"/>
      <c r="O151" s="373"/>
      <c r="P151" s="373"/>
      <c r="Q151" s="373"/>
      <c r="R151" s="103"/>
      <c r="T151" s="149"/>
      <c r="U151" s="29"/>
      <c r="V151" s="105"/>
      <c r="W151" s="105"/>
      <c r="X151" s="105"/>
      <c r="Y151" s="105"/>
      <c r="Z151" s="105"/>
      <c r="AA151" s="106"/>
    </row>
    <row r="152" spans="2:27" s="1" customFormat="1" ht="15.75" customHeight="1">
      <c r="B152" s="102"/>
      <c r="C152" s="165"/>
      <c r="D152" s="165"/>
      <c r="E152" s="166"/>
      <c r="F152" s="374" t="s">
        <v>651</v>
      </c>
      <c r="G152" s="374"/>
      <c r="H152" s="374"/>
      <c r="I152" s="374"/>
      <c r="J152" s="167"/>
      <c r="K152" s="168"/>
      <c r="L152" s="375"/>
      <c r="M152" s="375"/>
      <c r="N152" s="373"/>
      <c r="O152" s="373"/>
      <c r="P152" s="373"/>
      <c r="Q152" s="373"/>
      <c r="R152" s="103"/>
      <c r="T152" s="149"/>
      <c r="U152" s="29"/>
      <c r="V152" s="105"/>
      <c r="W152" s="105"/>
      <c r="X152" s="105"/>
      <c r="Y152" s="105"/>
      <c r="Z152" s="105"/>
      <c r="AA152" s="106"/>
    </row>
    <row r="153" spans="2:27" s="1" customFormat="1" ht="15.75" customHeight="1">
      <c r="B153" s="102"/>
      <c r="C153" s="165"/>
      <c r="D153" s="165"/>
      <c r="E153" s="166"/>
      <c r="F153" s="374" t="s">
        <v>652</v>
      </c>
      <c r="G153" s="374"/>
      <c r="H153" s="374"/>
      <c r="I153" s="374"/>
      <c r="J153" s="167"/>
      <c r="K153" s="168"/>
      <c r="L153" s="375"/>
      <c r="M153" s="375"/>
      <c r="N153" s="373"/>
      <c r="O153" s="373"/>
      <c r="P153" s="373"/>
      <c r="Q153" s="373"/>
      <c r="R153" s="103"/>
      <c r="T153" s="149"/>
      <c r="U153" s="29"/>
      <c r="V153" s="105"/>
      <c r="W153" s="105"/>
      <c r="X153" s="105"/>
      <c r="Y153" s="105"/>
      <c r="Z153" s="105"/>
      <c r="AA153" s="106"/>
    </row>
    <row r="154" spans="2:27" s="1" customFormat="1" ht="15.75" customHeight="1">
      <c r="B154" s="102"/>
      <c r="C154" s="165" t="s">
        <v>180</v>
      </c>
      <c r="D154" s="165" t="s">
        <v>146</v>
      </c>
      <c r="E154" s="166" t="s">
        <v>206</v>
      </c>
      <c r="F154" s="379" t="s">
        <v>205</v>
      </c>
      <c r="G154" s="379"/>
      <c r="H154" s="379"/>
      <c r="I154" s="379"/>
      <c r="J154" s="167" t="s">
        <v>153</v>
      </c>
      <c r="K154" s="168">
        <v>12</v>
      </c>
      <c r="L154" s="372"/>
      <c r="M154" s="372"/>
      <c r="N154" s="373">
        <f t="shared" si="7"/>
        <v>0</v>
      </c>
      <c r="O154" s="373"/>
      <c r="P154" s="373"/>
      <c r="Q154" s="373"/>
      <c r="R154" s="103"/>
      <c r="T154" s="111"/>
      <c r="U154" s="29"/>
      <c r="V154" s="105"/>
      <c r="W154" s="105"/>
      <c r="X154" s="105"/>
      <c r="Y154" s="105"/>
      <c r="Z154" s="105"/>
      <c r="AA154" s="106"/>
    </row>
    <row r="155" spans="2:27" s="1" customFormat="1" ht="31.5" customHeight="1">
      <c r="B155" s="102"/>
      <c r="C155" s="165" t="s">
        <v>10</v>
      </c>
      <c r="D155" s="165" t="s">
        <v>146</v>
      </c>
      <c r="E155" s="166" t="s">
        <v>208</v>
      </c>
      <c r="F155" s="379" t="s">
        <v>207</v>
      </c>
      <c r="G155" s="379"/>
      <c r="H155" s="379"/>
      <c r="I155" s="379"/>
      <c r="J155" s="167" t="s">
        <v>164</v>
      </c>
      <c r="K155" s="168">
        <v>0.16</v>
      </c>
      <c r="L155" s="372"/>
      <c r="M155" s="372"/>
      <c r="N155" s="373">
        <f t="shared" si="7"/>
        <v>0</v>
      </c>
      <c r="O155" s="373"/>
      <c r="P155" s="373"/>
      <c r="Q155" s="373"/>
      <c r="R155" s="103"/>
      <c r="T155" s="104"/>
      <c r="U155" s="29"/>
      <c r="V155" s="105"/>
      <c r="W155" s="105"/>
      <c r="X155" s="105"/>
      <c r="Y155" s="105"/>
      <c r="Z155" s="105"/>
      <c r="AA155" s="106"/>
    </row>
    <row r="156" spans="2:27" s="1" customFormat="1" ht="31.5" customHeight="1">
      <c r="B156" s="102"/>
      <c r="C156" s="165" t="s">
        <v>183</v>
      </c>
      <c r="D156" s="165" t="s">
        <v>146</v>
      </c>
      <c r="E156" s="166" t="s">
        <v>211</v>
      </c>
      <c r="F156" s="379" t="s">
        <v>209</v>
      </c>
      <c r="G156" s="379"/>
      <c r="H156" s="379"/>
      <c r="I156" s="379"/>
      <c r="J156" s="167" t="s">
        <v>153</v>
      </c>
      <c r="K156" s="168">
        <v>1</v>
      </c>
      <c r="L156" s="372"/>
      <c r="M156" s="372"/>
      <c r="N156" s="373">
        <f aca="true" t="shared" si="8" ref="N156">ROUND(L156*K156,2)</f>
        <v>0</v>
      </c>
      <c r="O156" s="373"/>
      <c r="P156" s="373"/>
      <c r="Q156" s="373"/>
      <c r="R156" s="103"/>
      <c r="T156" s="104"/>
      <c r="U156" s="29"/>
      <c r="V156" s="105"/>
      <c r="W156" s="105"/>
      <c r="X156" s="105"/>
      <c r="Y156" s="105"/>
      <c r="Z156" s="105"/>
      <c r="AA156" s="106"/>
    </row>
    <row r="157" spans="2:27" s="1" customFormat="1" ht="31.5" customHeight="1">
      <c r="B157" s="102"/>
      <c r="C157" s="165" t="s">
        <v>210</v>
      </c>
      <c r="D157" s="165" t="s">
        <v>146</v>
      </c>
      <c r="E157" s="166" t="s">
        <v>213</v>
      </c>
      <c r="F157" s="379" t="s">
        <v>212</v>
      </c>
      <c r="G157" s="379"/>
      <c r="H157" s="379"/>
      <c r="I157" s="379"/>
      <c r="J157" s="167" t="s">
        <v>153</v>
      </c>
      <c r="K157" s="168">
        <v>1</v>
      </c>
      <c r="L157" s="372"/>
      <c r="M157" s="372"/>
      <c r="N157" s="373">
        <f aca="true" t="shared" si="9" ref="N157">ROUND(L157*K157,2)</f>
        <v>0</v>
      </c>
      <c r="O157" s="373"/>
      <c r="P157" s="373"/>
      <c r="Q157" s="373"/>
      <c r="R157" s="103"/>
      <c r="T157" s="104"/>
      <c r="U157" s="29"/>
      <c r="V157" s="105"/>
      <c r="W157" s="105"/>
      <c r="X157" s="105"/>
      <c r="Y157" s="105"/>
      <c r="Z157" s="105"/>
      <c r="AA157" s="106"/>
    </row>
    <row r="158" spans="2:27" s="1" customFormat="1" ht="15.75" customHeight="1">
      <c r="B158" s="102"/>
      <c r="C158" s="165" t="s">
        <v>187</v>
      </c>
      <c r="D158" s="165" t="s">
        <v>146</v>
      </c>
      <c r="E158" s="166" t="s">
        <v>474</v>
      </c>
      <c r="F158" s="379" t="s">
        <v>214</v>
      </c>
      <c r="G158" s="379"/>
      <c r="H158" s="379"/>
      <c r="I158" s="379"/>
      <c r="J158" s="167" t="s">
        <v>153</v>
      </c>
      <c r="K158" s="168">
        <v>1</v>
      </c>
      <c r="L158" s="372"/>
      <c r="M158" s="372"/>
      <c r="N158" s="373">
        <f t="shared" si="6"/>
        <v>0</v>
      </c>
      <c r="O158" s="373"/>
      <c r="P158" s="373"/>
      <c r="Q158" s="373"/>
      <c r="R158" s="103"/>
      <c r="T158" s="111"/>
      <c r="U158" s="29"/>
      <c r="V158" s="105"/>
      <c r="W158" s="105"/>
      <c r="X158" s="105"/>
      <c r="Y158" s="105"/>
      <c r="Z158" s="105"/>
      <c r="AA158" s="106"/>
    </row>
    <row r="159" spans="2:27" s="9" customFormat="1" ht="22.35" customHeight="1">
      <c r="B159" s="93"/>
      <c r="C159" s="170"/>
      <c r="D159" s="172" t="s">
        <v>424</v>
      </c>
      <c r="E159" s="171"/>
      <c r="F159" s="171"/>
      <c r="G159" s="171"/>
      <c r="H159" s="171"/>
      <c r="I159" s="171"/>
      <c r="J159" s="171"/>
      <c r="K159" s="171"/>
      <c r="L159" s="174"/>
      <c r="M159" s="174"/>
      <c r="N159" s="394">
        <f>SUM(N160:Q164)</f>
        <v>0</v>
      </c>
      <c r="O159" s="395"/>
      <c r="P159" s="395"/>
      <c r="Q159" s="395"/>
      <c r="R159" s="96"/>
      <c r="T159" s="97"/>
      <c r="U159" s="94"/>
      <c r="V159" s="94"/>
      <c r="W159" s="98" t="e">
        <f>#REF!</f>
        <v>#REF!</v>
      </c>
      <c r="X159" s="94"/>
      <c r="Y159" s="98" t="e">
        <f>#REF!</f>
        <v>#REF!</v>
      </c>
      <c r="Z159" s="94"/>
      <c r="AA159" s="99" t="e">
        <f>#REF!</f>
        <v>#REF!</v>
      </c>
    </row>
    <row r="160" spans="2:27" s="1" customFormat="1" ht="31.5" customHeight="1">
      <c r="B160" s="102"/>
      <c r="C160" s="165" t="s">
        <v>215</v>
      </c>
      <c r="D160" s="165" t="s">
        <v>146</v>
      </c>
      <c r="E160" s="166" t="s">
        <v>216</v>
      </c>
      <c r="F160" s="379" t="s">
        <v>656</v>
      </c>
      <c r="G160" s="379"/>
      <c r="H160" s="379"/>
      <c r="I160" s="379"/>
      <c r="J160" s="167" t="s">
        <v>149</v>
      </c>
      <c r="K160" s="168">
        <v>528</v>
      </c>
      <c r="L160" s="372"/>
      <c r="M160" s="372"/>
      <c r="N160" s="373">
        <f aca="true" t="shared" si="10" ref="N160:N164">ROUND(L160*K160,2)</f>
        <v>0</v>
      </c>
      <c r="O160" s="373"/>
      <c r="P160" s="373"/>
      <c r="Q160" s="373"/>
      <c r="R160" s="103"/>
      <c r="T160" s="104"/>
      <c r="U160" s="29"/>
      <c r="V160" s="105"/>
      <c r="W160" s="105"/>
      <c r="X160" s="105"/>
      <c r="Y160" s="105"/>
      <c r="Z160" s="105"/>
      <c r="AA160" s="106"/>
    </row>
    <row r="161" spans="2:27" s="1" customFormat="1" ht="31.5" customHeight="1">
      <c r="B161" s="102"/>
      <c r="C161" s="165" t="s">
        <v>190</v>
      </c>
      <c r="D161" s="165" t="s">
        <v>146</v>
      </c>
      <c r="E161" s="166" t="s">
        <v>217</v>
      </c>
      <c r="F161" s="379" t="s">
        <v>655</v>
      </c>
      <c r="G161" s="379"/>
      <c r="H161" s="379"/>
      <c r="I161" s="379"/>
      <c r="J161" s="167" t="s">
        <v>153</v>
      </c>
      <c r="K161" s="168">
        <v>1</v>
      </c>
      <c r="L161" s="372"/>
      <c r="M161" s="372"/>
      <c r="N161" s="373">
        <f t="shared" si="10"/>
        <v>0</v>
      </c>
      <c r="O161" s="373"/>
      <c r="P161" s="373"/>
      <c r="Q161" s="373"/>
      <c r="R161" s="103"/>
      <c r="T161" s="104"/>
      <c r="U161" s="29"/>
      <c r="V161" s="105"/>
      <c r="W161" s="105"/>
      <c r="X161" s="105"/>
      <c r="Y161" s="105"/>
      <c r="Z161" s="105"/>
      <c r="AA161" s="106"/>
    </row>
    <row r="162" spans="2:27" s="1" customFormat="1" ht="44.25" customHeight="1">
      <c r="B162" s="102"/>
      <c r="C162" s="165" t="s">
        <v>218</v>
      </c>
      <c r="D162" s="165" t="s">
        <v>146</v>
      </c>
      <c r="E162" s="166" t="s">
        <v>221</v>
      </c>
      <c r="F162" s="379" t="s">
        <v>363</v>
      </c>
      <c r="G162" s="379"/>
      <c r="H162" s="379"/>
      <c r="I162" s="379"/>
      <c r="J162" s="167" t="s">
        <v>153</v>
      </c>
      <c r="K162" s="168">
        <v>1</v>
      </c>
      <c r="L162" s="372"/>
      <c r="M162" s="372"/>
      <c r="N162" s="373">
        <f t="shared" si="10"/>
        <v>0</v>
      </c>
      <c r="O162" s="373"/>
      <c r="P162" s="373"/>
      <c r="Q162" s="373"/>
      <c r="R162" s="103"/>
      <c r="T162" s="104"/>
      <c r="U162" s="29"/>
      <c r="V162" s="105"/>
      <c r="W162" s="105"/>
      <c r="X162" s="105"/>
      <c r="Y162" s="105"/>
      <c r="Z162" s="105"/>
      <c r="AA162" s="106"/>
    </row>
    <row r="163" spans="2:27" s="1" customFormat="1" ht="31.5" customHeight="1">
      <c r="B163" s="102"/>
      <c r="C163" s="165" t="s">
        <v>193</v>
      </c>
      <c r="D163" s="165" t="s">
        <v>146</v>
      </c>
      <c r="E163" s="166" t="s">
        <v>223</v>
      </c>
      <c r="F163" s="379" t="s">
        <v>679</v>
      </c>
      <c r="G163" s="379"/>
      <c r="H163" s="379"/>
      <c r="I163" s="379"/>
      <c r="J163" s="167" t="s">
        <v>149</v>
      </c>
      <c r="K163" s="168">
        <v>700</v>
      </c>
      <c r="L163" s="372"/>
      <c r="M163" s="372"/>
      <c r="N163" s="373">
        <f t="shared" si="10"/>
        <v>0</v>
      </c>
      <c r="O163" s="373"/>
      <c r="P163" s="373"/>
      <c r="Q163" s="373"/>
      <c r="R163" s="103"/>
      <c r="T163" s="104"/>
      <c r="U163" s="29"/>
      <c r="V163" s="105"/>
      <c r="W163" s="105"/>
      <c r="X163" s="105"/>
      <c r="Y163" s="105"/>
      <c r="Z163" s="105"/>
      <c r="AA163" s="106"/>
    </row>
    <row r="164" spans="2:27" s="1" customFormat="1" ht="31.5" customHeight="1">
      <c r="B164" s="102"/>
      <c r="C164" s="165" t="s">
        <v>222</v>
      </c>
      <c r="D164" s="165" t="s">
        <v>146</v>
      </c>
      <c r="E164" s="166" t="s">
        <v>224</v>
      </c>
      <c r="F164" s="379" t="s">
        <v>680</v>
      </c>
      <c r="G164" s="379"/>
      <c r="H164" s="379"/>
      <c r="I164" s="379"/>
      <c r="J164" s="167" t="s">
        <v>149</v>
      </c>
      <c r="K164" s="168">
        <v>500</v>
      </c>
      <c r="L164" s="372"/>
      <c r="M164" s="372"/>
      <c r="N164" s="373">
        <f t="shared" si="10"/>
        <v>0</v>
      </c>
      <c r="O164" s="373"/>
      <c r="P164" s="373"/>
      <c r="Q164" s="373"/>
      <c r="R164" s="103"/>
      <c r="T164" s="104"/>
      <c r="U164" s="29"/>
      <c r="V164" s="105"/>
      <c r="W164" s="105"/>
      <c r="X164" s="105"/>
      <c r="Y164" s="105"/>
      <c r="Z164" s="105"/>
      <c r="AA164" s="106"/>
    </row>
    <row r="165" spans="2:27" s="9" customFormat="1" ht="22.35" customHeight="1">
      <c r="B165" s="93"/>
      <c r="C165" s="170"/>
      <c r="D165" s="172" t="s">
        <v>425</v>
      </c>
      <c r="E165" s="171"/>
      <c r="F165" s="171"/>
      <c r="G165" s="171"/>
      <c r="H165" s="171"/>
      <c r="I165" s="171"/>
      <c r="J165" s="171"/>
      <c r="K165" s="171"/>
      <c r="L165" s="174"/>
      <c r="M165" s="174"/>
      <c r="N165" s="394">
        <f>SUM(N166:Q172)</f>
        <v>0</v>
      </c>
      <c r="O165" s="395"/>
      <c r="P165" s="395"/>
      <c r="Q165" s="395"/>
      <c r="R165" s="96"/>
      <c r="T165" s="97"/>
      <c r="U165" s="94"/>
      <c r="V165" s="94"/>
      <c r="W165" s="98" t="e">
        <f>#REF!</f>
        <v>#REF!</v>
      </c>
      <c r="X165" s="94"/>
      <c r="Y165" s="98" t="e">
        <f>#REF!</f>
        <v>#REF!</v>
      </c>
      <c r="Z165" s="94"/>
      <c r="AA165" s="99" t="e">
        <f>#REF!</f>
        <v>#REF!</v>
      </c>
    </row>
    <row r="166" spans="2:27" s="1" customFormat="1" ht="15.75" customHeight="1">
      <c r="B166" s="102"/>
      <c r="C166" s="165">
        <v>30</v>
      </c>
      <c r="D166" s="165" t="s">
        <v>146</v>
      </c>
      <c r="E166" s="166" t="s">
        <v>475</v>
      </c>
      <c r="F166" s="379" t="s">
        <v>683</v>
      </c>
      <c r="G166" s="379"/>
      <c r="H166" s="379"/>
      <c r="I166" s="379"/>
      <c r="J166" s="167" t="s">
        <v>153</v>
      </c>
      <c r="K166" s="168">
        <v>1</v>
      </c>
      <c r="L166" s="372"/>
      <c r="M166" s="372"/>
      <c r="N166" s="373">
        <f aca="true" t="shared" si="11" ref="N166:N172">ROUND(L166*K166,2)</f>
        <v>0</v>
      </c>
      <c r="O166" s="373"/>
      <c r="P166" s="373"/>
      <c r="Q166" s="373"/>
      <c r="R166" s="103"/>
      <c r="T166" s="111"/>
      <c r="U166" s="29"/>
      <c r="V166" s="105"/>
      <c r="W166" s="105"/>
      <c r="X166" s="105"/>
      <c r="Y166" s="105"/>
      <c r="Z166" s="105"/>
      <c r="AA166" s="106"/>
    </row>
    <row r="167" spans="2:27" s="1" customFormat="1" ht="15.75" customHeight="1">
      <c r="B167" s="102"/>
      <c r="C167" s="165">
        <v>31</v>
      </c>
      <c r="D167" s="165" t="s">
        <v>146</v>
      </c>
      <c r="E167" s="166" t="s">
        <v>225</v>
      </c>
      <c r="F167" s="379" t="s">
        <v>426</v>
      </c>
      <c r="G167" s="379"/>
      <c r="H167" s="379"/>
      <c r="I167" s="379"/>
      <c r="J167" s="167" t="s">
        <v>153</v>
      </c>
      <c r="K167" s="168">
        <v>1</v>
      </c>
      <c r="L167" s="372"/>
      <c r="M167" s="372"/>
      <c r="N167" s="373">
        <f t="shared" si="11"/>
        <v>0</v>
      </c>
      <c r="O167" s="373"/>
      <c r="P167" s="373"/>
      <c r="Q167" s="373"/>
      <c r="R167" s="103"/>
      <c r="T167" s="111"/>
      <c r="U167" s="29"/>
      <c r="V167" s="105"/>
      <c r="W167" s="105"/>
      <c r="X167" s="105"/>
      <c r="Y167" s="105"/>
      <c r="Z167" s="105"/>
      <c r="AA167" s="106"/>
    </row>
    <row r="168" spans="2:27" s="1" customFormat="1" ht="31.5" customHeight="1">
      <c r="B168" s="102"/>
      <c r="C168" s="165">
        <v>32</v>
      </c>
      <c r="D168" s="165" t="s">
        <v>146</v>
      </c>
      <c r="E168" s="166" t="s">
        <v>226</v>
      </c>
      <c r="F168" s="379" t="s">
        <v>427</v>
      </c>
      <c r="G168" s="379"/>
      <c r="H168" s="379"/>
      <c r="I168" s="379"/>
      <c r="J168" s="167" t="s">
        <v>220</v>
      </c>
      <c r="K168" s="168">
        <v>2</v>
      </c>
      <c r="L168" s="372"/>
      <c r="M168" s="372"/>
      <c r="N168" s="373">
        <f t="shared" si="11"/>
        <v>0</v>
      </c>
      <c r="O168" s="373"/>
      <c r="P168" s="373"/>
      <c r="Q168" s="373"/>
      <c r="R168" s="103"/>
      <c r="T168" s="104"/>
      <c r="U168" s="29"/>
      <c r="V168" s="105"/>
      <c r="W168" s="105"/>
      <c r="X168" s="105"/>
      <c r="Y168" s="105"/>
      <c r="Z168" s="105"/>
      <c r="AA168" s="106"/>
    </row>
    <row r="169" spans="2:27" s="1" customFormat="1" ht="31.5" customHeight="1">
      <c r="B169" s="102"/>
      <c r="C169" s="165">
        <v>33</v>
      </c>
      <c r="D169" s="165" t="s">
        <v>146</v>
      </c>
      <c r="E169" s="166" t="s">
        <v>227</v>
      </c>
      <c r="F169" s="379" t="s">
        <v>428</v>
      </c>
      <c r="G169" s="379"/>
      <c r="H169" s="379"/>
      <c r="I169" s="379"/>
      <c r="J169" s="167" t="s">
        <v>153</v>
      </c>
      <c r="K169" s="168">
        <v>6</v>
      </c>
      <c r="L169" s="372"/>
      <c r="M169" s="372"/>
      <c r="N169" s="373">
        <f t="shared" si="11"/>
        <v>0</v>
      </c>
      <c r="O169" s="373"/>
      <c r="P169" s="373"/>
      <c r="Q169" s="373"/>
      <c r="R169" s="103"/>
      <c r="T169" s="104"/>
      <c r="U169" s="29"/>
      <c r="V169" s="105"/>
      <c r="W169" s="105"/>
      <c r="X169" s="105"/>
      <c r="Y169" s="105"/>
      <c r="Z169" s="105"/>
      <c r="AA169" s="106"/>
    </row>
    <row r="170" spans="2:27" s="1" customFormat="1" ht="31.5" customHeight="1">
      <c r="B170" s="102"/>
      <c r="C170" s="165">
        <v>34</v>
      </c>
      <c r="D170" s="165" t="s">
        <v>146</v>
      </c>
      <c r="E170" s="166" t="s">
        <v>228</v>
      </c>
      <c r="F170" s="379" t="s">
        <v>429</v>
      </c>
      <c r="G170" s="379"/>
      <c r="H170" s="379"/>
      <c r="I170" s="379"/>
      <c r="J170" s="167" t="s">
        <v>153</v>
      </c>
      <c r="K170" s="168">
        <v>1</v>
      </c>
      <c r="L170" s="372"/>
      <c r="M170" s="372"/>
      <c r="N170" s="373">
        <f t="shared" si="11"/>
        <v>0</v>
      </c>
      <c r="O170" s="373"/>
      <c r="P170" s="373"/>
      <c r="Q170" s="373"/>
      <c r="R170" s="103"/>
      <c r="T170" s="104"/>
      <c r="U170" s="29"/>
      <c r="V170" s="105"/>
      <c r="W170" s="105"/>
      <c r="X170" s="105"/>
      <c r="Y170" s="105"/>
      <c r="Z170" s="105"/>
      <c r="AA170" s="106"/>
    </row>
    <row r="171" spans="2:27" s="1" customFormat="1" ht="31.5" customHeight="1">
      <c r="B171" s="102"/>
      <c r="C171" s="165">
        <v>35</v>
      </c>
      <c r="D171" s="165" t="s">
        <v>146</v>
      </c>
      <c r="E171" s="166" t="s">
        <v>229</v>
      </c>
      <c r="F171" s="379" t="s">
        <v>685</v>
      </c>
      <c r="G171" s="379"/>
      <c r="H171" s="379"/>
      <c r="I171" s="379"/>
      <c r="J171" s="167" t="s">
        <v>220</v>
      </c>
      <c r="K171" s="168">
        <v>1</v>
      </c>
      <c r="L171" s="372"/>
      <c r="M171" s="372"/>
      <c r="N171" s="373">
        <f t="shared" si="11"/>
        <v>0</v>
      </c>
      <c r="O171" s="373"/>
      <c r="P171" s="373"/>
      <c r="Q171" s="373"/>
      <c r="R171" s="103"/>
      <c r="T171" s="104"/>
      <c r="U171" s="29"/>
      <c r="V171" s="105"/>
      <c r="W171" s="105"/>
      <c r="X171" s="105"/>
      <c r="Y171" s="105"/>
      <c r="Z171" s="105"/>
      <c r="AA171" s="106"/>
    </row>
    <row r="172" spans="2:27" s="1" customFormat="1" ht="56.25" customHeight="1">
      <c r="B172" s="102"/>
      <c r="C172" s="165">
        <v>36</v>
      </c>
      <c r="D172" s="165" t="s">
        <v>146</v>
      </c>
      <c r="E172" s="166" t="s">
        <v>230</v>
      </c>
      <c r="F172" s="379" t="s">
        <v>686</v>
      </c>
      <c r="G172" s="379"/>
      <c r="H172" s="379"/>
      <c r="I172" s="379"/>
      <c r="J172" s="167" t="s">
        <v>220</v>
      </c>
      <c r="K172" s="168">
        <v>1</v>
      </c>
      <c r="L172" s="372"/>
      <c r="M172" s="372"/>
      <c r="N172" s="373">
        <f t="shared" si="11"/>
        <v>0</v>
      </c>
      <c r="O172" s="373"/>
      <c r="P172" s="373"/>
      <c r="Q172" s="373"/>
      <c r="R172" s="103"/>
      <c r="T172" s="104"/>
      <c r="U172" s="29"/>
      <c r="V172" s="105"/>
      <c r="W172" s="105"/>
      <c r="X172" s="105"/>
      <c r="Y172" s="105"/>
      <c r="Z172" s="105"/>
      <c r="AA172" s="106"/>
    </row>
    <row r="173" spans="2:27" s="9" customFormat="1" ht="22.35" customHeight="1">
      <c r="B173" s="93"/>
      <c r="C173" s="170"/>
      <c r="D173" s="171" t="s">
        <v>708</v>
      </c>
      <c r="E173" s="171"/>
      <c r="F173" s="171"/>
      <c r="G173" s="171"/>
      <c r="H173" s="171"/>
      <c r="I173" s="171"/>
      <c r="J173" s="171"/>
      <c r="K173" s="171"/>
      <c r="L173" s="174"/>
      <c r="M173" s="174"/>
      <c r="N173" s="394">
        <f>SUM(N174:Q175)</f>
        <v>0</v>
      </c>
      <c r="O173" s="395"/>
      <c r="P173" s="395"/>
      <c r="Q173" s="395"/>
      <c r="R173" s="96"/>
      <c r="T173" s="97"/>
      <c r="U173" s="94"/>
      <c r="V173" s="94"/>
      <c r="W173" s="98">
        <f>SUM(W175:W175)</f>
        <v>0</v>
      </c>
      <c r="X173" s="94"/>
      <c r="Y173" s="98">
        <f>SUM(Y175:Y175)</f>
        <v>0</v>
      </c>
      <c r="Z173" s="94"/>
      <c r="AA173" s="99">
        <f>SUM(AA175:AA175)</f>
        <v>0</v>
      </c>
    </row>
    <row r="174" spans="2:27" s="1" customFormat="1" ht="15.75" customHeight="1">
      <c r="B174" s="102"/>
      <c r="C174" s="165">
        <v>37</v>
      </c>
      <c r="D174" s="165" t="s">
        <v>146</v>
      </c>
      <c r="E174" s="166" t="s">
        <v>232</v>
      </c>
      <c r="F174" s="379" t="s">
        <v>431</v>
      </c>
      <c r="G174" s="379"/>
      <c r="H174" s="379"/>
      <c r="I174" s="379"/>
      <c r="J174" s="167" t="s">
        <v>220</v>
      </c>
      <c r="K174" s="168">
        <v>1</v>
      </c>
      <c r="L174" s="372"/>
      <c r="M174" s="372"/>
      <c r="N174" s="373">
        <f>ROUND(L174*K174,2)</f>
        <v>0</v>
      </c>
      <c r="O174" s="373"/>
      <c r="P174" s="373"/>
      <c r="Q174" s="373"/>
      <c r="R174" s="103"/>
      <c r="T174" s="111"/>
      <c r="U174" s="29"/>
      <c r="V174" s="105"/>
      <c r="W174" s="105"/>
      <c r="X174" s="105"/>
      <c r="Y174" s="105"/>
      <c r="Z174" s="105"/>
      <c r="AA174" s="106"/>
    </row>
    <row r="175" spans="2:27" s="1" customFormat="1" ht="15.75" customHeight="1">
      <c r="B175" s="102"/>
      <c r="C175" s="165">
        <v>38</v>
      </c>
      <c r="D175" s="165" t="s">
        <v>146</v>
      </c>
      <c r="E175" s="166" t="s">
        <v>231</v>
      </c>
      <c r="F175" s="380" t="s">
        <v>430</v>
      </c>
      <c r="G175" s="381"/>
      <c r="H175" s="381"/>
      <c r="I175" s="382"/>
      <c r="J175" s="167" t="s">
        <v>220</v>
      </c>
      <c r="K175" s="168">
        <v>1</v>
      </c>
      <c r="L175" s="372"/>
      <c r="M175" s="372"/>
      <c r="N175" s="391">
        <f>ROUND(L175*K175,2)</f>
        <v>0</v>
      </c>
      <c r="O175" s="392"/>
      <c r="P175" s="392"/>
      <c r="Q175" s="393"/>
      <c r="R175" s="103"/>
      <c r="T175" s="111" t="s">
        <v>5</v>
      </c>
      <c r="U175" s="29" t="s">
        <v>37</v>
      </c>
      <c r="V175" s="105">
        <v>0</v>
      </c>
      <c r="W175" s="105">
        <f>V175*K175</f>
        <v>0</v>
      </c>
      <c r="X175" s="105">
        <v>0</v>
      </c>
      <c r="Y175" s="105">
        <f>X175*K175</f>
        <v>0</v>
      </c>
      <c r="Z175" s="105">
        <v>0</v>
      </c>
      <c r="AA175" s="106">
        <f>Z175*K175</f>
        <v>0</v>
      </c>
    </row>
    <row r="176" spans="2:18" s="1" customFormat="1" ht="6.95" customHeight="1">
      <c r="B176" s="40"/>
      <c r="C176" s="41"/>
      <c r="D176" s="41"/>
      <c r="E176" s="41"/>
      <c r="F176" s="41"/>
      <c r="G176" s="41"/>
      <c r="H176" s="41"/>
      <c r="I176" s="41"/>
      <c r="J176" s="41"/>
      <c r="K176" s="41"/>
      <c r="L176" s="41"/>
      <c r="M176" s="41"/>
      <c r="N176" s="41"/>
      <c r="O176" s="41"/>
      <c r="P176" s="41"/>
      <c r="Q176" s="41"/>
      <c r="R176" s="42"/>
    </row>
  </sheetData>
  <sheetProtection algorithmName="SHA-512" hashValue="d09s0M92itnI0Zx5NIcO1GxLzigmx5i6cmiVsCc7KMoebVj+GTMCkU3+Dx/zZV5BDnhnLHlsoOKDP7G3LlMitg==" saltValue="pQoMCfvgl0n2HTL0mPxacA==" spinCount="100000" sheet="1" objects="1" scenarios="1"/>
  <mergeCells count="225">
    <mergeCell ref="F16:G16"/>
    <mergeCell ref="F19:G19"/>
    <mergeCell ref="F167:I167"/>
    <mergeCell ref="L167:M167"/>
    <mergeCell ref="N167:Q167"/>
    <mergeCell ref="F166:I166"/>
    <mergeCell ref="L166:M166"/>
    <mergeCell ref="N166:Q166"/>
    <mergeCell ref="F157:I157"/>
    <mergeCell ref="L157:M157"/>
    <mergeCell ref="N157:Q157"/>
    <mergeCell ref="F160:I160"/>
    <mergeCell ref="L160:M160"/>
    <mergeCell ref="N160:Q160"/>
    <mergeCell ref="F161:I161"/>
    <mergeCell ref="L161:M161"/>
    <mergeCell ref="N161:Q161"/>
    <mergeCell ref="F158:I158"/>
    <mergeCell ref="F133:I133"/>
    <mergeCell ref="F137:I137"/>
    <mergeCell ref="F139:I139"/>
    <mergeCell ref="F141:I141"/>
    <mergeCell ref="L158:M158"/>
    <mergeCell ref="N158:Q158"/>
    <mergeCell ref="F169:I169"/>
    <mergeCell ref="L169:M169"/>
    <mergeCell ref="N169:Q169"/>
    <mergeCell ref="F164:I164"/>
    <mergeCell ref="L164:M164"/>
    <mergeCell ref="N164:Q164"/>
    <mergeCell ref="F162:I162"/>
    <mergeCell ref="L162:M162"/>
    <mergeCell ref="N162:Q162"/>
    <mergeCell ref="F163:I163"/>
    <mergeCell ref="L163:M163"/>
    <mergeCell ref="N163:Q163"/>
    <mergeCell ref="F155:I155"/>
    <mergeCell ref="L155:M155"/>
    <mergeCell ref="N155:Q155"/>
    <mergeCell ref="F156:I156"/>
    <mergeCell ref="L156:M156"/>
    <mergeCell ref="N156:Q156"/>
    <mergeCell ref="F148:I148"/>
    <mergeCell ref="L148:M148"/>
    <mergeCell ref="N148:Q148"/>
    <mergeCell ref="F154:I154"/>
    <mergeCell ref="L154:M154"/>
    <mergeCell ref="N154:Q154"/>
    <mergeCell ref="F150:I150"/>
    <mergeCell ref="L150:M150"/>
    <mergeCell ref="N150:Q150"/>
    <mergeCell ref="F152:I152"/>
    <mergeCell ref="L152:M152"/>
    <mergeCell ref="N152:Q152"/>
    <mergeCell ref="F143:I143"/>
    <mergeCell ref="L143:M143"/>
    <mergeCell ref="N143:Q143"/>
    <mergeCell ref="F144:I144"/>
    <mergeCell ref="L144:M144"/>
    <mergeCell ref="N144:Q144"/>
    <mergeCell ref="F145:I145"/>
    <mergeCell ref="L145:M145"/>
    <mergeCell ref="N145:Q145"/>
    <mergeCell ref="F146:I146"/>
    <mergeCell ref="L146:M146"/>
    <mergeCell ref="N146:Q146"/>
    <mergeCell ref="F153:I153"/>
    <mergeCell ref="L153:M153"/>
    <mergeCell ref="N153:Q153"/>
    <mergeCell ref="F151:I151"/>
    <mergeCell ref="L151:M151"/>
    <mergeCell ref="N151:Q151"/>
    <mergeCell ref="F134:I134"/>
    <mergeCell ref="L134:M134"/>
    <mergeCell ref="N134:Q134"/>
    <mergeCell ref="F135:I135"/>
    <mergeCell ref="L135:M135"/>
    <mergeCell ref="N135:Q135"/>
    <mergeCell ref="F149:I149"/>
    <mergeCell ref="L149:M149"/>
    <mergeCell ref="N149:Q149"/>
    <mergeCell ref="F136:I136"/>
    <mergeCell ref="L136:M136"/>
    <mergeCell ref="N136:Q136"/>
    <mergeCell ref="F138:I138"/>
    <mergeCell ref="L138:M138"/>
    <mergeCell ref="N138:Q138"/>
    <mergeCell ref="F140:I140"/>
    <mergeCell ref="L140:M140"/>
    <mergeCell ref="N140:Q140"/>
    <mergeCell ref="F142:I142"/>
    <mergeCell ref="L142:M142"/>
    <mergeCell ref="N142:Q142"/>
    <mergeCell ref="F147:I147"/>
    <mergeCell ref="L147:M147"/>
    <mergeCell ref="N147:Q147"/>
    <mergeCell ref="H1:K1"/>
    <mergeCell ref="S2:AC2"/>
    <mergeCell ref="F168:I168"/>
    <mergeCell ref="L168:M168"/>
    <mergeCell ref="N168:Q168"/>
    <mergeCell ref="F170:I170"/>
    <mergeCell ref="L170:M170"/>
    <mergeCell ref="N170:Q170"/>
    <mergeCell ref="F171:I171"/>
    <mergeCell ref="L171:M171"/>
    <mergeCell ref="N171:Q171"/>
    <mergeCell ref="N122:Q122"/>
    <mergeCell ref="F123:I123"/>
    <mergeCell ref="L123:M123"/>
    <mergeCell ref="N123:Q123"/>
    <mergeCell ref="F124:I124"/>
    <mergeCell ref="L124:M124"/>
    <mergeCell ref="N124:Q124"/>
    <mergeCell ref="F125:I125"/>
    <mergeCell ref="L128:M128"/>
    <mergeCell ref="N128:Q128"/>
    <mergeCell ref="F129:I129"/>
    <mergeCell ref="L129:M129"/>
    <mergeCell ref="N129:Q129"/>
    <mergeCell ref="F175:I175"/>
    <mergeCell ref="L175:M175"/>
    <mergeCell ref="N175:Q175"/>
    <mergeCell ref="F174:I174"/>
    <mergeCell ref="L174:M174"/>
    <mergeCell ref="N174:Q174"/>
    <mergeCell ref="F127:I127"/>
    <mergeCell ref="L127:M127"/>
    <mergeCell ref="N127:Q127"/>
    <mergeCell ref="N159:Q159"/>
    <mergeCell ref="N165:Q165"/>
    <mergeCell ref="N173:Q173"/>
    <mergeCell ref="F172:I172"/>
    <mergeCell ref="L172:M172"/>
    <mergeCell ref="N172:Q172"/>
    <mergeCell ref="F130:I130"/>
    <mergeCell ref="L130:M130"/>
    <mergeCell ref="N130:Q130"/>
    <mergeCell ref="F131:I131"/>
    <mergeCell ref="L131:M131"/>
    <mergeCell ref="N131:Q131"/>
    <mergeCell ref="F132:I132"/>
    <mergeCell ref="L132:M132"/>
    <mergeCell ref="N132:Q132"/>
    <mergeCell ref="F128:I128"/>
    <mergeCell ref="F114:I114"/>
    <mergeCell ref="L114:M114"/>
    <mergeCell ref="N114:Q114"/>
    <mergeCell ref="F118:I118"/>
    <mergeCell ref="L118:M118"/>
    <mergeCell ref="N118:Q118"/>
    <mergeCell ref="F121:I121"/>
    <mergeCell ref="L121:M121"/>
    <mergeCell ref="N121:Q121"/>
    <mergeCell ref="N115:Q115"/>
    <mergeCell ref="N116:Q116"/>
    <mergeCell ref="N117:Q117"/>
    <mergeCell ref="F119:I119"/>
    <mergeCell ref="L119:M119"/>
    <mergeCell ref="N119:Q119"/>
    <mergeCell ref="F120:I120"/>
    <mergeCell ref="L120:M120"/>
    <mergeCell ref="N120:Q120"/>
    <mergeCell ref="C104:Q104"/>
    <mergeCell ref="F106:P106"/>
    <mergeCell ref="F107:P107"/>
    <mergeCell ref="M109:P109"/>
    <mergeCell ref="M111:Q111"/>
    <mergeCell ref="M112:Q112"/>
    <mergeCell ref="L125:M125"/>
    <mergeCell ref="N125:Q125"/>
    <mergeCell ref="F126:I126"/>
    <mergeCell ref="L126:M126"/>
    <mergeCell ref="N126:Q126"/>
    <mergeCell ref="N89:Q89"/>
    <mergeCell ref="N90:Q90"/>
    <mergeCell ref="N91:Q91"/>
    <mergeCell ref="N92:Q92"/>
    <mergeCell ref="N93:Q93"/>
    <mergeCell ref="N94:Q94"/>
    <mergeCell ref="N95:Q95"/>
    <mergeCell ref="N96:Q96"/>
    <mergeCell ref="L98:Q98"/>
    <mergeCell ref="C76:Q76"/>
    <mergeCell ref="F78:P78"/>
    <mergeCell ref="F79:P79"/>
    <mergeCell ref="M81:P81"/>
    <mergeCell ref="M83:Q83"/>
    <mergeCell ref="M84:Q84"/>
    <mergeCell ref="C86:G86"/>
    <mergeCell ref="N86:Q86"/>
    <mergeCell ref="N88:Q88"/>
    <mergeCell ref="H33:J33"/>
    <mergeCell ref="M33:P33"/>
    <mergeCell ref="H34:J34"/>
    <mergeCell ref="M34:P34"/>
    <mergeCell ref="H35:J35"/>
    <mergeCell ref="M35:P35"/>
    <mergeCell ref="H36:J36"/>
    <mergeCell ref="M36:P36"/>
    <mergeCell ref="L38:P38"/>
    <mergeCell ref="O17:P17"/>
    <mergeCell ref="O18:P18"/>
    <mergeCell ref="O20:P20"/>
    <mergeCell ref="O21:P21"/>
    <mergeCell ref="E24:L24"/>
    <mergeCell ref="M27:P27"/>
    <mergeCell ref="M28:P28"/>
    <mergeCell ref="M30:P30"/>
    <mergeCell ref="H32:J32"/>
    <mergeCell ref="M32:P32"/>
    <mergeCell ref="C2:Q2"/>
    <mergeCell ref="C4:Q4"/>
    <mergeCell ref="F6:P6"/>
    <mergeCell ref="F7:P7"/>
    <mergeCell ref="O9:P9"/>
    <mergeCell ref="O11:P11"/>
    <mergeCell ref="O12:P12"/>
    <mergeCell ref="O14:P14"/>
    <mergeCell ref="O15:P15"/>
    <mergeCell ref="F9:G9"/>
    <mergeCell ref="F10:G10"/>
    <mergeCell ref="F13:G13"/>
    <mergeCell ref="F14:G14"/>
    <mergeCell ref="F15:G15"/>
  </mergeCells>
  <hyperlinks>
    <hyperlink ref="F1:G1" location="C2" display="1) Krycí list rozpočtu"/>
    <hyperlink ref="H1:K1" location="C86" display="2) Rekapitulace rozpočtu"/>
    <hyperlink ref="L1" location="C118" display="3) Rozpočet"/>
    <hyperlink ref="S1:T1" location="'Rekapitulace stavby'!C2" display="Rekapitulace stavby"/>
  </hyperlinks>
  <printOptions/>
  <pageMargins left="0.5833333" right="0.5833333" top="0.5" bottom="0.4666667" header="0" footer="0"/>
  <pageSetup blackAndWhite="1" fitToHeight="100" fitToWidth="1" horizontalDpi="600" verticalDpi="600" orientation="portrait" paperSize="9" scale="95"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158"/>
  <sheetViews>
    <sheetView showGridLines="0" workbookViewId="0" topLeftCell="A1">
      <pane ySplit="1" topLeftCell="A145" activePane="bottomLeft" state="frozen"/>
      <selection pane="bottomLeft" activeCell="F127" sqref="F127:I127"/>
    </sheetView>
  </sheetViews>
  <sheetFormatPr defaultColWidth="9.33203125" defaultRowHeight="13.5"/>
  <cols>
    <col min="1" max="1" width="8.33203125" style="112" customWidth="1"/>
    <col min="2" max="2" width="1.66796875" style="112" customWidth="1"/>
    <col min="3" max="3" width="4.16015625" style="112" customWidth="1"/>
    <col min="4" max="4" width="4.33203125" style="112" customWidth="1"/>
    <col min="5" max="5" width="17.16015625" style="112" customWidth="1"/>
    <col min="6" max="7" width="11.16015625" style="112" customWidth="1"/>
    <col min="8" max="8" width="12.5" style="112" customWidth="1"/>
    <col min="9" max="9" width="7" style="112" customWidth="1"/>
    <col min="10" max="10" width="5.16015625" style="112" customWidth="1"/>
    <col min="11" max="11" width="11.5" style="112" customWidth="1"/>
    <col min="12" max="12" width="12" style="112" customWidth="1"/>
    <col min="13" max="14" width="6" style="112" customWidth="1"/>
    <col min="15" max="15" width="2" style="112" customWidth="1"/>
    <col min="16" max="16" width="12.5" style="112" customWidth="1"/>
    <col min="17" max="17" width="4.16015625" style="112" customWidth="1"/>
    <col min="18" max="18" width="1.66796875" style="112" customWidth="1"/>
    <col min="19" max="19" width="8.16015625" style="112" customWidth="1"/>
    <col min="20" max="20" width="29.66015625" style="112" hidden="1" customWidth="1"/>
    <col min="21" max="21" width="16.33203125" style="112" hidden="1" customWidth="1"/>
    <col min="22" max="22" width="12.33203125" style="112" hidden="1" customWidth="1"/>
    <col min="23" max="23" width="16.33203125" style="112" hidden="1" customWidth="1"/>
    <col min="24" max="24" width="12.16015625" style="112" hidden="1" customWidth="1"/>
    <col min="25" max="25" width="15" style="112" hidden="1" customWidth="1"/>
    <col min="26" max="26" width="11" style="112" hidden="1" customWidth="1"/>
    <col min="27" max="27" width="15" style="112" hidden="1" customWidth="1"/>
    <col min="28" max="28" width="16.33203125" style="112" hidden="1" customWidth="1"/>
    <col min="29" max="29" width="11" style="112" customWidth="1"/>
    <col min="30" max="30" width="15" style="112" customWidth="1"/>
    <col min="31" max="31" width="16.33203125" style="112" customWidth="1"/>
    <col min="32" max="39" width="9.33203125" style="112" customWidth="1"/>
    <col min="40" max="47" width="9.33203125" style="112" hidden="1" customWidth="1"/>
    <col min="48" max="48" width="5" style="112" hidden="1" customWidth="1"/>
    <col min="49" max="49" width="9.33203125" style="112" hidden="1" customWidth="1"/>
    <col min="50" max="16384" width="9.33203125" style="112" customWidth="1"/>
  </cols>
  <sheetData>
    <row r="1" spans="1:50" ht="21.75" customHeight="1">
      <c r="A1" s="71"/>
      <c r="B1" s="11"/>
      <c r="C1" s="11"/>
      <c r="D1" s="12" t="s">
        <v>1</v>
      </c>
      <c r="E1" s="11"/>
      <c r="F1" s="13" t="s">
        <v>116</v>
      </c>
      <c r="G1" s="13"/>
      <c r="H1" s="396" t="s">
        <v>117</v>
      </c>
      <c r="I1" s="396"/>
      <c r="J1" s="396"/>
      <c r="K1" s="396"/>
      <c r="L1" s="13" t="s">
        <v>118</v>
      </c>
      <c r="M1" s="11"/>
      <c r="N1" s="11"/>
      <c r="O1" s="12" t="s">
        <v>119</v>
      </c>
      <c r="P1" s="11"/>
      <c r="Q1" s="11"/>
      <c r="R1" s="11"/>
      <c r="S1" s="13" t="s">
        <v>120</v>
      </c>
      <c r="T1" s="13"/>
      <c r="U1" s="71"/>
      <c r="V1" s="71"/>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row>
    <row r="2" spans="3:29" ht="36.95" customHeight="1">
      <c r="C2" s="307" t="s">
        <v>7</v>
      </c>
      <c r="D2" s="308"/>
      <c r="E2" s="308"/>
      <c r="F2" s="308"/>
      <c r="G2" s="308"/>
      <c r="H2" s="308"/>
      <c r="I2" s="308"/>
      <c r="J2" s="308"/>
      <c r="K2" s="308"/>
      <c r="L2" s="308"/>
      <c r="M2" s="308"/>
      <c r="N2" s="308"/>
      <c r="O2" s="308"/>
      <c r="P2" s="308"/>
      <c r="Q2" s="308"/>
      <c r="S2" s="339" t="s">
        <v>8</v>
      </c>
      <c r="T2" s="340"/>
      <c r="U2" s="340"/>
      <c r="V2" s="340"/>
      <c r="W2" s="340"/>
      <c r="X2" s="340"/>
      <c r="Y2" s="340"/>
      <c r="Z2" s="340"/>
      <c r="AA2" s="340"/>
      <c r="AB2" s="340"/>
      <c r="AC2" s="340"/>
    </row>
    <row r="3" spans="2:18" ht="6.95" customHeight="1">
      <c r="B3" s="18"/>
      <c r="C3" s="19"/>
      <c r="D3" s="19"/>
      <c r="E3" s="19"/>
      <c r="F3" s="19"/>
      <c r="G3" s="19"/>
      <c r="H3" s="19"/>
      <c r="I3" s="19"/>
      <c r="J3" s="19"/>
      <c r="K3" s="19"/>
      <c r="L3" s="19"/>
      <c r="M3" s="19"/>
      <c r="N3" s="19"/>
      <c r="O3" s="19"/>
      <c r="P3" s="19"/>
      <c r="Q3" s="19"/>
      <c r="R3" s="20"/>
    </row>
    <row r="4" spans="2:20" ht="36.95" customHeight="1">
      <c r="B4" s="21"/>
      <c r="C4" s="309" t="s">
        <v>122</v>
      </c>
      <c r="D4" s="310"/>
      <c r="E4" s="310"/>
      <c r="F4" s="310"/>
      <c r="G4" s="310"/>
      <c r="H4" s="310"/>
      <c r="I4" s="310"/>
      <c r="J4" s="310"/>
      <c r="K4" s="310"/>
      <c r="L4" s="310"/>
      <c r="M4" s="310"/>
      <c r="N4" s="310"/>
      <c r="O4" s="310"/>
      <c r="P4" s="310"/>
      <c r="Q4" s="310"/>
      <c r="R4" s="22"/>
      <c r="T4" s="23" t="s">
        <v>13</v>
      </c>
    </row>
    <row r="5" spans="2:18" ht="6.95" customHeight="1">
      <c r="B5" s="21"/>
      <c r="C5" s="175"/>
      <c r="D5" s="175"/>
      <c r="E5" s="175"/>
      <c r="F5" s="175"/>
      <c r="G5" s="175"/>
      <c r="H5" s="175"/>
      <c r="I5" s="175"/>
      <c r="J5" s="175"/>
      <c r="K5" s="175"/>
      <c r="L5" s="175"/>
      <c r="M5" s="175"/>
      <c r="N5" s="175"/>
      <c r="O5" s="175"/>
      <c r="P5" s="175"/>
      <c r="Q5" s="175"/>
      <c r="R5" s="22"/>
    </row>
    <row r="6" spans="2:18" ht="25.35" customHeight="1">
      <c r="B6" s="21"/>
      <c r="C6" s="175"/>
      <c r="D6" s="176" t="s">
        <v>17</v>
      </c>
      <c r="E6" s="175"/>
      <c r="F6" s="417" t="str">
        <f>'[1]Rekapitulace stavby'!K6</f>
        <v>Lednice</v>
      </c>
      <c r="G6" s="418"/>
      <c r="H6" s="418"/>
      <c r="I6" s="418"/>
      <c r="J6" s="418"/>
      <c r="K6" s="418"/>
      <c r="L6" s="418"/>
      <c r="M6" s="418"/>
      <c r="N6" s="418"/>
      <c r="O6" s="418"/>
      <c r="P6" s="418"/>
      <c r="Q6" s="175"/>
      <c r="R6" s="22"/>
    </row>
    <row r="7" spans="2:18" s="1" customFormat="1" ht="32.85" customHeight="1">
      <c r="B7" s="26"/>
      <c r="C7" s="177"/>
      <c r="D7" s="178" t="s">
        <v>123</v>
      </c>
      <c r="E7" s="177"/>
      <c r="F7" s="313" t="s">
        <v>622</v>
      </c>
      <c r="G7" s="408"/>
      <c r="H7" s="408"/>
      <c r="I7" s="408"/>
      <c r="J7" s="408"/>
      <c r="K7" s="408"/>
      <c r="L7" s="408"/>
      <c r="M7" s="408"/>
      <c r="N7" s="408"/>
      <c r="O7" s="408"/>
      <c r="P7" s="408"/>
      <c r="Q7" s="177"/>
      <c r="R7" s="28"/>
    </row>
    <row r="8" spans="2:18" s="1" customFormat="1" ht="14.45" customHeight="1">
      <c r="B8" s="26"/>
      <c r="C8" s="177"/>
      <c r="D8" s="176" t="s">
        <v>19</v>
      </c>
      <c r="E8" s="177"/>
      <c r="F8" s="179" t="s">
        <v>5</v>
      </c>
      <c r="G8" s="177"/>
      <c r="H8" s="177"/>
      <c r="I8" s="177"/>
      <c r="J8" s="177"/>
      <c r="K8" s="177"/>
      <c r="L8" s="177"/>
      <c r="M8" s="176" t="s">
        <v>20</v>
      </c>
      <c r="N8" s="177"/>
      <c r="O8" s="179" t="s">
        <v>5</v>
      </c>
      <c r="P8" s="177"/>
      <c r="Q8" s="177"/>
      <c r="R8" s="28"/>
    </row>
    <row r="9" spans="2:18" s="1" customFormat="1" ht="14.45" customHeight="1">
      <c r="B9" s="26"/>
      <c r="C9" s="177"/>
      <c r="D9" s="176" t="s">
        <v>21</v>
      </c>
      <c r="E9" s="177"/>
      <c r="F9" s="409" t="str">
        <f>'Rekapitulace stavby'!K8</f>
        <v>Lednice</v>
      </c>
      <c r="G9" s="409"/>
      <c r="H9" s="177"/>
      <c r="I9" s="177"/>
      <c r="J9" s="177"/>
      <c r="K9" s="177"/>
      <c r="L9" s="177"/>
      <c r="M9" s="176" t="s">
        <v>23</v>
      </c>
      <c r="N9" s="177"/>
      <c r="O9" s="409" t="str">
        <f>'Rekapitulace stavby'!AN8</f>
        <v>29. 1. 2018</v>
      </c>
      <c r="P9" s="409"/>
      <c r="Q9" s="177"/>
      <c r="R9" s="28"/>
    </row>
    <row r="10" spans="2:18" s="1" customFormat="1" ht="10.9" customHeight="1">
      <c r="B10" s="26"/>
      <c r="C10" s="177"/>
      <c r="D10" s="177"/>
      <c r="E10" s="177"/>
      <c r="F10" s="409"/>
      <c r="G10" s="409"/>
      <c r="H10" s="177"/>
      <c r="I10" s="177"/>
      <c r="J10" s="177"/>
      <c r="K10" s="177"/>
      <c r="L10" s="177"/>
      <c r="M10" s="177"/>
      <c r="N10" s="177"/>
      <c r="O10" s="177"/>
      <c r="P10" s="177"/>
      <c r="Q10" s="177"/>
      <c r="R10" s="28"/>
    </row>
    <row r="11" spans="2:18" s="1" customFormat="1" ht="14.45" customHeight="1">
      <c r="B11" s="26"/>
      <c r="C11" s="177"/>
      <c r="D11" s="176" t="s">
        <v>25</v>
      </c>
      <c r="E11" s="177"/>
      <c r="F11" s="180" t="str">
        <f>'Rekapitulace stavby'!K10</f>
        <v>Mendelova univerzita v Brně, Zahradnická fakulta</v>
      </c>
      <c r="G11" s="180"/>
      <c r="H11" s="177"/>
      <c r="I11" s="177"/>
      <c r="J11" s="177"/>
      <c r="K11" s="177"/>
      <c r="L11" s="177"/>
      <c r="M11" s="176" t="s">
        <v>26</v>
      </c>
      <c r="N11" s="177"/>
      <c r="O11" s="311">
        <f>IF('Rekapitulace stavby'!AN10="","",'Rekapitulace stavby'!AN10)</f>
        <v>62156489</v>
      </c>
      <c r="P11" s="311"/>
      <c r="Q11" s="177"/>
      <c r="R11" s="28"/>
    </row>
    <row r="12" spans="2:18" s="1" customFormat="1" ht="18" customHeight="1">
      <c r="B12" s="26"/>
      <c r="C12" s="177"/>
      <c r="D12" s="177"/>
      <c r="E12" s="179" t="str">
        <f>IF('[1]Rekapitulace stavby'!E11="","",'[1]Rekapitulace stavby'!E11)</f>
        <v xml:space="preserve"> </v>
      </c>
      <c r="F12" s="180" t="str">
        <f>'Rekapitulace stavby'!K11</f>
        <v>Zemědělská 1, 613 00 Brno</v>
      </c>
      <c r="G12" s="180"/>
      <c r="H12" s="177"/>
      <c r="I12" s="177"/>
      <c r="J12" s="177"/>
      <c r="K12" s="177"/>
      <c r="L12" s="177"/>
      <c r="M12" s="176" t="s">
        <v>27</v>
      </c>
      <c r="N12" s="177"/>
      <c r="O12" s="311" t="str">
        <f>IF('Rekapitulace stavby'!AN11="","",'Rekapitulace stavby'!AN11)</f>
        <v>CZ62156489</v>
      </c>
      <c r="P12" s="311"/>
      <c r="Q12" s="177"/>
      <c r="R12" s="28"/>
    </row>
    <row r="13" spans="2:18" s="1" customFormat="1" ht="6.95" customHeight="1">
      <c r="B13" s="26"/>
      <c r="C13" s="177"/>
      <c r="D13" s="177"/>
      <c r="E13" s="177"/>
      <c r="F13" s="409"/>
      <c r="G13" s="409"/>
      <c r="H13" s="177"/>
      <c r="I13" s="177"/>
      <c r="J13" s="177"/>
      <c r="K13" s="177"/>
      <c r="L13" s="177"/>
      <c r="M13" s="177"/>
      <c r="N13" s="177"/>
      <c r="O13" s="177"/>
      <c r="P13" s="177"/>
      <c r="Q13" s="177"/>
      <c r="R13" s="28"/>
    </row>
    <row r="14" spans="2:18" s="1" customFormat="1" ht="14.45" customHeight="1">
      <c r="B14" s="26"/>
      <c r="C14" s="177"/>
      <c r="D14" s="176" t="s">
        <v>28</v>
      </c>
      <c r="E14" s="177"/>
      <c r="F14" s="352" t="str">
        <f>'Rekapitulace stavby'!K13</f>
        <v xml:space="preserve"> </v>
      </c>
      <c r="G14" s="352"/>
      <c r="H14" s="177"/>
      <c r="I14" s="177"/>
      <c r="J14" s="177"/>
      <c r="K14" s="177"/>
      <c r="L14" s="177"/>
      <c r="M14" s="176" t="s">
        <v>26</v>
      </c>
      <c r="N14" s="177"/>
      <c r="O14" s="354" t="str">
        <f>'Rekapitulace stavby'!AN13</f>
        <v xml:space="preserve"> </v>
      </c>
      <c r="P14" s="354"/>
      <c r="Q14" s="177"/>
      <c r="R14" s="28"/>
    </row>
    <row r="15" spans="2:18" s="1" customFormat="1" ht="18" customHeight="1">
      <c r="B15" s="26"/>
      <c r="C15" s="177"/>
      <c r="D15" s="177"/>
      <c r="E15" s="179" t="str">
        <f>IF('[1]Rekapitulace stavby'!E14="","",'[1]Rekapitulace stavby'!E14)</f>
        <v xml:space="preserve"> </v>
      </c>
      <c r="F15" s="354" t="str">
        <f>'Rekapitulace stavby'!K14</f>
        <v xml:space="preserve"> </v>
      </c>
      <c r="G15" s="354"/>
      <c r="H15" s="177"/>
      <c r="I15" s="177"/>
      <c r="J15" s="177"/>
      <c r="K15" s="177"/>
      <c r="L15" s="177"/>
      <c r="M15" s="176" t="s">
        <v>27</v>
      </c>
      <c r="N15" s="177"/>
      <c r="O15" s="354" t="str">
        <f>'Rekapitulace stavby'!AN14</f>
        <v xml:space="preserve"> </v>
      </c>
      <c r="P15" s="354"/>
      <c r="Q15" s="177"/>
      <c r="R15" s="28"/>
    </row>
    <row r="16" spans="2:18" s="1" customFormat="1" ht="6.95" customHeight="1">
      <c r="B16" s="26"/>
      <c r="C16" s="177"/>
      <c r="D16" s="177"/>
      <c r="E16" s="177"/>
      <c r="F16" s="409"/>
      <c r="G16" s="409"/>
      <c r="H16" s="177"/>
      <c r="I16" s="177"/>
      <c r="J16" s="177"/>
      <c r="K16" s="177"/>
      <c r="L16" s="177"/>
      <c r="M16" s="177"/>
      <c r="N16" s="177"/>
      <c r="O16" s="177"/>
      <c r="P16" s="177"/>
      <c r="Q16" s="177"/>
      <c r="R16" s="28"/>
    </row>
    <row r="17" spans="2:18" s="1" customFormat="1" ht="14.45" customHeight="1">
      <c r="B17" s="26"/>
      <c r="C17" s="177"/>
      <c r="D17" s="176" t="s">
        <v>29</v>
      </c>
      <c r="E17" s="177"/>
      <c r="F17" s="180" t="str">
        <f>'Rekapitulace stavby'!K16</f>
        <v>Ing. Jiří Vondál, PROVO</v>
      </c>
      <c r="G17" s="180"/>
      <c r="H17" s="177"/>
      <c r="I17" s="177"/>
      <c r="J17" s="177"/>
      <c r="K17" s="177"/>
      <c r="L17" s="177"/>
      <c r="M17" s="176" t="s">
        <v>26</v>
      </c>
      <c r="N17" s="177"/>
      <c r="O17" s="311">
        <f>IF('Rekapitulace stavby'!AN16="","",'Rekapitulace stavby'!AN16)</f>
        <v>12703320</v>
      </c>
      <c r="P17" s="311"/>
      <c r="Q17" s="177"/>
      <c r="R17" s="28"/>
    </row>
    <row r="18" spans="2:18" s="1" customFormat="1" ht="18" customHeight="1">
      <c r="B18" s="26"/>
      <c r="C18" s="177"/>
      <c r="D18" s="177"/>
      <c r="E18" s="179" t="str">
        <f>IF('[1]Rekapitulace stavby'!E17="","",'[1]Rekapitulace stavby'!E17)</f>
        <v xml:space="preserve"> </v>
      </c>
      <c r="F18" s="180" t="str">
        <f>'Rekapitulace stavby'!K17</f>
        <v>Kubelíkova 22d, 628 00 Brno - Líšeň</v>
      </c>
      <c r="G18" s="180"/>
      <c r="H18" s="177"/>
      <c r="I18" s="177"/>
      <c r="J18" s="177"/>
      <c r="K18" s="177"/>
      <c r="L18" s="177"/>
      <c r="M18" s="176" t="s">
        <v>27</v>
      </c>
      <c r="N18" s="177"/>
      <c r="O18" s="311" t="str">
        <f>IF('Rekapitulace stavby'!AN17="","",'Rekapitulace stavby'!AN17)</f>
        <v/>
      </c>
      <c r="P18" s="311"/>
      <c r="Q18" s="177"/>
      <c r="R18" s="28"/>
    </row>
    <row r="19" spans="2:18" s="1" customFormat="1" ht="6.95" customHeight="1">
      <c r="B19" s="26"/>
      <c r="C19" s="177"/>
      <c r="D19" s="177"/>
      <c r="E19" s="177"/>
      <c r="F19" s="409"/>
      <c r="G19" s="409"/>
      <c r="H19" s="177"/>
      <c r="I19" s="177"/>
      <c r="J19" s="177"/>
      <c r="K19" s="177"/>
      <c r="L19" s="177"/>
      <c r="M19" s="177"/>
      <c r="N19" s="177"/>
      <c r="O19" s="177"/>
      <c r="P19" s="177"/>
      <c r="Q19" s="177"/>
      <c r="R19" s="28"/>
    </row>
    <row r="20" spans="2:18" s="1" customFormat="1" ht="14.45" customHeight="1">
      <c r="B20" s="26"/>
      <c r="C20" s="177"/>
      <c r="D20" s="176" t="s">
        <v>31</v>
      </c>
      <c r="E20" s="177"/>
      <c r="F20" s="180" t="str">
        <f>'Rekapitulace stavby'!K19</f>
        <v>Profigrass s.r.o. - Ing. Tomáš Vlček</v>
      </c>
      <c r="G20" s="180"/>
      <c r="H20" s="177"/>
      <c r="I20" s="177"/>
      <c r="J20" s="177"/>
      <c r="K20" s="177"/>
      <c r="L20" s="177"/>
      <c r="M20" s="176" t="s">
        <v>26</v>
      </c>
      <c r="N20" s="177"/>
      <c r="O20" s="311">
        <f>IF('Rekapitulace stavby'!AN19="","",'Rekapitulace stavby'!AN19)</f>
        <v>25319876</v>
      </c>
      <c r="P20" s="311"/>
      <c r="Q20" s="177"/>
      <c r="R20" s="28"/>
    </row>
    <row r="21" spans="2:18" s="1" customFormat="1" ht="18" customHeight="1">
      <c r="B21" s="26"/>
      <c r="C21" s="177"/>
      <c r="D21" s="177"/>
      <c r="E21" s="179" t="str">
        <f>IF('[1]Rekapitulace stavby'!E20="","",'[1]Rekapitulace stavby'!E20)</f>
        <v xml:space="preserve"> </v>
      </c>
      <c r="F21" s="180" t="str">
        <f>'Rekapitulace stavby'!K20</f>
        <v>Holzova 9, 628 00 Brno - Líšeň</v>
      </c>
      <c r="G21" s="180"/>
      <c r="H21" s="177"/>
      <c r="I21" s="177"/>
      <c r="J21" s="177"/>
      <c r="K21" s="177"/>
      <c r="L21" s="177"/>
      <c r="M21" s="176" t="s">
        <v>27</v>
      </c>
      <c r="N21" s="177"/>
      <c r="O21" s="311" t="str">
        <f>IF('Rekapitulace stavby'!AN20="","",'Rekapitulace stavby'!AN20)</f>
        <v>CZ25319876</v>
      </c>
      <c r="P21" s="311"/>
      <c r="Q21" s="177"/>
      <c r="R21" s="28"/>
    </row>
    <row r="22" spans="2:18" s="1" customFormat="1" ht="6.95" customHeight="1">
      <c r="B22" s="26"/>
      <c r="C22" s="177"/>
      <c r="D22" s="177"/>
      <c r="E22" s="177"/>
      <c r="F22" s="177"/>
      <c r="G22" s="177"/>
      <c r="H22" s="177"/>
      <c r="I22" s="177"/>
      <c r="J22" s="177"/>
      <c r="K22" s="177"/>
      <c r="L22" s="177"/>
      <c r="M22" s="177"/>
      <c r="N22" s="177"/>
      <c r="O22" s="177"/>
      <c r="P22" s="177"/>
      <c r="Q22" s="177"/>
      <c r="R22" s="28"/>
    </row>
    <row r="23" spans="2:18" s="1" customFormat="1" ht="14.45" customHeight="1">
      <c r="B23" s="26"/>
      <c r="C23" s="177"/>
      <c r="D23" s="176" t="s">
        <v>32</v>
      </c>
      <c r="E23" s="177"/>
      <c r="F23" s="291" t="str">
        <f>'Rekapitulace stavby'!K22</f>
        <v xml:space="preserve"> </v>
      </c>
      <c r="G23" s="177"/>
      <c r="H23" s="177"/>
      <c r="I23" s="177"/>
      <c r="J23" s="177"/>
      <c r="K23" s="177"/>
      <c r="L23" s="177"/>
      <c r="M23" s="177"/>
      <c r="N23" s="177"/>
      <c r="O23" s="177"/>
      <c r="P23" s="177"/>
      <c r="Q23" s="177"/>
      <c r="R23" s="28"/>
    </row>
    <row r="24" spans="2:18" s="1" customFormat="1" ht="22.5" customHeight="1">
      <c r="B24" s="26"/>
      <c r="C24" s="177"/>
      <c r="D24" s="177"/>
      <c r="E24" s="314" t="s">
        <v>5</v>
      </c>
      <c r="F24" s="314"/>
      <c r="G24" s="314"/>
      <c r="H24" s="314"/>
      <c r="I24" s="314"/>
      <c r="J24" s="314"/>
      <c r="K24" s="314"/>
      <c r="L24" s="314"/>
      <c r="M24" s="177"/>
      <c r="N24" s="177"/>
      <c r="O24" s="177"/>
      <c r="P24" s="177"/>
      <c r="Q24" s="177"/>
      <c r="R24" s="28"/>
    </row>
    <row r="25" spans="2:18" s="1" customFormat="1" ht="6.95" customHeight="1">
      <c r="B25" s="26"/>
      <c r="C25" s="177"/>
      <c r="D25" s="177"/>
      <c r="E25" s="177"/>
      <c r="F25" s="177"/>
      <c r="G25" s="177"/>
      <c r="H25" s="177"/>
      <c r="I25" s="177"/>
      <c r="J25" s="177"/>
      <c r="K25" s="177"/>
      <c r="L25" s="177"/>
      <c r="M25" s="177"/>
      <c r="N25" s="177"/>
      <c r="O25" s="177"/>
      <c r="P25" s="177"/>
      <c r="Q25" s="177"/>
      <c r="R25" s="28"/>
    </row>
    <row r="26" spans="2:18" s="1" customFormat="1" ht="6.95" customHeight="1">
      <c r="B26" s="26"/>
      <c r="C26" s="177"/>
      <c r="D26" s="181"/>
      <c r="E26" s="181"/>
      <c r="F26" s="181"/>
      <c r="G26" s="181"/>
      <c r="H26" s="181"/>
      <c r="I26" s="181"/>
      <c r="J26" s="181"/>
      <c r="K26" s="181"/>
      <c r="L26" s="181"/>
      <c r="M26" s="181"/>
      <c r="N26" s="181"/>
      <c r="O26" s="181"/>
      <c r="P26" s="181"/>
      <c r="Q26" s="177"/>
      <c r="R26" s="28"/>
    </row>
    <row r="27" spans="2:18" s="1" customFormat="1" ht="14.45" customHeight="1">
      <c r="B27" s="26"/>
      <c r="C27" s="177"/>
      <c r="D27" s="182" t="s">
        <v>124</v>
      </c>
      <c r="E27" s="177"/>
      <c r="F27" s="177"/>
      <c r="G27" s="177"/>
      <c r="H27" s="177"/>
      <c r="I27" s="177"/>
      <c r="J27" s="177"/>
      <c r="K27" s="177"/>
      <c r="L27" s="177"/>
      <c r="M27" s="315">
        <f>N88</f>
        <v>0</v>
      </c>
      <c r="N27" s="315"/>
      <c r="O27" s="315"/>
      <c r="P27" s="315"/>
      <c r="Q27" s="177"/>
      <c r="R27" s="28"/>
    </row>
    <row r="28" spans="2:18" s="1" customFormat="1" ht="14.45" customHeight="1">
      <c r="B28" s="26"/>
      <c r="C28" s="177"/>
      <c r="D28" s="183" t="s">
        <v>125</v>
      </c>
      <c r="E28" s="177"/>
      <c r="F28" s="177"/>
      <c r="G28" s="177"/>
      <c r="H28" s="177"/>
      <c r="I28" s="177"/>
      <c r="J28" s="177"/>
      <c r="K28" s="177"/>
      <c r="L28" s="177"/>
      <c r="M28" s="315">
        <f>N97</f>
        <v>0</v>
      </c>
      <c r="N28" s="315"/>
      <c r="O28" s="315"/>
      <c r="P28" s="315"/>
      <c r="Q28" s="177"/>
      <c r="R28" s="28"/>
    </row>
    <row r="29" spans="2:18" s="1" customFormat="1" ht="6.95" customHeight="1">
      <c r="B29" s="26"/>
      <c r="C29" s="177"/>
      <c r="D29" s="177"/>
      <c r="E29" s="177"/>
      <c r="F29" s="177"/>
      <c r="G29" s="177"/>
      <c r="H29" s="177"/>
      <c r="I29" s="177"/>
      <c r="J29" s="177"/>
      <c r="K29" s="177"/>
      <c r="L29" s="177"/>
      <c r="M29" s="177"/>
      <c r="N29" s="177"/>
      <c r="O29" s="177"/>
      <c r="P29" s="177"/>
      <c r="Q29" s="177"/>
      <c r="R29" s="28"/>
    </row>
    <row r="30" spans="2:18" s="1" customFormat="1" ht="25.35" customHeight="1">
      <c r="B30" s="26"/>
      <c r="C30" s="177"/>
      <c r="D30" s="184" t="s">
        <v>35</v>
      </c>
      <c r="E30" s="177"/>
      <c r="F30" s="177"/>
      <c r="G30" s="177"/>
      <c r="H30" s="177"/>
      <c r="I30" s="177"/>
      <c r="J30" s="177"/>
      <c r="K30" s="177"/>
      <c r="L30" s="177"/>
      <c r="M30" s="422">
        <f>ROUND(M27+M28,2)</f>
        <v>0</v>
      </c>
      <c r="N30" s="408"/>
      <c r="O30" s="408"/>
      <c r="P30" s="408"/>
      <c r="Q30" s="177"/>
      <c r="R30" s="28"/>
    </row>
    <row r="31" spans="2:18" s="1" customFormat="1" ht="6.95" customHeight="1">
      <c r="B31" s="26"/>
      <c r="C31" s="177"/>
      <c r="D31" s="181"/>
      <c r="E31" s="181"/>
      <c r="F31" s="181"/>
      <c r="G31" s="181"/>
      <c r="H31" s="181"/>
      <c r="I31" s="181"/>
      <c r="J31" s="181"/>
      <c r="K31" s="181"/>
      <c r="L31" s="181"/>
      <c r="M31" s="181"/>
      <c r="N31" s="181"/>
      <c r="O31" s="181"/>
      <c r="P31" s="181"/>
      <c r="Q31" s="177"/>
      <c r="R31" s="28"/>
    </row>
    <row r="32" spans="2:18" s="1" customFormat="1" ht="14.45" customHeight="1">
      <c r="B32" s="26"/>
      <c r="C32" s="177"/>
      <c r="D32" s="185" t="s">
        <v>36</v>
      </c>
      <c r="E32" s="185" t="s">
        <v>37</v>
      </c>
      <c r="F32" s="186">
        <v>0.21</v>
      </c>
      <c r="G32" s="187" t="s">
        <v>38</v>
      </c>
      <c r="H32" s="423">
        <f>M30</f>
        <v>0</v>
      </c>
      <c r="I32" s="408"/>
      <c r="J32" s="408"/>
      <c r="K32" s="177"/>
      <c r="L32" s="177"/>
      <c r="M32" s="423">
        <f>H32*0.21</f>
        <v>0</v>
      </c>
      <c r="N32" s="408"/>
      <c r="O32" s="408"/>
      <c r="P32" s="408"/>
      <c r="Q32" s="177"/>
      <c r="R32" s="28"/>
    </row>
    <row r="33" spans="2:18" s="1" customFormat="1" ht="14.45" customHeight="1">
      <c r="B33" s="26"/>
      <c r="C33" s="177"/>
      <c r="D33" s="177"/>
      <c r="E33" s="185" t="s">
        <v>39</v>
      </c>
      <c r="F33" s="186">
        <v>0.15</v>
      </c>
      <c r="G33" s="187" t="s">
        <v>38</v>
      </c>
      <c r="H33" s="423"/>
      <c r="I33" s="408"/>
      <c r="J33" s="408"/>
      <c r="K33" s="177"/>
      <c r="L33" s="177"/>
      <c r="M33" s="423">
        <f>ROUND(ROUND((SUM(AP97:AP98)+SUM(AP116:AP157)),2)*F33,2)</f>
        <v>0</v>
      </c>
      <c r="N33" s="408"/>
      <c r="O33" s="408"/>
      <c r="P33" s="408"/>
      <c r="Q33" s="177"/>
      <c r="R33" s="28"/>
    </row>
    <row r="34" spans="2:18" s="1" customFormat="1" ht="14.45" customHeight="1" hidden="1">
      <c r="B34" s="26"/>
      <c r="C34" s="177"/>
      <c r="D34" s="177"/>
      <c r="E34" s="185" t="s">
        <v>40</v>
      </c>
      <c r="F34" s="186">
        <v>0.21</v>
      </c>
      <c r="G34" s="187" t="s">
        <v>38</v>
      </c>
      <c r="H34" s="423">
        <f>ROUND((SUM(AQ97:AQ98)+SUM(AQ116:AQ157)),2)</f>
        <v>0</v>
      </c>
      <c r="I34" s="408"/>
      <c r="J34" s="408"/>
      <c r="K34" s="177"/>
      <c r="L34" s="177"/>
      <c r="M34" s="423">
        <v>0</v>
      </c>
      <c r="N34" s="408"/>
      <c r="O34" s="408"/>
      <c r="P34" s="408"/>
      <c r="Q34" s="177"/>
      <c r="R34" s="28"/>
    </row>
    <row r="35" spans="2:18" s="1" customFormat="1" ht="14.45" customHeight="1" hidden="1">
      <c r="B35" s="26"/>
      <c r="C35" s="177"/>
      <c r="D35" s="177"/>
      <c r="E35" s="185" t="s">
        <v>41</v>
      </c>
      <c r="F35" s="186">
        <v>0.15</v>
      </c>
      <c r="G35" s="187" t="s">
        <v>38</v>
      </c>
      <c r="H35" s="423">
        <f>ROUND((SUM(AR97:AR98)+SUM(AR116:AR157)),2)</f>
        <v>0</v>
      </c>
      <c r="I35" s="408"/>
      <c r="J35" s="408"/>
      <c r="K35" s="177"/>
      <c r="L35" s="177"/>
      <c r="M35" s="423">
        <v>0</v>
      </c>
      <c r="N35" s="408"/>
      <c r="O35" s="408"/>
      <c r="P35" s="408"/>
      <c r="Q35" s="177"/>
      <c r="R35" s="28"/>
    </row>
    <row r="36" spans="2:18" s="1" customFormat="1" ht="14.45" customHeight="1" hidden="1">
      <c r="B36" s="26"/>
      <c r="C36" s="177"/>
      <c r="D36" s="177"/>
      <c r="E36" s="185" t="s">
        <v>42</v>
      </c>
      <c r="F36" s="186">
        <v>0</v>
      </c>
      <c r="G36" s="187" t="s">
        <v>38</v>
      </c>
      <c r="H36" s="423">
        <f>ROUND((SUM(AS97:AS98)+SUM(AS116:AS157)),2)</f>
        <v>0</v>
      </c>
      <c r="I36" s="408"/>
      <c r="J36" s="408"/>
      <c r="K36" s="177"/>
      <c r="L36" s="177"/>
      <c r="M36" s="423">
        <v>0</v>
      </c>
      <c r="N36" s="408"/>
      <c r="O36" s="408"/>
      <c r="P36" s="408"/>
      <c r="Q36" s="177"/>
      <c r="R36" s="28"/>
    </row>
    <row r="37" spans="2:18" s="1" customFormat="1" ht="6.95" customHeight="1">
      <c r="B37" s="26"/>
      <c r="C37" s="177"/>
      <c r="D37" s="177"/>
      <c r="E37" s="177"/>
      <c r="F37" s="177"/>
      <c r="G37" s="177"/>
      <c r="H37" s="177"/>
      <c r="I37" s="177"/>
      <c r="J37" s="177"/>
      <c r="K37" s="177"/>
      <c r="L37" s="177"/>
      <c r="M37" s="177"/>
      <c r="N37" s="177"/>
      <c r="O37" s="177"/>
      <c r="P37" s="177"/>
      <c r="Q37" s="177"/>
      <c r="R37" s="28"/>
    </row>
    <row r="38" spans="2:18" s="1" customFormat="1" ht="25.35" customHeight="1">
      <c r="B38" s="26"/>
      <c r="C38" s="188"/>
      <c r="D38" s="189" t="s">
        <v>43</v>
      </c>
      <c r="E38" s="190"/>
      <c r="F38" s="190"/>
      <c r="G38" s="191" t="s">
        <v>44</v>
      </c>
      <c r="H38" s="192" t="s">
        <v>45</v>
      </c>
      <c r="I38" s="190"/>
      <c r="J38" s="190"/>
      <c r="K38" s="190"/>
      <c r="L38" s="424">
        <f>SUM(M30:M36)</f>
        <v>0</v>
      </c>
      <c r="M38" s="424"/>
      <c r="N38" s="424"/>
      <c r="O38" s="424"/>
      <c r="P38" s="425"/>
      <c r="Q38" s="188"/>
      <c r="R38" s="28"/>
    </row>
    <row r="39" spans="2:18" s="1" customFormat="1" ht="14.45" customHeight="1">
      <c r="B39" s="26"/>
      <c r="C39" s="177"/>
      <c r="D39" s="177"/>
      <c r="E39" s="177"/>
      <c r="F39" s="177"/>
      <c r="G39" s="177"/>
      <c r="H39" s="177"/>
      <c r="I39" s="177"/>
      <c r="J39" s="177"/>
      <c r="K39" s="177"/>
      <c r="L39" s="177"/>
      <c r="M39" s="177"/>
      <c r="N39" s="177"/>
      <c r="O39" s="177"/>
      <c r="P39" s="177"/>
      <c r="Q39" s="177"/>
      <c r="R39" s="28"/>
    </row>
    <row r="40" spans="2:18" s="1" customFormat="1" ht="14.45" customHeight="1">
      <c r="B40" s="26"/>
      <c r="C40" s="177"/>
      <c r="D40" s="177"/>
      <c r="E40" s="177"/>
      <c r="F40" s="177"/>
      <c r="G40" s="177"/>
      <c r="H40" s="177"/>
      <c r="I40" s="177"/>
      <c r="J40" s="177"/>
      <c r="K40" s="177"/>
      <c r="L40" s="177"/>
      <c r="M40" s="177"/>
      <c r="N40" s="177"/>
      <c r="O40" s="177"/>
      <c r="P40" s="177"/>
      <c r="Q40" s="177"/>
      <c r="R40" s="28"/>
    </row>
    <row r="41" spans="2:18" ht="13.5">
      <c r="B41" s="21"/>
      <c r="C41" s="175"/>
      <c r="D41" s="175"/>
      <c r="E41" s="175"/>
      <c r="F41" s="175"/>
      <c r="G41" s="175"/>
      <c r="H41" s="175"/>
      <c r="I41" s="175"/>
      <c r="J41" s="175"/>
      <c r="K41" s="175"/>
      <c r="L41" s="175"/>
      <c r="M41" s="175"/>
      <c r="N41" s="175"/>
      <c r="O41" s="175"/>
      <c r="P41" s="175"/>
      <c r="Q41" s="175"/>
      <c r="R41" s="22"/>
    </row>
    <row r="42" spans="2:18" ht="13.5">
      <c r="B42" s="21"/>
      <c r="C42" s="175"/>
      <c r="D42" s="175"/>
      <c r="E42" s="175"/>
      <c r="F42" s="175"/>
      <c r="G42" s="175"/>
      <c r="H42" s="175"/>
      <c r="I42" s="175"/>
      <c r="J42" s="175"/>
      <c r="K42" s="175"/>
      <c r="L42" s="175"/>
      <c r="M42" s="175"/>
      <c r="N42" s="175"/>
      <c r="O42" s="175"/>
      <c r="P42" s="175"/>
      <c r="Q42" s="175"/>
      <c r="R42" s="22"/>
    </row>
    <row r="43" spans="2:18" ht="13.5">
      <c r="B43" s="21"/>
      <c r="C43" s="175"/>
      <c r="D43" s="175"/>
      <c r="E43" s="175"/>
      <c r="F43" s="175"/>
      <c r="G43" s="175"/>
      <c r="H43" s="175"/>
      <c r="I43" s="175"/>
      <c r="J43" s="175"/>
      <c r="K43" s="175"/>
      <c r="L43" s="175"/>
      <c r="M43" s="175"/>
      <c r="N43" s="175"/>
      <c r="O43" s="175"/>
      <c r="P43" s="175"/>
      <c r="Q43" s="175"/>
      <c r="R43" s="22"/>
    </row>
    <row r="44" spans="2:18" ht="13.5">
      <c r="B44" s="21"/>
      <c r="C44" s="175"/>
      <c r="D44" s="175"/>
      <c r="E44" s="175"/>
      <c r="F44" s="175"/>
      <c r="G44" s="175"/>
      <c r="H44" s="175"/>
      <c r="I44" s="175"/>
      <c r="J44" s="175"/>
      <c r="K44" s="175"/>
      <c r="L44" s="175"/>
      <c r="M44" s="175"/>
      <c r="N44" s="175"/>
      <c r="O44" s="175"/>
      <c r="P44" s="175"/>
      <c r="Q44" s="175"/>
      <c r="R44" s="22"/>
    </row>
    <row r="45" spans="2:18" ht="13.5">
      <c r="B45" s="21"/>
      <c r="C45" s="175"/>
      <c r="D45" s="175"/>
      <c r="E45" s="175"/>
      <c r="F45" s="175"/>
      <c r="G45" s="175"/>
      <c r="H45" s="175"/>
      <c r="I45" s="175"/>
      <c r="J45" s="175"/>
      <c r="K45" s="175"/>
      <c r="L45" s="175"/>
      <c r="M45" s="175"/>
      <c r="N45" s="175"/>
      <c r="O45" s="175"/>
      <c r="P45" s="175"/>
      <c r="Q45" s="175"/>
      <c r="R45" s="22"/>
    </row>
    <row r="46" spans="2:18" ht="13.5">
      <c r="B46" s="21"/>
      <c r="C46" s="175"/>
      <c r="D46" s="175"/>
      <c r="E46" s="175"/>
      <c r="F46" s="175"/>
      <c r="G46" s="175"/>
      <c r="H46" s="175"/>
      <c r="I46" s="175"/>
      <c r="J46" s="175"/>
      <c r="K46" s="175"/>
      <c r="L46" s="175"/>
      <c r="M46" s="175"/>
      <c r="N46" s="175"/>
      <c r="O46" s="175"/>
      <c r="P46" s="175"/>
      <c r="Q46" s="175"/>
      <c r="R46" s="22"/>
    </row>
    <row r="47" spans="2:18" ht="13.5">
      <c r="B47" s="21"/>
      <c r="C47" s="175"/>
      <c r="D47" s="175"/>
      <c r="E47" s="175"/>
      <c r="F47" s="175"/>
      <c r="G47" s="175"/>
      <c r="H47" s="175"/>
      <c r="I47" s="175"/>
      <c r="J47" s="175"/>
      <c r="K47" s="175"/>
      <c r="L47" s="175"/>
      <c r="M47" s="175"/>
      <c r="N47" s="175"/>
      <c r="O47" s="175"/>
      <c r="P47" s="175"/>
      <c r="Q47" s="175"/>
      <c r="R47" s="22"/>
    </row>
    <row r="48" spans="2:18" ht="13.5">
      <c r="B48" s="21"/>
      <c r="C48" s="175"/>
      <c r="D48" s="175"/>
      <c r="E48" s="175"/>
      <c r="F48" s="175"/>
      <c r="G48" s="175"/>
      <c r="H48" s="175"/>
      <c r="I48" s="175"/>
      <c r="J48" s="175"/>
      <c r="K48" s="175"/>
      <c r="L48" s="175"/>
      <c r="M48" s="175"/>
      <c r="N48" s="175"/>
      <c r="O48" s="175"/>
      <c r="P48" s="175"/>
      <c r="Q48" s="175"/>
      <c r="R48" s="22"/>
    </row>
    <row r="49" spans="2:18" ht="13.5">
      <c r="B49" s="21"/>
      <c r="C49" s="175"/>
      <c r="D49" s="175"/>
      <c r="E49" s="175"/>
      <c r="F49" s="175"/>
      <c r="G49" s="175"/>
      <c r="H49" s="175"/>
      <c r="I49" s="175"/>
      <c r="J49" s="175"/>
      <c r="K49" s="175"/>
      <c r="L49" s="175"/>
      <c r="M49" s="175"/>
      <c r="N49" s="175"/>
      <c r="O49" s="175"/>
      <c r="P49" s="175"/>
      <c r="Q49" s="175"/>
      <c r="R49" s="22"/>
    </row>
    <row r="50" spans="2:18" s="1" customFormat="1" ht="15">
      <c r="B50" s="26"/>
      <c r="C50" s="177"/>
      <c r="D50" s="193" t="s">
        <v>46</v>
      </c>
      <c r="E50" s="181"/>
      <c r="F50" s="181"/>
      <c r="G50" s="181"/>
      <c r="H50" s="194"/>
      <c r="I50" s="177"/>
      <c r="J50" s="193" t="s">
        <v>47</v>
      </c>
      <c r="K50" s="181"/>
      <c r="L50" s="181"/>
      <c r="M50" s="181"/>
      <c r="N50" s="181"/>
      <c r="O50" s="181"/>
      <c r="P50" s="194"/>
      <c r="Q50" s="177"/>
      <c r="R50" s="28"/>
    </row>
    <row r="51" spans="2:18" ht="13.5">
      <c r="B51" s="21"/>
      <c r="C51" s="175"/>
      <c r="D51" s="195"/>
      <c r="E51" s="175"/>
      <c r="F51" s="175"/>
      <c r="G51" s="175"/>
      <c r="H51" s="196"/>
      <c r="I51" s="175"/>
      <c r="J51" s="195"/>
      <c r="K51" s="175"/>
      <c r="L51" s="175"/>
      <c r="M51" s="175"/>
      <c r="N51" s="175"/>
      <c r="O51" s="175"/>
      <c r="P51" s="196"/>
      <c r="Q51" s="175"/>
      <c r="R51" s="22"/>
    </row>
    <row r="52" spans="2:18" ht="13.5">
      <c r="B52" s="21"/>
      <c r="C52" s="175"/>
      <c r="D52" s="195"/>
      <c r="E52" s="175"/>
      <c r="F52" s="175"/>
      <c r="G52" s="175"/>
      <c r="H52" s="196"/>
      <c r="I52" s="175"/>
      <c r="J52" s="195"/>
      <c r="K52" s="175"/>
      <c r="L52" s="175"/>
      <c r="M52" s="175"/>
      <c r="N52" s="175"/>
      <c r="O52" s="175"/>
      <c r="P52" s="196"/>
      <c r="Q52" s="175"/>
      <c r="R52" s="22"/>
    </row>
    <row r="53" spans="2:18" ht="13.5">
      <c r="B53" s="21"/>
      <c r="C53" s="175"/>
      <c r="D53" s="195"/>
      <c r="E53" s="175"/>
      <c r="F53" s="175"/>
      <c r="G53" s="175"/>
      <c r="H53" s="196"/>
      <c r="I53" s="175"/>
      <c r="J53" s="195"/>
      <c r="K53" s="175"/>
      <c r="L53" s="175"/>
      <c r="M53" s="175"/>
      <c r="N53" s="175"/>
      <c r="O53" s="175"/>
      <c r="P53" s="196"/>
      <c r="Q53" s="175"/>
      <c r="R53" s="22"/>
    </row>
    <row r="54" spans="2:18" ht="13.5">
      <c r="B54" s="21"/>
      <c r="C54" s="175"/>
      <c r="D54" s="195"/>
      <c r="E54" s="175"/>
      <c r="F54" s="175"/>
      <c r="G54" s="175"/>
      <c r="H54" s="196"/>
      <c r="I54" s="175"/>
      <c r="J54" s="195"/>
      <c r="K54" s="175"/>
      <c r="L54" s="175"/>
      <c r="M54" s="175"/>
      <c r="N54" s="175"/>
      <c r="O54" s="175"/>
      <c r="P54" s="196"/>
      <c r="Q54" s="175"/>
      <c r="R54" s="22"/>
    </row>
    <row r="55" spans="2:18" ht="13.5">
      <c r="B55" s="21"/>
      <c r="C55" s="175"/>
      <c r="D55" s="195"/>
      <c r="E55" s="175"/>
      <c r="F55" s="175"/>
      <c r="G55" s="175"/>
      <c r="H55" s="196"/>
      <c r="I55" s="175"/>
      <c r="J55" s="195"/>
      <c r="K55" s="175"/>
      <c r="L55" s="175"/>
      <c r="M55" s="175"/>
      <c r="N55" s="175"/>
      <c r="O55" s="175"/>
      <c r="P55" s="196"/>
      <c r="Q55" s="175"/>
      <c r="R55" s="22"/>
    </row>
    <row r="56" spans="2:18" ht="13.5">
      <c r="B56" s="21"/>
      <c r="C56" s="175"/>
      <c r="D56" s="195"/>
      <c r="E56" s="175"/>
      <c r="F56" s="175"/>
      <c r="G56" s="175"/>
      <c r="H56" s="196"/>
      <c r="I56" s="175"/>
      <c r="J56" s="195"/>
      <c r="K56" s="175"/>
      <c r="L56" s="175"/>
      <c r="M56" s="175"/>
      <c r="N56" s="175"/>
      <c r="O56" s="175"/>
      <c r="P56" s="196"/>
      <c r="Q56" s="175"/>
      <c r="R56" s="22"/>
    </row>
    <row r="57" spans="2:18" ht="13.5">
      <c r="B57" s="21"/>
      <c r="C57" s="175"/>
      <c r="D57" s="195"/>
      <c r="E57" s="175"/>
      <c r="F57" s="175"/>
      <c r="G57" s="175"/>
      <c r="H57" s="196"/>
      <c r="I57" s="175"/>
      <c r="J57" s="195"/>
      <c r="K57" s="175"/>
      <c r="L57" s="175"/>
      <c r="M57" s="175"/>
      <c r="N57" s="175"/>
      <c r="O57" s="175"/>
      <c r="P57" s="196"/>
      <c r="Q57" s="175"/>
      <c r="R57" s="22"/>
    </row>
    <row r="58" spans="2:18" ht="13.5">
      <c r="B58" s="21"/>
      <c r="C58" s="175"/>
      <c r="D58" s="195"/>
      <c r="E58" s="175"/>
      <c r="F58" s="175"/>
      <c r="G58" s="175"/>
      <c r="H58" s="196"/>
      <c r="I58" s="175"/>
      <c r="J58" s="195"/>
      <c r="K58" s="175"/>
      <c r="L58" s="175"/>
      <c r="M58" s="175"/>
      <c r="N58" s="175"/>
      <c r="O58" s="175"/>
      <c r="P58" s="196"/>
      <c r="Q58" s="175"/>
      <c r="R58" s="22"/>
    </row>
    <row r="59" spans="2:18" s="1" customFormat="1" ht="15">
      <c r="B59" s="26"/>
      <c r="C59" s="177"/>
      <c r="D59" s="197" t="s">
        <v>48</v>
      </c>
      <c r="E59" s="198"/>
      <c r="F59" s="198"/>
      <c r="G59" s="199" t="s">
        <v>49</v>
      </c>
      <c r="H59" s="200"/>
      <c r="I59" s="177"/>
      <c r="J59" s="197" t="s">
        <v>48</v>
      </c>
      <c r="K59" s="198"/>
      <c r="L59" s="198"/>
      <c r="M59" s="198"/>
      <c r="N59" s="199" t="s">
        <v>49</v>
      </c>
      <c r="O59" s="198"/>
      <c r="P59" s="200"/>
      <c r="Q59" s="177"/>
      <c r="R59" s="28"/>
    </row>
    <row r="60" spans="2:18" ht="13.5">
      <c r="B60" s="21"/>
      <c r="C60" s="175"/>
      <c r="D60" s="175"/>
      <c r="E60" s="175"/>
      <c r="F60" s="175"/>
      <c r="G60" s="175"/>
      <c r="H60" s="175"/>
      <c r="I60" s="175"/>
      <c r="J60" s="175"/>
      <c r="K60" s="175"/>
      <c r="L60" s="175"/>
      <c r="M60" s="175"/>
      <c r="N60" s="175"/>
      <c r="O60" s="175"/>
      <c r="P60" s="175"/>
      <c r="Q60" s="175"/>
      <c r="R60" s="22"/>
    </row>
    <row r="61" spans="2:18" s="1" customFormat="1" ht="15">
      <c r="B61" s="26"/>
      <c r="C61" s="177"/>
      <c r="D61" s="193" t="s">
        <v>50</v>
      </c>
      <c r="E61" s="181"/>
      <c r="F61" s="181"/>
      <c r="G61" s="181"/>
      <c r="H61" s="194"/>
      <c r="I61" s="177"/>
      <c r="J61" s="193" t="s">
        <v>51</v>
      </c>
      <c r="K61" s="181"/>
      <c r="L61" s="181"/>
      <c r="M61" s="181"/>
      <c r="N61" s="181"/>
      <c r="O61" s="181"/>
      <c r="P61" s="194"/>
      <c r="Q61" s="177"/>
      <c r="R61" s="28"/>
    </row>
    <row r="62" spans="2:18" ht="13.5">
      <c r="B62" s="21"/>
      <c r="C62" s="175"/>
      <c r="D62" s="195"/>
      <c r="E62" s="175"/>
      <c r="F62" s="175"/>
      <c r="G62" s="175"/>
      <c r="H62" s="196"/>
      <c r="I62" s="175"/>
      <c r="J62" s="195"/>
      <c r="K62" s="175"/>
      <c r="L62" s="175"/>
      <c r="M62" s="175"/>
      <c r="N62" s="175"/>
      <c r="O62" s="175"/>
      <c r="P62" s="196"/>
      <c r="Q62" s="175"/>
      <c r="R62" s="22"/>
    </row>
    <row r="63" spans="2:18" ht="13.5">
      <c r="B63" s="21"/>
      <c r="C63" s="175"/>
      <c r="D63" s="195"/>
      <c r="E63" s="175"/>
      <c r="F63" s="175"/>
      <c r="G63" s="175"/>
      <c r="H63" s="196"/>
      <c r="I63" s="175"/>
      <c r="J63" s="195"/>
      <c r="K63" s="175"/>
      <c r="L63" s="175"/>
      <c r="M63" s="175"/>
      <c r="N63" s="175"/>
      <c r="O63" s="175"/>
      <c r="P63" s="196"/>
      <c r="Q63" s="175"/>
      <c r="R63" s="22"/>
    </row>
    <row r="64" spans="2:18" ht="13.5">
      <c r="B64" s="21"/>
      <c r="C64" s="175"/>
      <c r="D64" s="195"/>
      <c r="E64" s="175"/>
      <c r="F64" s="175"/>
      <c r="G64" s="175"/>
      <c r="H64" s="196"/>
      <c r="I64" s="175"/>
      <c r="J64" s="195"/>
      <c r="K64" s="175"/>
      <c r="L64" s="175"/>
      <c r="M64" s="175"/>
      <c r="N64" s="175"/>
      <c r="O64" s="175"/>
      <c r="P64" s="196"/>
      <c r="Q64" s="175"/>
      <c r="R64" s="22"/>
    </row>
    <row r="65" spans="2:18" ht="13.5">
      <c r="B65" s="21"/>
      <c r="C65" s="175"/>
      <c r="D65" s="195"/>
      <c r="E65" s="175"/>
      <c r="F65" s="175"/>
      <c r="G65" s="175"/>
      <c r="H65" s="196"/>
      <c r="I65" s="175"/>
      <c r="J65" s="195"/>
      <c r="K65" s="175"/>
      <c r="L65" s="175"/>
      <c r="M65" s="175"/>
      <c r="N65" s="175"/>
      <c r="O65" s="175"/>
      <c r="P65" s="196"/>
      <c r="Q65" s="175"/>
      <c r="R65" s="22"/>
    </row>
    <row r="66" spans="2:18" ht="13.5">
      <c r="B66" s="21"/>
      <c r="C66" s="175"/>
      <c r="D66" s="195"/>
      <c r="E66" s="175"/>
      <c r="F66" s="175"/>
      <c r="G66" s="175"/>
      <c r="H66" s="196"/>
      <c r="I66" s="175"/>
      <c r="J66" s="195"/>
      <c r="K66" s="175"/>
      <c r="L66" s="175"/>
      <c r="M66" s="175"/>
      <c r="N66" s="175"/>
      <c r="O66" s="175"/>
      <c r="P66" s="196"/>
      <c r="Q66" s="175"/>
      <c r="R66" s="22"/>
    </row>
    <row r="67" spans="2:18" ht="13.5">
      <c r="B67" s="21"/>
      <c r="C67" s="175"/>
      <c r="D67" s="195"/>
      <c r="E67" s="175"/>
      <c r="F67" s="175"/>
      <c r="G67" s="175"/>
      <c r="H67" s="196"/>
      <c r="I67" s="175"/>
      <c r="J67" s="195"/>
      <c r="K67" s="175"/>
      <c r="L67" s="175"/>
      <c r="M67" s="175"/>
      <c r="N67" s="175"/>
      <c r="O67" s="175"/>
      <c r="P67" s="196"/>
      <c r="Q67" s="175"/>
      <c r="R67" s="22"/>
    </row>
    <row r="68" spans="2:18" ht="13.5">
      <c r="B68" s="21"/>
      <c r="C68" s="175"/>
      <c r="D68" s="195"/>
      <c r="E68" s="175"/>
      <c r="F68" s="175"/>
      <c r="G68" s="175"/>
      <c r="H68" s="196"/>
      <c r="I68" s="175"/>
      <c r="J68" s="195"/>
      <c r="K68" s="175"/>
      <c r="L68" s="175"/>
      <c r="M68" s="175"/>
      <c r="N68" s="175"/>
      <c r="O68" s="175"/>
      <c r="P68" s="196"/>
      <c r="Q68" s="175"/>
      <c r="R68" s="22"/>
    </row>
    <row r="69" spans="2:18" ht="13.5">
      <c r="B69" s="21"/>
      <c r="C69" s="175"/>
      <c r="D69" s="195"/>
      <c r="E69" s="175"/>
      <c r="F69" s="175"/>
      <c r="G69" s="175"/>
      <c r="H69" s="196"/>
      <c r="I69" s="175"/>
      <c r="J69" s="195"/>
      <c r="K69" s="175"/>
      <c r="L69" s="175"/>
      <c r="M69" s="175"/>
      <c r="N69" s="175"/>
      <c r="O69" s="175"/>
      <c r="P69" s="196"/>
      <c r="Q69" s="175"/>
      <c r="R69" s="22"/>
    </row>
    <row r="70" spans="2:18" s="1" customFormat="1" ht="15">
      <c r="B70" s="26"/>
      <c r="C70" s="177"/>
      <c r="D70" s="197" t="s">
        <v>48</v>
      </c>
      <c r="E70" s="198"/>
      <c r="F70" s="198"/>
      <c r="G70" s="199" t="s">
        <v>49</v>
      </c>
      <c r="H70" s="200"/>
      <c r="I70" s="177"/>
      <c r="J70" s="197" t="s">
        <v>48</v>
      </c>
      <c r="K70" s="198"/>
      <c r="L70" s="198"/>
      <c r="M70" s="198"/>
      <c r="N70" s="199" t="s">
        <v>49</v>
      </c>
      <c r="O70" s="198"/>
      <c r="P70" s="200"/>
      <c r="Q70" s="177"/>
      <c r="R70" s="28"/>
    </row>
    <row r="71" spans="2:18" s="1" customFormat="1" ht="14.45" customHeight="1">
      <c r="B71" s="40"/>
      <c r="C71" s="201"/>
      <c r="D71" s="201"/>
      <c r="E71" s="201"/>
      <c r="F71" s="201"/>
      <c r="G71" s="201"/>
      <c r="H71" s="201"/>
      <c r="I71" s="201"/>
      <c r="J71" s="201"/>
      <c r="K71" s="201"/>
      <c r="L71" s="201"/>
      <c r="M71" s="201"/>
      <c r="N71" s="201"/>
      <c r="O71" s="201"/>
      <c r="P71" s="201"/>
      <c r="Q71" s="201"/>
      <c r="R71" s="42"/>
    </row>
    <row r="72" spans="3:17" ht="13.5">
      <c r="C72" s="202"/>
      <c r="D72" s="202"/>
      <c r="E72" s="202"/>
      <c r="F72" s="202"/>
      <c r="G72" s="202"/>
      <c r="H72" s="202"/>
      <c r="I72" s="202"/>
      <c r="J72" s="202"/>
      <c r="K72" s="202"/>
      <c r="L72" s="202"/>
      <c r="M72" s="202"/>
      <c r="N72" s="202"/>
      <c r="O72" s="202"/>
      <c r="P72" s="202"/>
      <c r="Q72" s="202"/>
    </row>
    <row r="73" spans="3:17" ht="13.5">
      <c r="C73" s="202"/>
      <c r="D73" s="202"/>
      <c r="E73" s="202"/>
      <c r="F73" s="202"/>
      <c r="G73" s="202"/>
      <c r="H73" s="202"/>
      <c r="I73" s="202"/>
      <c r="J73" s="202"/>
      <c r="K73" s="202"/>
      <c r="L73" s="202"/>
      <c r="M73" s="202"/>
      <c r="N73" s="202"/>
      <c r="O73" s="202"/>
      <c r="P73" s="202"/>
      <c r="Q73" s="202"/>
    </row>
    <row r="74" spans="3:17" ht="13.5">
      <c r="C74" s="202"/>
      <c r="D74" s="202"/>
      <c r="E74" s="202"/>
      <c r="F74" s="202"/>
      <c r="G74" s="202"/>
      <c r="H74" s="202"/>
      <c r="I74" s="202"/>
      <c r="J74" s="202"/>
      <c r="K74" s="202"/>
      <c r="L74" s="202"/>
      <c r="M74" s="202"/>
      <c r="N74" s="202"/>
      <c r="O74" s="202"/>
      <c r="P74" s="202"/>
      <c r="Q74" s="202"/>
    </row>
    <row r="75" spans="2:18" s="1" customFormat="1" ht="6.95" customHeight="1">
      <c r="B75" s="43"/>
      <c r="C75" s="203"/>
      <c r="D75" s="203"/>
      <c r="E75" s="203"/>
      <c r="F75" s="203"/>
      <c r="G75" s="203"/>
      <c r="H75" s="203"/>
      <c r="I75" s="203"/>
      <c r="J75" s="203"/>
      <c r="K75" s="203"/>
      <c r="L75" s="203"/>
      <c r="M75" s="203"/>
      <c r="N75" s="203"/>
      <c r="O75" s="203"/>
      <c r="P75" s="203"/>
      <c r="Q75" s="203"/>
      <c r="R75" s="45"/>
    </row>
    <row r="76" spans="2:18" s="1" customFormat="1" ht="36.95" customHeight="1">
      <c r="B76" s="26"/>
      <c r="C76" s="309" t="s">
        <v>126</v>
      </c>
      <c r="D76" s="310"/>
      <c r="E76" s="310"/>
      <c r="F76" s="310"/>
      <c r="G76" s="310"/>
      <c r="H76" s="310"/>
      <c r="I76" s="310"/>
      <c r="J76" s="310"/>
      <c r="K76" s="310"/>
      <c r="L76" s="310"/>
      <c r="M76" s="310"/>
      <c r="N76" s="310"/>
      <c r="O76" s="310"/>
      <c r="P76" s="310"/>
      <c r="Q76" s="310"/>
      <c r="R76" s="28"/>
    </row>
    <row r="77" spans="2:18" s="1" customFormat="1" ht="6.95" customHeight="1">
      <c r="B77" s="26"/>
      <c r="C77" s="177"/>
      <c r="D77" s="177"/>
      <c r="E77" s="177"/>
      <c r="F77" s="177"/>
      <c r="G77" s="177"/>
      <c r="H77" s="177"/>
      <c r="I77" s="177"/>
      <c r="J77" s="177"/>
      <c r="K77" s="177"/>
      <c r="L77" s="177"/>
      <c r="M77" s="177"/>
      <c r="N77" s="177"/>
      <c r="O77" s="177"/>
      <c r="P77" s="177"/>
      <c r="Q77" s="177"/>
      <c r="R77" s="28"/>
    </row>
    <row r="78" spans="2:18" s="1" customFormat="1" ht="30" customHeight="1">
      <c r="B78" s="26"/>
      <c r="C78" s="176" t="s">
        <v>17</v>
      </c>
      <c r="D78" s="177"/>
      <c r="E78" s="177"/>
      <c r="F78" s="417" t="str">
        <f>F6</f>
        <v>Lednice</v>
      </c>
      <c r="G78" s="418"/>
      <c r="H78" s="418"/>
      <c r="I78" s="418"/>
      <c r="J78" s="418"/>
      <c r="K78" s="418"/>
      <c r="L78" s="418"/>
      <c r="M78" s="418"/>
      <c r="N78" s="418"/>
      <c r="O78" s="418"/>
      <c r="P78" s="418"/>
      <c r="Q78" s="177"/>
      <c r="R78" s="28"/>
    </row>
    <row r="79" spans="2:18" s="1" customFormat="1" ht="36.95" customHeight="1">
      <c r="B79" s="26"/>
      <c r="C79" s="204" t="s">
        <v>123</v>
      </c>
      <c r="D79" s="177"/>
      <c r="E79" s="177"/>
      <c r="F79" s="325" t="str">
        <f>F7</f>
        <v xml:space="preserve">TO-1.02 - Dotační vodovod studna </v>
      </c>
      <c r="G79" s="408"/>
      <c r="H79" s="408"/>
      <c r="I79" s="408"/>
      <c r="J79" s="408"/>
      <c r="K79" s="408"/>
      <c r="L79" s="408"/>
      <c r="M79" s="408"/>
      <c r="N79" s="408"/>
      <c r="O79" s="408"/>
      <c r="P79" s="408"/>
      <c r="Q79" s="177"/>
      <c r="R79" s="28"/>
    </row>
    <row r="80" spans="2:18" s="1" customFormat="1" ht="6.95" customHeight="1">
      <c r="B80" s="26"/>
      <c r="C80" s="177"/>
      <c r="D80" s="177"/>
      <c r="E80" s="177"/>
      <c r="F80" s="177"/>
      <c r="G80" s="177"/>
      <c r="H80" s="177"/>
      <c r="I80" s="177"/>
      <c r="J80" s="177"/>
      <c r="K80" s="177"/>
      <c r="L80" s="177"/>
      <c r="M80" s="177"/>
      <c r="N80" s="177"/>
      <c r="O80" s="177"/>
      <c r="P80" s="177"/>
      <c r="Q80" s="177"/>
      <c r="R80" s="28"/>
    </row>
    <row r="81" spans="2:18" s="1" customFormat="1" ht="18" customHeight="1">
      <c r="B81" s="26"/>
      <c r="C81" s="176" t="s">
        <v>21</v>
      </c>
      <c r="D81" s="177"/>
      <c r="E81" s="177"/>
      <c r="F81" s="179" t="str">
        <f>F9</f>
        <v>Lednice</v>
      </c>
      <c r="G81" s="177"/>
      <c r="H81" s="177"/>
      <c r="I81" s="177"/>
      <c r="J81" s="177"/>
      <c r="K81" s="176" t="s">
        <v>23</v>
      </c>
      <c r="L81" s="177"/>
      <c r="M81" s="409" t="str">
        <f>IF(O9="","",O9)</f>
        <v>29. 1. 2018</v>
      </c>
      <c r="N81" s="409"/>
      <c r="O81" s="409"/>
      <c r="P81" s="409"/>
      <c r="Q81" s="177"/>
      <c r="R81" s="28"/>
    </row>
    <row r="82" spans="2:18" s="1" customFormat="1" ht="6.95" customHeight="1">
      <c r="B82" s="26"/>
      <c r="C82" s="177"/>
      <c r="D82" s="177"/>
      <c r="E82" s="177"/>
      <c r="F82" s="177"/>
      <c r="G82" s="177"/>
      <c r="H82" s="177"/>
      <c r="I82" s="177"/>
      <c r="J82" s="177"/>
      <c r="K82" s="177"/>
      <c r="L82" s="177"/>
      <c r="M82" s="177"/>
      <c r="N82" s="177"/>
      <c r="O82" s="177"/>
      <c r="P82" s="177"/>
      <c r="Q82" s="177"/>
      <c r="R82" s="28"/>
    </row>
    <row r="83" spans="2:18" s="1" customFormat="1" ht="15">
      <c r="B83" s="26"/>
      <c r="C83" s="176" t="s">
        <v>25</v>
      </c>
      <c r="D83" s="177"/>
      <c r="E83" s="177"/>
      <c r="F83" s="148" t="str">
        <f>'Rekapitulace stavby'!L82</f>
        <v>Mendelova univerzita v Brně, Zahradnická fakulta</v>
      </c>
      <c r="G83" s="177"/>
      <c r="H83" s="177"/>
      <c r="I83" s="177"/>
      <c r="J83" s="177"/>
      <c r="K83" s="176" t="s">
        <v>29</v>
      </c>
      <c r="L83" s="177"/>
      <c r="M83" s="409" t="str">
        <f>'Rekapitulace stavby'!AM82</f>
        <v>Ing. Jiří Vondál</v>
      </c>
      <c r="N83" s="311"/>
      <c r="O83" s="311"/>
      <c r="P83" s="311"/>
      <c r="Q83" s="311"/>
      <c r="R83" s="28"/>
    </row>
    <row r="84" spans="2:18" s="1" customFormat="1" ht="14.45" customHeight="1">
      <c r="B84" s="26"/>
      <c r="C84" s="176" t="s">
        <v>28</v>
      </c>
      <c r="D84" s="177"/>
      <c r="E84" s="177"/>
      <c r="F84" s="148" t="str">
        <f>'Rekapitulace stavby'!L83</f>
        <v xml:space="preserve"> </v>
      </c>
      <c r="G84" s="177"/>
      <c r="H84" s="177"/>
      <c r="I84" s="177"/>
      <c r="J84" s="177"/>
      <c r="K84" s="176" t="s">
        <v>31</v>
      </c>
      <c r="L84" s="177"/>
      <c r="M84" s="409" t="str">
        <f>'Rekapitulace stavby'!AM83</f>
        <v>Ing. Tomáš Vlček</v>
      </c>
      <c r="N84" s="311"/>
      <c r="O84" s="311"/>
      <c r="P84" s="311"/>
      <c r="Q84" s="311"/>
      <c r="R84" s="28"/>
    </row>
    <row r="85" spans="2:18" s="1" customFormat="1" ht="10.35" customHeight="1">
      <c r="B85" s="26"/>
      <c r="C85" s="177"/>
      <c r="D85" s="177"/>
      <c r="E85" s="177"/>
      <c r="F85" s="177"/>
      <c r="G85" s="177"/>
      <c r="H85" s="177"/>
      <c r="I85" s="177"/>
      <c r="J85" s="177"/>
      <c r="K85" s="177"/>
      <c r="L85" s="177"/>
      <c r="M85" s="177"/>
      <c r="N85" s="177"/>
      <c r="O85" s="177"/>
      <c r="P85" s="177"/>
      <c r="Q85" s="177"/>
      <c r="R85" s="28"/>
    </row>
    <row r="86" spans="2:18" s="1" customFormat="1" ht="29.25" customHeight="1">
      <c r="B86" s="26"/>
      <c r="C86" s="420" t="s">
        <v>127</v>
      </c>
      <c r="D86" s="421"/>
      <c r="E86" s="421"/>
      <c r="F86" s="421"/>
      <c r="G86" s="421"/>
      <c r="H86" s="188"/>
      <c r="I86" s="188"/>
      <c r="J86" s="188"/>
      <c r="K86" s="188"/>
      <c r="L86" s="188"/>
      <c r="M86" s="188"/>
      <c r="N86" s="420" t="s">
        <v>128</v>
      </c>
      <c r="O86" s="421"/>
      <c r="P86" s="421"/>
      <c r="Q86" s="421"/>
      <c r="R86" s="28"/>
    </row>
    <row r="87" spans="2:18" s="1" customFormat="1" ht="10.35" customHeight="1">
      <c r="B87" s="26"/>
      <c r="C87" s="177"/>
      <c r="D87" s="177"/>
      <c r="E87" s="177"/>
      <c r="F87" s="177"/>
      <c r="G87" s="177"/>
      <c r="H87" s="177"/>
      <c r="I87" s="177"/>
      <c r="J87" s="177"/>
      <c r="K87" s="177"/>
      <c r="L87" s="177"/>
      <c r="M87" s="177"/>
      <c r="N87" s="177"/>
      <c r="O87" s="177"/>
      <c r="P87" s="177"/>
      <c r="Q87" s="177"/>
      <c r="R87" s="28"/>
    </row>
    <row r="88" spans="2:18" s="1" customFormat="1" ht="29.25" customHeight="1">
      <c r="B88" s="26"/>
      <c r="C88" s="206" t="s">
        <v>129</v>
      </c>
      <c r="D88" s="177"/>
      <c r="E88" s="177"/>
      <c r="F88" s="177"/>
      <c r="G88" s="177"/>
      <c r="H88" s="177"/>
      <c r="I88" s="177"/>
      <c r="J88" s="177"/>
      <c r="K88" s="177"/>
      <c r="L88" s="177"/>
      <c r="M88" s="177"/>
      <c r="N88" s="337">
        <f>N116</f>
        <v>0</v>
      </c>
      <c r="O88" s="415"/>
      <c r="P88" s="415"/>
      <c r="Q88" s="415"/>
      <c r="R88" s="28"/>
    </row>
    <row r="89" spans="2:18" s="6" customFormat="1" ht="24.95" customHeight="1">
      <c r="B89" s="79"/>
      <c r="C89" s="207"/>
      <c r="D89" s="208" t="s">
        <v>130</v>
      </c>
      <c r="E89" s="207"/>
      <c r="F89" s="207"/>
      <c r="G89" s="207"/>
      <c r="H89" s="207"/>
      <c r="I89" s="207"/>
      <c r="J89" s="207"/>
      <c r="K89" s="207"/>
      <c r="L89" s="207"/>
      <c r="M89" s="207"/>
      <c r="N89" s="405">
        <f>N117</f>
        <v>0</v>
      </c>
      <c r="O89" s="419"/>
      <c r="P89" s="419"/>
      <c r="Q89" s="419"/>
      <c r="R89" s="81"/>
    </row>
    <row r="90" spans="2:18" s="7" customFormat="1" ht="19.9" customHeight="1">
      <c r="B90" s="82"/>
      <c r="C90" s="209"/>
      <c r="D90" s="210" t="str">
        <f>D118</f>
        <v>D1 - Bourání a demontáže</v>
      </c>
      <c r="E90" s="209"/>
      <c r="F90" s="209"/>
      <c r="G90" s="209"/>
      <c r="H90" s="209"/>
      <c r="I90" s="209"/>
      <c r="J90" s="209"/>
      <c r="K90" s="209"/>
      <c r="L90" s="209"/>
      <c r="M90" s="209"/>
      <c r="N90" s="413">
        <f>N118</f>
        <v>0</v>
      </c>
      <c r="O90" s="414"/>
      <c r="P90" s="414"/>
      <c r="Q90" s="414"/>
      <c r="R90" s="84"/>
    </row>
    <row r="91" spans="2:18" s="7" customFormat="1" ht="14.85" customHeight="1">
      <c r="B91" s="82"/>
      <c r="C91" s="209"/>
      <c r="D91" s="210" t="str">
        <f>D120</f>
        <v>D2 - Zemní a stavební práce</v>
      </c>
      <c r="E91" s="209"/>
      <c r="F91" s="209"/>
      <c r="G91" s="209"/>
      <c r="H91" s="209"/>
      <c r="I91" s="209"/>
      <c r="J91" s="209"/>
      <c r="K91" s="209"/>
      <c r="L91" s="209"/>
      <c r="M91" s="209"/>
      <c r="N91" s="413">
        <f>N120</f>
        <v>0</v>
      </c>
      <c r="O91" s="414"/>
      <c r="P91" s="414"/>
      <c r="Q91" s="414"/>
      <c r="R91" s="84"/>
    </row>
    <row r="92" spans="2:18" s="7" customFormat="1" ht="14.85" customHeight="1">
      <c r="B92" s="82"/>
      <c r="C92" s="209"/>
      <c r="D92" s="210" t="str">
        <f>D140</f>
        <v>D3 - Potrubí a kabely</v>
      </c>
      <c r="E92" s="209"/>
      <c r="F92" s="209"/>
      <c r="G92" s="209"/>
      <c r="H92" s="209"/>
      <c r="I92" s="209"/>
      <c r="J92" s="209"/>
      <c r="K92" s="209"/>
      <c r="L92" s="209"/>
      <c r="M92" s="209"/>
      <c r="N92" s="413">
        <f>N140</f>
        <v>0</v>
      </c>
      <c r="O92" s="414"/>
      <c r="P92" s="414"/>
      <c r="Q92" s="414"/>
      <c r="R92" s="84"/>
    </row>
    <row r="93" spans="2:18" s="7" customFormat="1" ht="14.85" customHeight="1">
      <c r="B93" s="82"/>
      <c r="C93" s="209"/>
      <c r="D93" s="210" t="str">
        <f>D144</f>
        <v>D4 - Armatury</v>
      </c>
      <c r="E93" s="209"/>
      <c r="F93" s="209"/>
      <c r="G93" s="209"/>
      <c r="H93" s="209"/>
      <c r="I93" s="209"/>
      <c r="J93" s="209"/>
      <c r="K93" s="209"/>
      <c r="L93" s="209"/>
      <c r="M93" s="209"/>
      <c r="N93" s="413">
        <f>N144</f>
        <v>0</v>
      </c>
      <c r="O93" s="414"/>
      <c r="P93" s="414"/>
      <c r="Q93" s="414"/>
      <c r="R93" s="84"/>
    </row>
    <row r="94" spans="2:18" s="7" customFormat="1" ht="14.85" customHeight="1">
      <c r="B94" s="82"/>
      <c r="C94" s="209"/>
      <c r="D94" s="210" t="str">
        <f>D151</f>
        <v>D5 - Čerpadlo</v>
      </c>
      <c r="E94" s="209"/>
      <c r="F94" s="209"/>
      <c r="G94" s="209"/>
      <c r="H94" s="209"/>
      <c r="I94" s="209"/>
      <c r="J94" s="209"/>
      <c r="K94" s="209"/>
      <c r="L94" s="209"/>
      <c r="M94" s="209"/>
      <c r="N94" s="413">
        <f>N151</f>
        <v>0</v>
      </c>
      <c r="O94" s="414"/>
      <c r="P94" s="414"/>
      <c r="Q94" s="414"/>
      <c r="R94" s="84"/>
    </row>
    <row r="95" spans="2:18" s="7" customFormat="1" ht="14.85" customHeight="1">
      <c r="B95" s="82"/>
      <c r="C95" s="209"/>
      <c r="D95" s="210" t="str">
        <f>D154</f>
        <v>D6 - Vedlejší náklady</v>
      </c>
      <c r="E95" s="209"/>
      <c r="F95" s="209"/>
      <c r="G95" s="209"/>
      <c r="H95" s="209"/>
      <c r="I95" s="209"/>
      <c r="J95" s="209"/>
      <c r="K95" s="209"/>
      <c r="L95" s="209"/>
      <c r="M95" s="209"/>
      <c r="N95" s="413">
        <f>N154</f>
        <v>0</v>
      </c>
      <c r="O95" s="414"/>
      <c r="P95" s="414"/>
      <c r="Q95" s="414"/>
      <c r="R95" s="84"/>
    </row>
    <row r="96" spans="2:18" s="1" customFormat="1" ht="21.75" customHeight="1">
      <c r="B96" s="26"/>
      <c r="C96" s="177"/>
      <c r="D96" s="177"/>
      <c r="E96" s="177"/>
      <c r="F96" s="177"/>
      <c r="G96" s="177"/>
      <c r="H96" s="177"/>
      <c r="I96" s="177"/>
      <c r="J96" s="177"/>
      <c r="K96" s="177"/>
      <c r="L96" s="177"/>
      <c r="M96" s="177"/>
      <c r="N96" s="177"/>
      <c r="O96" s="177"/>
      <c r="P96" s="177"/>
      <c r="Q96" s="177"/>
      <c r="R96" s="28"/>
    </row>
    <row r="97" spans="2:21" s="1" customFormat="1" ht="29.25" customHeight="1">
      <c r="B97" s="26"/>
      <c r="C97" s="206" t="s">
        <v>131</v>
      </c>
      <c r="D97" s="177"/>
      <c r="E97" s="177"/>
      <c r="F97" s="177"/>
      <c r="G97" s="177"/>
      <c r="H97" s="177"/>
      <c r="I97" s="177"/>
      <c r="J97" s="177"/>
      <c r="K97" s="177"/>
      <c r="L97" s="177"/>
      <c r="M97" s="177"/>
      <c r="N97" s="415">
        <v>0</v>
      </c>
      <c r="O97" s="416"/>
      <c r="P97" s="416"/>
      <c r="Q97" s="416"/>
      <c r="R97" s="28"/>
      <c r="T97" s="85"/>
      <c r="U97" s="86" t="s">
        <v>36</v>
      </c>
    </row>
    <row r="98" spans="2:18" s="1" customFormat="1" ht="18" customHeight="1">
      <c r="B98" s="26"/>
      <c r="C98" s="177"/>
      <c r="D98" s="177"/>
      <c r="E98" s="177"/>
      <c r="F98" s="177"/>
      <c r="G98" s="177"/>
      <c r="H98" s="177"/>
      <c r="I98" s="177"/>
      <c r="J98" s="177"/>
      <c r="K98" s="177"/>
      <c r="L98" s="177"/>
      <c r="M98" s="177"/>
      <c r="N98" s="177"/>
      <c r="O98" s="177"/>
      <c r="P98" s="177"/>
      <c r="Q98" s="177"/>
      <c r="R98" s="28"/>
    </row>
    <row r="99" spans="2:18" s="1" customFormat="1" ht="29.25" customHeight="1">
      <c r="B99" s="26"/>
      <c r="C99" s="211" t="s">
        <v>115</v>
      </c>
      <c r="D99" s="188"/>
      <c r="E99" s="188"/>
      <c r="F99" s="188"/>
      <c r="G99" s="188"/>
      <c r="H99" s="188"/>
      <c r="I99" s="188"/>
      <c r="J99" s="188"/>
      <c r="K99" s="188"/>
      <c r="L99" s="338">
        <f>ROUND(SUM(N88+N97),2)</f>
        <v>0</v>
      </c>
      <c r="M99" s="338"/>
      <c r="N99" s="338"/>
      <c r="O99" s="338"/>
      <c r="P99" s="338"/>
      <c r="Q99" s="338"/>
      <c r="R99" s="28"/>
    </row>
    <row r="100" spans="2:18" s="1" customFormat="1" ht="6.95" customHeight="1">
      <c r="B100" s="40"/>
      <c r="C100" s="201"/>
      <c r="D100" s="201"/>
      <c r="E100" s="201"/>
      <c r="F100" s="201"/>
      <c r="G100" s="201"/>
      <c r="H100" s="201"/>
      <c r="I100" s="201"/>
      <c r="J100" s="201"/>
      <c r="K100" s="201"/>
      <c r="L100" s="201"/>
      <c r="M100" s="201"/>
      <c r="N100" s="201"/>
      <c r="O100" s="201"/>
      <c r="P100" s="201"/>
      <c r="Q100" s="201"/>
      <c r="R100" s="42"/>
    </row>
    <row r="101" spans="3:17" ht="13.5">
      <c r="C101" s="202"/>
      <c r="D101" s="202"/>
      <c r="E101" s="202"/>
      <c r="F101" s="202"/>
      <c r="G101" s="202"/>
      <c r="H101" s="202"/>
      <c r="I101" s="202"/>
      <c r="J101" s="202"/>
      <c r="K101" s="202"/>
      <c r="L101" s="202"/>
      <c r="M101" s="202"/>
      <c r="N101" s="202"/>
      <c r="O101" s="202"/>
      <c r="P101" s="202"/>
      <c r="Q101" s="202"/>
    </row>
    <row r="102" spans="3:17" ht="13.5">
      <c r="C102" s="202"/>
      <c r="D102" s="202"/>
      <c r="E102" s="202"/>
      <c r="F102" s="202"/>
      <c r="G102" s="202"/>
      <c r="H102" s="202"/>
      <c r="I102" s="202"/>
      <c r="J102" s="202"/>
      <c r="K102" s="202"/>
      <c r="L102" s="202"/>
      <c r="M102" s="202"/>
      <c r="N102" s="202"/>
      <c r="O102" s="202"/>
      <c r="P102" s="202"/>
      <c r="Q102" s="202"/>
    </row>
    <row r="103" spans="3:17" ht="13.5">
      <c r="C103" s="202"/>
      <c r="D103" s="202"/>
      <c r="E103" s="202"/>
      <c r="F103" s="202"/>
      <c r="G103" s="202"/>
      <c r="H103" s="202"/>
      <c r="I103" s="202"/>
      <c r="J103" s="202"/>
      <c r="K103" s="202"/>
      <c r="L103" s="202"/>
      <c r="M103" s="202"/>
      <c r="N103" s="202"/>
      <c r="O103" s="202"/>
      <c r="P103" s="202"/>
      <c r="Q103" s="202"/>
    </row>
    <row r="104" spans="2:18" s="1" customFormat="1" ht="6.95" customHeight="1">
      <c r="B104" s="43"/>
      <c r="C104" s="203"/>
      <c r="D104" s="203"/>
      <c r="E104" s="203"/>
      <c r="F104" s="203"/>
      <c r="G104" s="203"/>
      <c r="H104" s="203"/>
      <c r="I104" s="203"/>
      <c r="J104" s="203"/>
      <c r="K104" s="203"/>
      <c r="L104" s="203"/>
      <c r="M104" s="203"/>
      <c r="N104" s="203"/>
      <c r="O104" s="203"/>
      <c r="P104" s="203"/>
      <c r="Q104" s="203"/>
      <c r="R104" s="45"/>
    </row>
    <row r="105" spans="2:18" s="1" customFormat="1" ht="36.95" customHeight="1">
      <c r="B105" s="26"/>
      <c r="C105" s="309" t="s">
        <v>132</v>
      </c>
      <c r="D105" s="408"/>
      <c r="E105" s="408"/>
      <c r="F105" s="408"/>
      <c r="G105" s="408"/>
      <c r="H105" s="408"/>
      <c r="I105" s="408"/>
      <c r="J105" s="408"/>
      <c r="K105" s="408"/>
      <c r="L105" s="408"/>
      <c r="M105" s="408"/>
      <c r="N105" s="408"/>
      <c r="O105" s="408"/>
      <c r="P105" s="408"/>
      <c r="Q105" s="408"/>
      <c r="R105" s="28"/>
    </row>
    <row r="106" spans="2:18" s="1" customFormat="1" ht="6.95" customHeight="1">
      <c r="B106" s="26"/>
      <c r="C106" s="177"/>
      <c r="D106" s="177"/>
      <c r="E106" s="177"/>
      <c r="F106" s="177"/>
      <c r="G106" s="177"/>
      <c r="H106" s="177"/>
      <c r="I106" s="177"/>
      <c r="J106" s="177"/>
      <c r="K106" s="177"/>
      <c r="L106" s="177"/>
      <c r="M106" s="177"/>
      <c r="N106" s="177"/>
      <c r="O106" s="177"/>
      <c r="P106" s="177"/>
      <c r="Q106" s="177"/>
      <c r="R106" s="28"/>
    </row>
    <row r="107" spans="2:18" s="1" customFormat="1" ht="30" customHeight="1">
      <c r="B107" s="26"/>
      <c r="C107" s="176" t="s">
        <v>17</v>
      </c>
      <c r="D107" s="177"/>
      <c r="E107" s="177"/>
      <c r="F107" s="417" t="str">
        <f>F6</f>
        <v>Lednice</v>
      </c>
      <c r="G107" s="418"/>
      <c r="H107" s="418"/>
      <c r="I107" s="418"/>
      <c r="J107" s="418"/>
      <c r="K107" s="418"/>
      <c r="L107" s="418"/>
      <c r="M107" s="418"/>
      <c r="N107" s="418"/>
      <c r="O107" s="418"/>
      <c r="P107" s="418"/>
      <c r="Q107" s="177"/>
      <c r="R107" s="28"/>
    </row>
    <row r="108" spans="2:18" s="1" customFormat="1" ht="36.95" customHeight="1">
      <c r="B108" s="26"/>
      <c r="C108" s="204" t="s">
        <v>123</v>
      </c>
      <c r="D108" s="177"/>
      <c r="E108" s="177"/>
      <c r="F108" s="325" t="str">
        <f>F7</f>
        <v xml:space="preserve">TO-1.02 - Dotační vodovod studna </v>
      </c>
      <c r="G108" s="408"/>
      <c r="H108" s="408"/>
      <c r="I108" s="408"/>
      <c r="J108" s="408"/>
      <c r="K108" s="408"/>
      <c r="L108" s="408"/>
      <c r="M108" s="408"/>
      <c r="N108" s="408"/>
      <c r="O108" s="408"/>
      <c r="P108" s="408"/>
      <c r="Q108" s="177"/>
      <c r="R108" s="28"/>
    </row>
    <row r="109" spans="2:18" s="1" customFormat="1" ht="6.95" customHeight="1">
      <c r="B109" s="26"/>
      <c r="C109" s="177"/>
      <c r="D109" s="177"/>
      <c r="E109" s="177"/>
      <c r="F109" s="177"/>
      <c r="G109" s="177"/>
      <c r="H109" s="177"/>
      <c r="I109" s="177"/>
      <c r="J109" s="177"/>
      <c r="K109" s="177"/>
      <c r="L109" s="177"/>
      <c r="M109" s="177"/>
      <c r="N109" s="177"/>
      <c r="O109" s="177"/>
      <c r="P109" s="177"/>
      <c r="Q109" s="177"/>
      <c r="R109" s="28"/>
    </row>
    <row r="110" spans="2:18" s="1" customFormat="1" ht="18" customHeight="1">
      <c r="B110" s="26"/>
      <c r="C110" s="176" t="s">
        <v>21</v>
      </c>
      <c r="D110" s="177"/>
      <c r="E110" s="177"/>
      <c r="F110" s="179" t="str">
        <f>F9</f>
        <v>Lednice</v>
      </c>
      <c r="G110" s="177"/>
      <c r="H110" s="177"/>
      <c r="I110" s="177"/>
      <c r="J110" s="177"/>
      <c r="K110" s="176" t="s">
        <v>23</v>
      </c>
      <c r="L110" s="177"/>
      <c r="M110" s="409" t="str">
        <f>IF(O9="","",O9)</f>
        <v>29. 1. 2018</v>
      </c>
      <c r="N110" s="409"/>
      <c r="O110" s="409"/>
      <c r="P110" s="409"/>
      <c r="Q110" s="177"/>
      <c r="R110" s="28"/>
    </row>
    <row r="111" spans="2:18" s="1" customFormat="1" ht="6.95" customHeight="1">
      <c r="B111" s="26"/>
      <c r="C111" s="177"/>
      <c r="D111" s="177"/>
      <c r="E111" s="177"/>
      <c r="F111" s="177"/>
      <c r="G111" s="177"/>
      <c r="H111" s="177"/>
      <c r="I111" s="177"/>
      <c r="J111" s="177"/>
      <c r="K111" s="177"/>
      <c r="L111" s="177"/>
      <c r="M111" s="177"/>
      <c r="N111" s="177"/>
      <c r="O111" s="177"/>
      <c r="P111" s="177"/>
      <c r="Q111" s="177"/>
      <c r="R111" s="28"/>
    </row>
    <row r="112" spans="2:18" s="1" customFormat="1" ht="15">
      <c r="B112" s="26"/>
      <c r="C112" s="176" t="s">
        <v>25</v>
      </c>
      <c r="D112" s="177"/>
      <c r="E112" s="177"/>
      <c r="F112" s="148" t="str">
        <f>'Rekapitulace stavby'!$L$82</f>
        <v>Mendelova univerzita v Brně, Zahradnická fakulta</v>
      </c>
      <c r="G112" s="177"/>
      <c r="H112" s="177"/>
      <c r="I112" s="177"/>
      <c r="J112" s="177"/>
      <c r="K112" s="176" t="s">
        <v>29</v>
      </c>
      <c r="L112" s="177"/>
      <c r="M112" s="409" t="str">
        <f>'Rekapitulace stavby'!$AM$82</f>
        <v>Ing. Jiří Vondál</v>
      </c>
      <c r="N112" s="311"/>
      <c r="O112" s="311"/>
      <c r="P112" s="311"/>
      <c r="Q112" s="311"/>
      <c r="R112" s="28"/>
    </row>
    <row r="113" spans="2:18" s="1" customFormat="1" ht="14.45" customHeight="1">
      <c r="B113" s="26"/>
      <c r="C113" s="176" t="s">
        <v>28</v>
      </c>
      <c r="D113" s="177"/>
      <c r="E113" s="177"/>
      <c r="F113" s="148" t="str">
        <f>'Rekapitulace stavby'!$L$83</f>
        <v xml:space="preserve"> </v>
      </c>
      <c r="G113" s="177"/>
      <c r="H113" s="177"/>
      <c r="I113" s="177"/>
      <c r="J113" s="177"/>
      <c r="K113" s="176" t="s">
        <v>31</v>
      </c>
      <c r="L113" s="177"/>
      <c r="M113" s="409" t="str">
        <f>'Rekapitulace stavby'!$AM$83</f>
        <v>Ing. Tomáš Vlček</v>
      </c>
      <c r="N113" s="311"/>
      <c r="O113" s="311"/>
      <c r="P113" s="311"/>
      <c r="Q113" s="311"/>
      <c r="R113" s="28"/>
    </row>
    <row r="114" spans="2:18" s="1" customFormat="1" ht="10.35" customHeight="1">
      <c r="B114" s="26"/>
      <c r="C114" s="177"/>
      <c r="D114" s="177"/>
      <c r="E114" s="177"/>
      <c r="F114" s="177"/>
      <c r="G114" s="177"/>
      <c r="H114" s="177"/>
      <c r="I114" s="177"/>
      <c r="J114" s="177"/>
      <c r="K114" s="177"/>
      <c r="L114" s="177"/>
      <c r="M114" s="177"/>
      <c r="N114" s="177"/>
      <c r="O114" s="177"/>
      <c r="P114" s="177"/>
      <c r="Q114" s="177"/>
      <c r="R114" s="28"/>
    </row>
    <row r="115" spans="2:27" s="8" customFormat="1" ht="29.25" customHeight="1">
      <c r="B115" s="87"/>
      <c r="C115" s="212" t="s">
        <v>133</v>
      </c>
      <c r="D115" s="213" t="s">
        <v>134</v>
      </c>
      <c r="E115" s="213" t="s">
        <v>54</v>
      </c>
      <c r="F115" s="410" t="s">
        <v>135</v>
      </c>
      <c r="G115" s="410"/>
      <c r="H115" s="410"/>
      <c r="I115" s="410"/>
      <c r="J115" s="213" t="s">
        <v>136</v>
      </c>
      <c r="K115" s="213" t="s">
        <v>137</v>
      </c>
      <c r="L115" s="411" t="s">
        <v>138</v>
      </c>
      <c r="M115" s="411"/>
      <c r="N115" s="410" t="s">
        <v>128</v>
      </c>
      <c r="O115" s="410"/>
      <c r="P115" s="410"/>
      <c r="Q115" s="412"/>
      <c r="R115" s="89"/>
      <c r="T115" s="51" t="s">
        <v>139</v>
      </c>
      <c r="U115" s="52" t="s">
        <v>36</v>
      </c>
      <c r="V115" s="52" t="s">
        <v>140</v>
      </c>
      <c r="W115" s="52" t="s">
        <v>141</v>
      </c>
      <c r="X115" s="52" t="s">
        <v>142</v>
      </c>
      <c r="Y115" s="52" t="s">
        <v>143</v>
      </c>
      <c r="Z115" s="52" t="s">
        <v>144</v>
      </c>
      <c r="AA115" s="53" t="s">
        <v>145</v>
      </c>
    </row>
    <row r="116" spans="2:47" s="1" customFormat="1" ht="29.25" customHeight="1">
      <c r="B116" s="26"/>
      <c r="C116" s="214" t="s">
        <v>124</v>
      </c>
      <c r="D116" s="177"/>
      <c r="E116" s="177"/>
      <c r="F116" s="177"/>
      <c r="G116" s="177"/>
      <c r="H116" s="177"/>
      <c r="I116" s="177"/>
      <c r="J116" s="177"/>
      <c r="K116" s="177"/>
      <c r="L116" s="177"/>
      <c r="M116" s="177"/>
      <c r="N116" s="402">
        <f>N117</f>
        <v>0</v>
      </c>
      <c r="O116" s="403"/>
      <c r="P116" s="403"/>
      <c r="Q116" s="403"/>
      <c r="R116" s="28"/>
      <c r="T116" s="54"/>
      <c r="U116" s="32"/>
      <c r="V116" s="32"/>
      <c r="W116" s="90" t="e">
        <f>W117</f>
        <v>#REF!</v>
      </c>
      <c r="X116" s="32"/>
      <c r="Y116" s="90" t="e">
        <f>Y117</f>
        <v>#REF!</v>
      </c>
      <c r="Z116" s="32"/>
      <c r="AA116" s="91" t="e">
        <f>AA117</f>
        <v>#REF!</v>
      </c>
      <c r="AU116" s="92" t="e">
        <f>AU117</f>
        <v>#REF!</v>
      </c>
    </row>
    <row r="117" spans="2:47" s="9" customFormat="1" ht="37.35" customHeight="1">
      <c r="B117" s="93"/>
      <c r="C117" s="170"/>
      <c r="D117" s="215" t="s">
        <v>130</v>
      </c>
      <c r="E117" s="215"/>
      <c r="F117" s="215"/>
      <c r="G117" s="215"/>
      <c r="H117" s="215"/>
      <c r="I117" s="215"/>
      <c r="J117" s="215"/>
      <c r="K117" s="215"/>
      <c r="L117" s="215"/>
      <c r="M117" s="215"/>
      <c r="N117" s="404">
        <f>SUM(N118,N120,N140,N144,N151,N154)</f>
        <v>0</v>
      </c>
      <c r="O117" s="405"/>
      <c r="P117" s="405"/>
      <c r="Q117" s="405"/>
      <c r="R117" s="96"/>
      <c r="T117" s="97"/>
      <c r="U117" s="94"/>
      <c r="V117" s="94"/>
      <c r="W117" s="98" t="e">
        <f>W118</f>
        <v>#REF!</v>
      </c>
      <c r="X117" s="94"/>
      <c r="Y117" s="98" t="e">
        <f>Y118</f>
        <v>#REF!</v>
      </c>
      <c r="Z117" s="94"/>
      <c r="AA117" s="99" t="e">
        <f>AA118</f>
        <v>#REF!</v>
      </c>
      <c r="AU117" s="100" t="e">
        <f>AU118</f>
        <v>#REF!</v>
      </c>
    </row>
    <row r="118" spans="2:47" s="9" customFormat="1" ht="19.9" customHeight="1">
      <c r="B118" s="93"/>
      <c r="C118" s="170"/>
      <c r="D118" s="172" t="s">
        <v>418</v>
      </c>
      <c r="E118" s="171"/>
      <c r="F118" s="171"/>
      <c r="G118" s="171"/>
      <c r="H118" s="171"/>
      <c r="I118" s="171"/>
      <c r="J118" s="171"/>
      <c r="K118" s="171"/>
      <c r="L118" s="171"/>
      <c r="M118" s="171"/>
      <c r="N118" s="406">
        <f>SUM(N119)</f>
        <v>0</v>
      </c>
      <c r="O118" s="407"/>
      <c r="P118" s="407"/>
      <c r="Q118" s="407"/>
      <c r="R118" s="96"/>
      <c r="T118" s="97"/>
      <c r="U118" s="94"/>
      <c r="V118" s="94"/>
      <c r="W118" s="98" t="e">
        <f>W119+SUM(W120:W120)+W140+W144+W151+W154</f>
        <v>#REF!</v>
      </c>
      <c r="X118" s="94"/>
      <c r="Y118" s="98" t="e">
        <f>Y119+SUM(Y120:Y120)+Y140+Y144+Y151+Y154</f>
        <v>#REF!</v>
      </c>
      <c r="Z118" s="94"/>
      <c r="AA118" s="99" t="e">
        <f>AA119+SUM(AA120:AA120)+AA140+AA144+AA151+AA154</f>
        <v>#REF!</v>
      </c>
      <c r="AU118" s="100" t="e">
        <f>AU119+SUM(AU120:AU120)+AU140+AU144+AU151+AU154</f>
        <v>#REF!</v>
      </c>
    </row>
    <row r="119" spans="2:49" s="1" customFormat="1" ht="31.5" customHeight="1">
      <c r="B119" s="102"/>
      <c r="C119" s="165" t="s">
        <v>78</v>
      </c>
      <c r="D119" s="165" t="s">
        <v>146</v>
      </c>
      <c r="E119" s="166" t="s">
        <v>185</v>
      </c>
      <c r="F119" s="379" t="s">
        <v>687</v>
      </c>
      <c r="G119" s="379"/>
      <c r="H119" s="379"/>
      <c r="I119" s="379"/>
      <c r="J119" s="167" t="s">
        <v>153</v>
      </c>
      <c r="K119" s="168">
        <v>15</v>
      </c>
      <c r="L119" s="372"/>
      <c r="M119" s="372"/>
      <c r="N119" s="373">
        <f>ROUND(L119*K119,2)</f>
        <v>0</v>
      </c>
      <c r="O119" s="373"/>
      <c r="P119" s="373"/>
      <c r="Q119" s="373"/>
      <c r="R119" s="103"/>
      <c r="T119" s="104" t="s">
        <v>5</v>
      </c>
      <c r="U119" s="29" t="s">
        <v>37</v>
      </c>
      <c r="V119" s="105">
        <v>0</v>
      </c>
      <c r="W119" s="105">
        <f>V119*K119</f>
        <v>0</v>
      </c>
      <c r="X119" s="105">
        <v>0</v>
      </c>
      <c r="Y119" s="105">
        <f>X119*K119</f>
        <v>0</v>
      </c>
      <c r="Z119" s="105">
        <v>0</v>
      </c>
      <c r="AA119" s="106">
        <f>Z119*K119</f>
        <v>0</v>
      </c>
      <c r="AO119" s="107">
        <f>IF(U119="základní",N119,0)</f>
        <v>0</v>
      </c>
      <c r="AP119" s="107">
        <f>IF(U119="snížená",N119,0)</f>
        <v>0</v>
      </c>
      <c r="AQ119" s="107">
        <f>IF(U119="zákl. přenesená",N119,0)</f>
        <v>0</v>
      </c>
      <c r="AR119" s="107">
        <f>IF(U119="sníž. přenesená",N119,0)</f>
        <v>0</v>
      </c>
      <c r="AS119" s="107">
        <f>IF(U119="nulová",N119,0)</f>
        <v>0</v>
      </c>
      <c r="AT119" s="17" t="s">
        <v>78</v>
      </c>
      <c r="AU119" s="107">
        <f>ROUND(L119*K119,2)</f>
        <v>0</v>
      </c>
      <c r="AV119" s="17" t="s">
        <v>150</v>
      </c>
      <c r="AW119" s="17" t="s">
        <v>121</v>
      </c>
    </row>
    <row r="120" spans="2:47" s="9" customFormat="1" ht="22.35" customHeight="1">
      <c r="B120" s="93"/>
      <c r="C120" s="170"/>
      <c r="D120" s="172" t="s">
        <v>419</v>
      </c>
      <c r="E120" s="171"/>
      <c r="F120" s="171"/>
      <c r="G120" s="171"/>
      <c r="H120" s="171"/>
      <c r="I120" s="171"/>
      <c r="J120" s="171"/>
      <c r="K120" s="171"/>
      <c r="L120" s="174"/>
      <c r="M120" s="174"/>
      <c r="N120" s="394">
        <f>SUM(N121:Q139)</f>
        <v>0</v>
      </c>
      <c r="O120" s="395"/>
      <c r="P120" s="395"/>
      <c r="Q120" s="395"/>
      <c r="R120" s="96"/>
      <c r="T120" s="97"/>
      <c r="U120" s="94"/>
      <c r="V120" s="94"/>
      <c r="W120" s="98" t="e">
        <f>#REF!</f>
        <v>#REF!</v>
      </c>
      <c r="X120" s="94"/>
      <c r="Y120" s="98" t="e">
        <f>#REF!</f>
        <v>#REF!</v>
      </c>
      <c r="Z120" s="94"/>
      <c r="AA120" s="99" t="e">
        <f>#REF!</f>
        <v>#REF!</v>
      </c>
      <c r="AU120" s="100" t="e">
        <f>#REF!</f>
        <v>#REF!</v>
      </c>
    </row>
    <row r="121" spans="2:49" s="1" customFormat="1" ht="31.5" customHeight="1">
      <c r="B121" s="102"/>
      <c r="C121" s="165" t="s">
        <v>121</v>
      </c>
      <c r="D121" s="165" t="s">
        <v>146</v>
      </c>
      <c r="E121" s="166" t="s">
        <v>157</v>
      </c>
      <c r="F121" s="379" t="s">
        <v>332</v>
      </c>
      <c r="G121" s="379"/>
      <c r="H121" s="379"/>
      <c r="I121" s="379"/>
      <c r="J121" s="167" t="s">
        <v>158</v>
      </c>
      <c r="K121" s="168">
        <v>46.5</v>
      </c>
      <c r="L121" s="372"/>
      <c r="M121" s="372"/>
      <c r="N121" s="373">
        <f aca="true" t="shared" si="0" ref="N121:N139">ROUND(L121*K121,2)</f>
        <v>0</v>
      </c>
      <c r="O121" s="373"/>
      <c r="P121" s="373"/>
      <c r="Q121" s="373"/>
      <c r="R121" s="103"/>
      <c r="T121" s="104"/>
      <c r="U121" s="29"/>
      <c r="V121" s="105"/>
      <c r="W121" s="105"/>
      <c r="X121" s="105"/>
      <c r="Y121" s="105"/>
      <c r="Z121" s="105"/>
      <c r="AA121" s="106"/>
      <c r="AO121" s="107"/>
      <c r="AP121" s="107"/>
      <c r="AQ121" s="107"/>
      <c r="AR121" s="107"/>
      <c r="AS121" s="107"/>
      <c r="AT121" s="17"/>
      <c r="AU121" s="107"/>
      <c r="AV121" s="17"/>
      <c r="AW121" s="17"/>
    </row>
    <row r="122" spans="2:49" s="1" customFormat="1" ht="31.5" customHeight="1">
      <c r="B122" s="102"/>
      <c r="C122" s="165" t="s">
        <v>168</v>
      </c>
      <c r="D122" s="165" t="s">
        <v>146</v>
      </c>
      <c r="E122" s="166" t="s">
        <v>235</v>
      </c>
      <c r="F122" s="379" t="s">
        <v>432</v>
      </c>
      <c r="G122" s="379"/>
      <c r="H122" s="379"/>
      <c r="I122" s="379"/>
      <c r="J122" s="167" t="s">
        <v>149</v>
      </c>
      <c r="K122" s="168">
        <v>155</v>
      </c>
      <c r="L122" s="372"/>
      <c r="M122" s="372"/>
      <c r="N122" s="373">
        <f t="shared" si="0"/>
        <v>0</v>
      </c>
      <c r="O122" s="373"/>
      <c r="P122" s="373"/>
      <c r="Q122" s="373"/>
      <c r="R122" s="103"/>
      <c r="T122" s="104"/>
      <c r="U122" s="29"/>
      <c r="V122" s="105"/>
      <c r="W122" s="105"/>
      <c r="X122" s="105"/>
      <c r="Y122" s="105"/>
      <c r="Z122" s="105"/>
      <c r="AA122" s="106"/>
      <c r="AO122" s="107"/>
      <c r="AP122" s="107"/>
      <c r="AQ122" s="107"/>
      <c r="AR122" s="107"/>
      <c r="AS122" s="107"/>
      <c r="AT122" s="17"/>
      <c r="AU122" s="107"/>
      <c r="AV122" s="17"/>
      <c r="AW122" s="17"/>
    </row>
    <row r="123" spans="2:49" s="1" customFormat="1" ht="31.5" customHeight="1">
      <c r="B123" s="102"/>
      <c r="C123" s="165" t="s">
        <v>150</v>
      </c>
      <c r="D123" s="165" t="s">
        <v>146</v>
      </c>
      <c r="E123" s="166" t="s">
        <v>163</v>
      </c>
      <c r="F123" s="379" t="s">
        <v>335</v>
      </c>
      <c r="G123" s="379"/>
      <c r="H123" s="379"/>
      <c r="I123" s="379"/>
      <c r="J123" s="167" t="s">
        <v>164</v>
      </c>
      <c r="K123" s="168">
        <v>12.1</v>
      </c>
      <c r="L123" s="372"/>
      <c r="M123" s="372"/>
      <c r="N123" s="373">
        <f t="shared" si="0"/>
        <v>0</v>
      </c>
      <c r="O123" s="373"/>
      <c r="P123" s="373"/>
      <c r="Q123" s="373"/>
      <c r="R123" s="103"/>
      <c r="T123" s="104"/>
      <c r="U123" s="29"/>
      <c r="V123" s="105"/>
      <c r="W123" s="105"/>
      <c r="X123" s="105"/>
      <c r="Y123" s="105"/>
      <c r="Z123" s="105"/>
      <c r="AA123" s="106"/>
      <c r="AO123" s="107"/>
      <c r="AP123" s="107"/>
      <c r="AQ123" s="107"/>
      <c r="AR123" s="107"/>
      <c r="AS123" s="107"/>
      <c r="AT123" s="17"/>
      <c r="AU123" s="107"/>
      <c r="AV123" s="17"/>
      <c r="AW123" s="17"/>
    </row>
    <row r="124" spans="2:49" s="1" customFormat="1" ht="15.75" customHeight="1">
      <c r="B124" s="102"/>
      <c r="C124" s="165"/>
      <c r="D124" s="165"/>
      <c r="E124" s="166"/>
      <c r="F124" s="374" t="s">
        <v>433</v>
      </c>
      <c r="G124" s="374"/>
      <c r="H124" s="374"/>
      <c r="I124" s="374"/>
      <c r="J124" s="167"/>
      <c r="K124" s="168"/>
      <c r="L124" s="375"/>
      <c r="M124" s="375"/>
      <c r="N124" s="373"/>
      <c r="O124" s="373"/>
      <c r="P124" s="373"/>
      <c r="Q124" s="373"/>
      <c r="R124" s="103"/>
      <c r="T124" s="149"/>
      <c r="U124" s="29"/>
      <c r="V124" s="105"/>
      <c r="W124" s="105"/>
      <c r="X124" s="105"/>
      <c r="Y124" s="105"/>
      <c r="Z124" s="105"/>
      <c r="AA124" s="106"/>
      <c r="AO124" s="107"/>
      <c r="AP124" s="107"/>
      <c r="AQ124" s="107"/>
      <c r="AR124" s="107"/>
      <c r="AS124" s="107"/>
      <c r="AT124" s="17"/>
      <c r="AU124" s="107"/>
      <c r="AV124" s="17"/>
      <c r="AW124" s="17"/>
    </row>
    <row r="125" spans="2:47" s="9" customFormat="1" ht="22.35" customHeight="1">
      <c r="B125" s="93"/>
      <c r="C125" s="165" t="s">
        <v>156</v>
      </c>
      <c r="D125" s="165" t="s">
        <v>146</v>
      </c>
      <c r="E125" s="166" t="s">
        <v>166</v>
      </c>
      <c r="F125" s="379" t="s">
        <v>167</v>
      </c>
      <c r="G125" s="379"/>
      <c r="H125" s="379"/>
      <c r="I125" s="379"/>
      <c r="J125" s="167" t="s">
        <v>164</v>
      </c>
      <c r="K125" s="168">
        <v>11.6</v>
      </c>
      <c r="L125" s="372"/>
      <c r="M125" s="372"/>
      <c r="N125" s="373">
        <f t="shared" si="0"/>
        <v>0</v>
      </c>
      <c r="O125" s="373"/>
      <c r="P125" s="373"/>
      <c r="Q125" s="373"/>
      <c r="R125" s="96"/>
      <c r="T125" s="97"/>
      <c r="U125" s="94"/>
      <c r="V125" s="94"/>
      <c r="W125" s="98"/>
      <c r="X125" s="94"/>
      <c r="Y125" s="98"/>
      <c r="Z125" s="94"/>
      <c r="AA125" s="99"/>
      <c r="AU125" s="100"/>
    </row>
    <row r="126" spans="2:49" s="1" customFormat="1" ht="15.75" customHeight="1">
      <c r="B126" s="102"/>
      <c r="C126" s="165"/>
      <c r="D126" s="165"/>
      <c r="E126" s="166"/>
      <c r="F126" s="374" t="s">
        <v>434</v>
      </c>
      <c r="G126" s="374"/>
      <c r="H126" s="374"/>
      <c r="I126" s="374"/>
      <c r="J126" s="167"/>
      <c r="K126" s="168"/>
      <c r="L126" s="375"/>
      <c r="M126" s="375"/>
      <c r="N126" s="373"/>
      <c r="O126" s="373"/>
      <c r="P126" s="373"/>
      <c r="Q126" s="373"/>
      <c r="R126" s="103"/>
      <c r="T126" s="149"/>
      <c r="U126" s="29"/>
      <c r="V126" s="105"/>
      <c r="W126" s="105"/>
      <c r="X126" s="105"/>
      <c r="Y126" s="105"/>
      <c r="Z126" s="105"/>
      <c r="AA126" s="106"/>
      <c r="AO126" s="107"/>
      <c r="AP126" s="107"/>
      <c r="AQ126" s="107"/>
      <c r="AR126" s="107"/>
      <c r="AS126" s="107"/>
      <c r="AT126" s="17"/>
      <c r="AU126" s="107"/>
      <c r="AV126" s="17"/>
      <c r="AW126" s="17"/>
    </row>
    <row r="127" spans="2:47" s="9" customFormat="1" ht="22.35" customHeight="1">
      <c r="B127" s="93"/>
      <c r="C127" s="165" t="s">
        <v>155</v>
      </c>
      <c r="D127" s="165" t="s">
        <v>146</v>
      </c>
      <c r="E127" s="166" t="s">
        <v>171</v>
      </c>
      <c r="F127" s="379" t="s">
        <v>172</v>
      </c>
      <c r="G127" s="379"/>
      <c r="H127" s="379"/>
      <c r="I127" s="379"/>
      <c r="J127" s="167" t="s">
        <v>164</v>
      </c>
      <c r="K127" s="168">
        <v>3.78</v>
      </c>
      <c r="L127" s="372"/>
      <c r="M127" s="372"/>
      <c r="N127" s="373">
        <f t="shared" si="0"/>
        <v>0</v>
      </c>
      <c r="O127" s="373"/>
      <c r="P127" s="373"/>
      <c r="Q127" s="373"/>
      <c r="R127" s="96"/>
      <c r="T127" s="97"/>
      <c r="U127" s="94"/>
      <c r="V127" s="94"/>
      <c r="W127" s="98"/>
      <c r="X127" s="94"/>
      <c r="Y127" s="98"/>
      <c r="Z127" s="94"/>
      <c r="AA127" s="99"/>
      <c r="AU127" s="100"/>
    </row>
    <row r="128" spans="2:49" s="1" customFormat="1" ht="15.75" customHeight="1">
      <c r="B128" s="102"/>
      <c r="C128" s="165"/>
      <c r="D128" s="165"/>
      <c r="E128" s="166"/>
      <c r="F128" s="374" t="s">
        <v>435</v>
      </c>
      <c r="G128" s="374"/>
      <c r="H128" s="374"/>
      <c r="I128" s="374"/>
      <c r="J128" s="167"/>
      <c r="K128" s="168"/>
      <c r="L128" s="375"/>
      <c r="M128" s="375"/>
      <c r="N128" s="373"/>
      <c r="O128" s="373"/>
      <c r="P128" s="373"/>
      <c r="Q128" s="373"/>
      <c r="R128" s="103"/>
      <c r="T128" s="149"/>
      <c r="U128" s="29"/>
      <c r="V128" s="105"/>
      <c r="W128" s="105"/>
      <c r="X128" s="105"/>
      <c r="Y128" s="105"/>
      <c r="Z128" s="105"/>
      <c r="AA128" s="106"/>
      <c r="AO128" s="107"/>
      <c r="AP128" s="107"/>
      <c r="AQ128" s="107"/>
      <c r="AR128" s="107"/>
      <c r="AS128" s="107"/>
      <c r="AT128" s="17"/>
      <c r="AU128" s="107"/>
      <c r="AV128" s="17"/>
      <c r="AW128" s="17"/>
    </row>
    <row r="129" spans="2:49" s="1" customFormat="1" ht="31.5" customHeight="1">
      <c r="B129" s="102"/>
      <c r="C129" s="165" t="s">
        <v>162</v>
      </c>
      <c r="D129" s="165" t="s">
        <v>146</v>
      </c>
      <c r="E129" s="166" t="s">
        <v>174</v>
      </c>
      <c r="F129" s="379" t="s">
        <v>236</v>
      </c>
      <c r="G129" s="379"/>
      <c r="H129" s="379"/>
      <c r="I129" s="379"/>
      <c r="J129" s="167" t="s">
        <v>164</v>
      </c>
      <c r="K129" s="168">
        <v>1.125</v>
      </c>
      <c r="L129" s="372"/>
      <c r="M129" s="372"/>
      <c r="N129" s="373">
        <f t="shared" si="0"/>
        <v>0</v>
      </c>
      <c r="O129" s="373"/>
      <c r="P129" s="373"/>
      <c r="Q129" s="373"/>
      <c r="R129" s="103"/>
      <c r="T129" s="104"/>
      <c r="U129" s="29"/>
      <c r="V129" s="105"/>
      <c r="W129" s="105"/>
      <c r="X129" s="105"/>
      <c r="Y129" s="105"/>
      <c r="Z129" s="105"/>
      <c r="AA129" s="106"/>
      <c r="AO129" s="107"/>
      <c r="AP129" s="107"/>
      <c r="AQ129" s="107"/>
      <c r="AR129" s="107"/>
      <c r="AS129" s="107"/>
      <c r="AT129" s="17"/>
      <c r="AU129" s="107"/>
      <c r="AV129" s="17"/>
      <c r="AW129" s="17"/>
    </row>
    <row r="130" spans="2:49" s="1" customFormat="1" ht="15.75" customHeight="1">
      <c r="B130" s="102"/>
      <c r="C130" s="165"/>
      <c r="D130" s="165"/>
      <c r="E130" s="166"/>
      <c r="F130" s="374" t="s">
        <v>436</v>
      </c>
      <c r="G130" s="374"/>
      <c r="H130" s="374"/>
      <c r="I130" s="374"/>
      <c r="J130" s="167"/>
      <c r="K130" s="168"/>
      <c r="L130" s="375"/>
      <c r="M130" s="375"/>
      <c r="N130" s="373"/>
      <c r="O130" s="373"/>
      <c r="P130" s="373"/>
      <c r="Q130" s="373"/>
      <c r="R130" s="103"/>
      <c r="T130" s="149"/>
      <c r="U130" s="29"/>
      <c r="V130" s="105"/>
      <c r="W130" s="105"/>
      <c r="X130" s="105"/>
      <c r="Y130" s="105"/>
      <c r="Z130" s="105"/>
      <c r="AA130" s="106"/>
      <c r="AO130" s="107"/>
      <c r="AP130" s="107"/>
      <c r="AQ130" s="107"/>
      <c r="AR130" s="107"/>
      <c r="AS130" s="107"/>
      <c r="AT130" s="17"/>
      <c r="AU130" s="107"/>
      <c r="AV130" s="17"/>
      <c r="AW130" s="17"/>
    </row>
    <row r="131" spans="2:47" s="9" customFormat="1" ht="22.35" customHeight="1">
      <c r="B131" s="93"/>
      <c r="C131" s="165" t="s">
        <v>159</v>
      </c>
      <c r="D131" s="165" t="s">
        <v>146</v>
      </c>
      <c r="E131" s="166" t="s">
        <v>178</v>
      </c>
      <c r="F131" s="379" t="s">
        <v>179</v>
      </c>
      <c r="G131" s="379"/>
      <c r="H131" s="379"/>
      <c r="I131" s="379"/>
      <c r="J131" s="167" t="s">
        <v>149</v>
      </c>
      <c r="K131" s="168">
        <v>155</v>
      </c>
      <c r="L131" s="372"/>
      <c r="M131" s="372"/>
      <c r="N131" s="373">
        <f t="shared" si="0"/>
        <v>0</v>
      </c>
      <c r="O131" s="373"/>
      <c r="P131" s="373"/>
      <c r="Q131" s="373"/>
      <c r="R131" s="96"/>
      <c r="T131" s="97"/>
      <c r="U131" s="94"/>
      <c r="V131" s="94"/>
      <c r="W131" s="98"/>
      <c r="X131" s="94"/>
      <c r="Y131" s="98"/>
      <c r="Z131" s="94"/>
      <c r="AA131" s="99"/>
      <c r="AU131" s="100"/>
    </row>
    <row r="132" spans="2:47" s="9" customFormat="1" ht="22.35" customHeight="1">
      <c r="B132" s="93"/>
      <c r="C132" s="165" t="s">
        <v>170</v>
      </c>
      <c r="D132" s="165" t="s">
        <v>146</v>
      </c>
      <c r="E132" s="166" t="s">
        <v>202</v>
      </c>
      <c r="F132" s="379" t="s">
        <v>203</v>
      </c>
      <c r="G132" s="379"/>
      <c r="H132" s="379"/>
      <c r="I132" s="379"/>
      <c r="J132" s="167" t="s">
        <v>164</v>
      </c>
      <c r="K132" s="168">
        <v>2.2</v>
      </c>
      <c r="L132" s="372"/>
      <c r="M132" s="372"/>
      <c r="N132" s="373">
        <f t="shared" si="0"/>
        <v>0</v>
      </c>
      <c r="O132" s="373"/>
      <c r="P132" s="373"/>
      <c r="Q132" s="373"/>
      <c r="R132" s="96"/>
      <c r="T132" s="97"/>
      <c r="U132" s="94"/>
      <c r="V132" s="94"/>
      <c r="W132" s="98"/>
      <c r="X132" s="94"/>
      <c r="Y132" s="98"/>
      <c r="Z132" s="94"/>
      <c r="AA132" s="99"/>
      <c r="AU132" s="100"/>
    </row>
    <row r="133" spans="2:49" s="1" customFormat="1" ht="15.75" customHeight="1">
      <c r="B133" s="102"/>
      <c r="C133" s="165"/>
      <c r="D133" s="165"/>
      <c r="E133" s="166"/>
      <c r="F133" s="374" t="s">
        <v>437</v>
      </c>
      <c r="G133" s="374"/>
      <c r="H133" s="374"/>
      <c r="I133" s="374"/>
      <c r="J133" s="167"/>
      <c r="K133" s="168"/>
      <c r="L133" s="375"/>
      <c r="M133" s="375"/>
      <c r="N133" s="373"/>
      <c r="O133" s="373"/>
      <c r="P133" s="373"/>
      <c r="Q133" s="373"/>
      <c r="R133" s="103"/>
      <c r="T133" s="150"/>
      <c r="U133" s="29"/>
      <c r="V133" s="105"/>
      <c r="W133" s="105"/>
      <c r="X133" s="105"/>
      <c r="Y133" s="105"/>
      <c r="Z133" s="105"/>
      <c r="AA133" s="106"/>
      <c r="AO133" s="107"/>
      <c r="AP133" s="107"/>
      <c r="AQ133" s="107"/>
      <c r="AR133" s="107"/>
      <c r="AS133" s="107"/>
      <c r="AT133" s="17"/>
      <c r="AU133" s="107"/>
      <c r="AV133" s="17"/>
      <c r="AW133" s="17"/>
    </row>
    <row r="134" spans="2:49" s="1" customFormat="1" ht="15.75" customHeight="1">
      <c r="B134" s="102"/>
      <c r="C134" s="165"/>
      <c r="D134" s="165"/>
      <c r="E134" s="166"/>
      <c r="F134" s="374" t="s">
        <v>650</v>
      </c>
      <c r="G134" s="374"/>
      <c r="H134" s="374"/>
      <c r="I134" s="374"/>
      <c r="J134" s="167"/>
      <c r="K134" s="168"/>
      <c r="L134" s="375"/>
      <c r="M134" s="375"/>
      <c r="N134" s="373"/>
      <c r="O134" s="373"/>
      <c r="P134" s="373"/>
      <c r="Q134" s="373"/>
      <c r="R134" s="103"/>
      <c r="T134" s="149"/>
      <c r="U134" s="29"/>
      <c r="V134" s="105"/>
      <c r="W134" s="105"/>
      <c r="X134" s="105"/>
      <c r="Y134" s="105"/>
      <c r="Z134" s="105"/>
      <c r="AA134" s="106"/>
      <c r="AO134" s="107"/>
      <c r="AP134" s="107"/>
      <c r="AQ134" s="107"/>
      <c r="AR134" s="107"/>
      <c r="AS134" s="107"/>
      <c r="AT134" s="17"/>
      <c r="AU134" s="107"/>
      <c r="AV134" s="17"/>
      <c r="AW134" s="17"/>
    </row>
    <row r="135" spans="2:49" s="1" customFormat="1" ht="15.75" customHeight="1">
      <c r="B135" s="102"/>
      <c r="C135" s="165"/>
      <c r="D135" s="165"/>
      <c r="E135" s="166"/>
      <c r="F135" s="374" t="s">
        <v>653</v>
      </c>
      <c r="G135" s="374"/>
      <c r="H135" s="374"/>
      <c r="I135" s="374"/>
      <c r="J135" s="167"/>
      <c r="K135" s="168"/>
      <c r="L135" s="375"/>
      <c r="M135" s="375"/>
      <c r="N135" s="373"/>
      <c r="O135" s="373"/>
      <c r="P135" s="373"/>
      <c r="Q135" s="373"/>
      <c r="R135" s="103"/>
      <c r="T135" s="149"/>
      <c r="U135" s="29"/>
      <c r="V135" s="105"/>
      <c r="W135" s="105"/>
      <c r="X135" s="105"/>
      <c r="Y135" s="105"/>
      <c r="Z135" s="105"/>
      <c r="AA135" s="106"/>
      <c r="AO135" s="107"/>
      <c r="AP135" s="107"/>
      <c r="AQ135" s="107"/>
      <c r="AR135" s="107"/>
      <c r="AS135" s="107"/>
      <c r="AT135" s="17"/>
      <c r="AU135" s="107"/>
      <c r="AV135" s="17"/>
      <c r="AW135" s="17"/>
    </row>
    <row r="136" spans="2:49" s="1" customFormat="1" ht="15.75" customHeight="1">
      <c r="B136" s="102"/>
      <c r="C136" s="165"/>
      <c r="D136" s="165"/>
      <c r="E136" s="166"/>
      <c r="F136" s="374" t="s">
        <v>651</v>
      </c>
      <c r="G136" s="374"/>
      <c r="H136" s="374"/>
      <c r="I136" s="374"/>
      <c r="J136" s="167"/>
      <c r="K136" s="168"/>
      <c r="L136" s="375"/>
      <c r="M136" s="375"/>
      <c r="N136" s="373"/>
      <c r="O136" s="373"/>
      <c r="P136" s="373"/>
      <c r="Q136" s="373"/>
      <c r="R136" s="103"/>
      <c r="T136" s="149"/>
      <c r="U136" s="29"/>
      <c r="V136" s="105"/>
      <c r="W136" s="105"/>
      <c r="X136" s="105"/>
      <c r="Y136" s="105"/>
      <c r="Z136" s="105"/>
      <c r="AA136" s="106"/>
      <c r="AO136" s="107"/>
      <c r="AP136" s="107"/>
      <c r="AQ136" s="107"/>
      <c r="AR136" s="107"/>
      <c r="AS136" s="107"/>
      <c r="AT136" s="17"/>
      <c r="AU136" s="107"/>
      <c r="AV136" s="17"/>
      <c r="AW136" s="17"/>
    </row>
    <row r="137" spans="2:49" s="1" customFormat="1" ht="15.75" customHeight="1">
      <c r="B137" s="102"/>
      <c r="C137" s="165"/>
      <c r="D137" s="165"/>
      <c r="E137" s="166"/>
      <c r="F137" s="374" t="s">
        <v>652</v>
      </c>
      <c r="G137" s="374"/>
      <c r="H137" s="374"/>
      <c r="I137" s="374"/>
      <c r="J137" s="167"/>
      <c r="K137" s="168"/>
      <c r="L137" s="375"/>
      <c r="M137" s="375"/>
      <c r="N137" s="373"/>
      <c r="O137" s="373"/>
      <c r="P137" s="373"/>
      <c r="Q137" s="373"/>
      <c r="R137" s="103"/>
      <c r="T137" s="149"/>
      <c r="U137" s="29"/>
      <c r="V137" s="105"/>
      <c r="W137" s="105"/>
      <c r="X137" s="105"/>
      <c r="Y137" s="105"/>
      <c r="Z137" s="105"/>
      <c r="AA137" s="106"/>
      <c r="AO137" s="107"/>
      <c r="AP137" s="107"/>
      <c r="AQ137" s="107"/>
      <c r="AR137" s="107"/>
      <c r="AS137" s="107"/>
      <c r="AT137" s="17"/>
      <c r="AU137" s="107"/>
      <c r="AV137" s="17"/>
      <c r="AW137" s="17"/>
    </row>
    <row r="138" spans="2:47" s="9" customFormat="1" ht="22.35" customHeight="1">
      <c r="B138" s="93"/>
      <c r="C138" s="165" t="s">
        <v>161</v>
      </c>
      <c r="D138" s="165" t="s">
        <v>146</v>
      </c>
      <c r="E138" s="166" t="s">
        <v>206</v>
      </c>
      <c r="F138" s="379" t="s">
        <v>205</v>
      </c>
      <c r="G138" s="379"/>
      <c r="H138" s="379"/>
      <c r="I138" s="379"/>
      <c r="J138" s="167" t="s">
        <v>153</v>
      </c>
      <c r="K138" s="168">
        <v>15</v>
      </c>
      <c r="L138" s="372"/>
      <c r="M138" s="372"/>
      <c r="N138" s="373">
        <f t="shared" si="0"/>
        <v>0</v>
      </c>
      <c r="O138" s="373"/>
      <c r="P138" s="373"/>
      <c r="Q138" s="373"/>
      <c r="R138" s="96"/>
      <c r="T138" s="97"/>
      <c r="U138" s="94"/>
      <c r="V138" s="94"/>
      <c r="W138" s="98"/>
      <c r="X138" s="94"/>
      <c r="Y138" s="98"/>
      <c r="Z138" s="94"/>
      <c r="AA138" s="99"/>
      <c r="AU138" s="100"/>
    </row>
    <row r="139" spans="2:47" s="9" customFormat="1" ht="22.35" customHeight="1">
      <c r="B139" s="93"/>
      <c r="C139" s="165" t="s">
        <v>177</v>
      </c>
      <c r="D139" s="165" t="s">
        <v>146</v>
      </c>
      <c r="E139" s="166" t="s">
        <v>476</v>
      </c>
      <c r="F139" s="379" t="s">
        <v>238</v>
      </c>
      <c r="G139" s="379"/>
      <c r="H139" s="379"/>
      <c r="I139" s="379"/>
      <c r="J139" s="167" t="s">
        <v>153</v>
      </c>
      <c r="K139" s="168">
        <v>3</v>
      </c>
      <c r="L139" s="372"/>
      <c r="M139" s="372"/>
      <c r="N139" s="373">
        <f t="shared" si="0"/>
        <v>0</v>
      </c>
      <c r="O139" s="373"/>
      <c r="P139" s="373"/>
      <c r="Q139" s="373"/>
      <c r="R139" s="96"/>
      <c r="T139" s="97"/>
      <c r="U139" s="94"/>
      <c r="V139" s="94"/>
      <c r="W139" s="98"/>
      <c r="X139" s="94"/>
      <c r="Y139" s="98"/>
      <c r="Z139" s="94"/>
      <c r="AA139" s="99"/>
      <c r="AU139" s="100"/>
    </row>
    <row r="140" spans="2:47" s="9" customFormat="1" ht="22.35" customHeight="1">
      <c r="B140" s="93"/>
      <c r="C140" s="170"/>
      <c r="D140" s="172" t="s">
        <v>424</v>
      </c>
      <c r="E140" s="171"/>
      <c r="F140" s="171"/>
      <c r="G140" s="171"/>
      <c r="H140" s="171"/>
      <c r="I140" s="171"/>
      <c r="J140" s="171"/>
      <c r="K140" s="171"/>
      <c r="L140" s="174"/>
      <c r="M140" s="174"/>
      <c r="N140" s="394">
        <f>SUM(N141:Q143)</f>
        <v>0</v>
      </c>
      <c r="O140" s="395"/>
      <c r="P140" s="395"/>
      <c r="Q140" s="395"/>
      <c r="R140" s="96"/>
      <c r="T140" s="97"/>
      <c r="U140" s="94"/>
      <c r="V140" s="94"/>
      <c r="W140" s="98">
        <f>W143</f>
        <v>0</v>
      </c>
      <c r="X140" s="94"/>
      <c r="Y140" s="98">
        <f>Y143</f>
        <v>0</v>
      </c>
      <c r="Z140" s="94"/>
      <c r="AA140" s="99">
        <f>AA143</f>
        <v>0</v>
      </c>
      <c r="AU140" s="100">
        <f>AU143</f>
        <v>0</v>
      </c>
    </row>
    <row r="141" spans="2:49" s="1" customFormat="1" ht="31.5" customHeight="1">
      <c r="B141" s="102"/>
      <c r="C141" s="165" t="s">
        <v>177</v>
      </c>
      <c r="D141" s="165" t="s">
        <v>146</v>
      </c>
      <c r="E141" s="166" t="s">
        <v>240</v>
      </c>
      <c r="F141" s="379" t="s">
        <v>654</v>
      </c>
      <c r="G141" s="379"/>
      <c r="H141" s="379"/>
      <c r="I141" s="379"/>
      <c r="J141" s="167" t="s">
        <v>149</v>
      </c>
      <c r="K141" s="168">
        <v>400</v>
      </c>
      <c r="L141" s="372"/>
      <c r="M141" s="372"/>
      <c r="N141" s="373">
        <f aca="true" t="shared" si="1" ref="N141:N142">ROUND(L141*K141,2)</f>
        <v>0</v>
      </c>
      <c r="O141" s="373"/>
      <c r="P141" s="373"/>
      <c r="Q141" s="373"/>
      <c r="R141" s="103"/>
      <c r="T141" s="104"/>
      <c r="U141" s="108"/>
      <c r="V141" s="109"/>
      <c r="W141" s="109"/>
      <c r="X141" s="109"/>
      <c r="Y141" s="109"/>
      <c r="Z141" s="109"/>
      <c r="AA141" s="110"/>
      <c r="AO141" s="107"/>
      <c r="AP141" s="107"/>
      <c r="AQ141" s="107"/>
      <c r="AR141" s="107"/>
      <c r="AS141" s="107"/>
      <c r="AT141" s="17"/>
      <c r="AU141" s="107"/>
      <c r="AV141" s="17"/>
      <c r="AW141" s="17"/>
    </row>
    <row r="142" spans="2:49" s="1" customFormat="1" ht="31.5" customHeight="1">
      <c r="B142" s="102"/>
      <c r="C142" s="165" t="s">
        <v>165</v>
      </c>
      <c r="D142" s="165" t="s">
        <v>146</v>
      </c>
      <c r="E142" s="166" t="s">
        <v>241</v>
      </c>
      <c r="F142" s="379" t="s">
        <v>657</v>
      </c>
      <c r="G142" s="379"/>
      <c r="H142" s="379"/>
      <c r="I142" s="379"/>
      <c r="J142" s="167" t="s">
        <v>149</v>
      </c>
      <c r="K142" s="168">
        <v>12</v>
      </c>
      <c r="L142" s="372"/>
      <c r="M142" s="372"/>
      <c r="N142" s="373">
        <f t="shared" si="1"/>
        <v>0</v>
      </c>
      <c r="O142" s="373"/>
      <c r="P142" s="373"/>
      <c r="Q142" s="373"/>
      <c r="R142" s="103"/>
      <c r="T142" s="104"/>
      <c r="U142" s="108"/>
      <c r="V142" s="109"/>
      <c r="W142" s="109"/>
      <c r="X142" s="109"/>
      <c r="Y142" s="109"/>
      <c r="Z142" s="109"/>
      <c r="AA142" s="110"/>
      <c r="AO142" s="107"/>
      <c r="AP142" s="107"/>
      <c r="AQ142" s="107"/>
      <c r="AR142" s="107"/>
      <c r="AS142" s="107"/>
      <c r="AT142" s="17"/>
      <c r="AU142" s="107"/>
      <c r="AV142" s="17"/>
      <c r="AW142" s="17"/>
    </row>
    <row r="143" spans="2:49" s="1" customFormat="1" ht="31.5" customHeight="1">
      <c r="B143" s="102"/>
      <c r="C143" s="165">
        <v>13</v>
      </c>
      <c r="D143" s="165" t="s">
        <v>146</v>
      </c>
      <c r="E143" s="166" t="s">
        <v>224</v>
      </c>
      <c r="F143" s="379" t="s">
        <v>680</v>
      </c>
      <c r="G143" s="379"/>
      <c r="H143" s="379"/>
      <c r="I143" s="379"/>
      <c r="J143" s="167" t="s">
        <v>149</v>
      </c>
      <c r="K143" s="168">
        <v>160</v>
      </c>
      <c r="L143" s="372"/>
      <c r="M143" s="372"/>
      <c r="N143" s="373">
        <f>ROUND(L143*K143,2)</f>
        <v>0</v>
      </c>
      <c r="O143" s="373"/>
      <c r="P143" s="373"/>
      <c r="Q143" s="373"/>
      <c r="R143" s="103"/>
      <c r="T143" s="104" t="s">
        <v>5</v>
      </c>
      <c r="U143" s="108" t="s">
        <v>37</v>
      </c>
      <c r="V143" s="109">
        <v>0</v>
      </c>
      <c r="W143" s="109">
        <f>V143*K143</f>
        <v>0</v>
      </c>
      <c r="X143" s="109">
        <v>0</v>
      </c>
      <c r="Y143" s="109">
        <f>X143*K143</f>
        <v>0</v>
      </c>
      <c r="Z143" s="109">
        <v>0</v>
      </c>
      <c r="AA143" s="110">
        <f>Z143*K143</f>
        <v>0</v>
      </c>
      <c r="AO143" s="107">
        <f>IF(U143="základní",N143,0)</f>
        <v>0</v>
      </c>
      <c r="AP143" s="107">
        <f>IF(U143="snížená",N143,0)</f>
        <v>0</v>
      </c>
      <c r="AQ143" s="107">
        <f>IF(U143="zákl. přenesená",N143,0)</f>
        <v>0</v>
      </c>
      <c r="AR143" s="107">
        <f>IF(U143="sníž. přenesená",N143,0)</f>
        <v>0</v>
      </c>
      <c r="AS143" s="107">
        <f>IF(U143="nulová",N143,0)</f>
        <v>0</v>
      </c>
      <c r="AT143" s="17" t="s">
        <v>78</v>
      </c>
      <c r="AU143" s="107">
        <f>ROUND(L143*K143,2)</f>
        <v>0</v>
      </c>
      <c r="AV143" s="17" t="s">
        <v>150</v>
      </c>
      <c r="AW143" s="17" t="s">
        <v>169</v>
      </c>
    </row>
    <row r="144" spans="2:47" s="9" customFormat="1" ht="22.35" customHeight="1">
      <c r="B144" s="93"/>
      <c r="C144" s="170"/>
      <c r="D144" s="172" t="s">
        <v>438</v>
      </c>
      <c r="E144" s="171"/>
      <c r="F144" s="171"/>
      <c r="G144" s="171"/>
      <c r="H144" s="171"/>
      <c r="I144" s="171"/>
      <c r="J144" s="171"/>
      <c r="K144" s="171"/>
      <c r="L144" s="174"/>
      <c r="M144" s="174"/>
      <c r="N144" s="394">
        <f>SUM(N145:Q150)</f>
        <v>0</v>
      </c>
      <c r="O144" s="395"/>
      <c r="P144" s="395"/>
      <c r="Q144" s="395"/>
      <c r="R144" s="96"/>
      <c r="T144" s="97"/>
      <c r="U144" s="94"/>
      <c r="V144" s="94"/>
      <c r="W144" s="98">
        <f>W150</f>
        <v>0</v>
      </c>
      <c r="X144" s="94"/>
      <c r="Y144" s="98">
        <f>Y150</f>
        <v>0</v>
      </c>
      <c r="Z144" s="94"/>
      <c r="AA144" s="99">
        <f>AA150</f>
        <v>0</v>
      </c>
      <c r="AU144" s="100">
        <f>AU150</f>
        <v>0</v>
      </c>
    </row>
    <row r="145" spans="2:47" s="9" customFormat="1" ht="22.35" customHeight="1">
      <c r="B145" s="102"/>
      <c r="C145" s="165">
        <v>14</v>
      </c>
      <c r="D145" s="165" t="s">
        <v>146</v>
      </c>
      <c r="E145" s="166" t="s">
        <v>233</v>
      </c>
      <c r="F145" s="379" t="s">
        <v>439</v>
      </c>
      <c r="G145" s="379"/>
      <c r="H145" s="379"/>
      <c r="I145" s="379"/>
      <c r="J145" s="167" t="s">
        <v>153</v>
      </c>
      <c r="K145" s="168">
        <v>2</v>
      </c>
      <c r="L145" s="372"/>
      <c r="M145" s="372"/>
      <c r="N145" s="373">
        <f aca="true" t="shared" si="2" ref="N145:N149">ROUND(L145*K145,2)</f>
        <v>0</v>
      </c>
      <c r="O145" s="373"/>
      <c r="P145" s="373"/>
      <c r="Q145" s="373"/>
      <c r="R145" s="96"/>
      <c r="T145" s="97"/>
      <c r="U145" s="94"/>
      <c r="V145" s="94"/>
      <c r="W145" s="98"/>
      <c r="X145" s="94"/>
      <c r="Y145" s="98"/>
      <c r="Z145" s="94"/>
      <c r="AA145" s="99"/>
      <c r="AU145" s="100"/>
    </row>
    <row r="146" spans="2:47" s="9" customFormat="1" ht="22.35" customHeight="1">
      <c r="B146" s="102"/>
      <c r="C146" s="165">
        <v>15</v>
      </c>
      <c r="D146" s="165" t="s">
        <v>146</v>
      </c>
      <c r="E146" s="166" t="s">
        <v>234</v>
      </c>
      <c r="F146" s="379" t="s">
        <v>440</v>
      </c>
      <c r="G146" s="379"/>
      <c r="H146" s="379"/>
      <c r="I146" s="379"/>
      <c r="J146" s="167" t="s">
        <v>153</v>
      </c>
      <c r="K146" s="168">
        <v>1</v>
      </c>
      <c r="L146" s="372"/>
      <c r="M146" s="372"/>
      <c r="N146" s="373">
        <f t="shared" si="2"/>
        <v>0</v>
      </c>
      <c r="O146" s="373"/>
      <c r="P146" s="373"/>
      <c r="Q146" s="373"/>
      <c r="R146" s="96"/>
      <c r="T146" s="97"/>
      <c r="U146" s="94"/>
      <c r="V146" s="94"/>
      <c r="W146" s="98"/>
      <c r="X146" s="94"/>
      <c r="Y146" s="98"/>
      <c r="Z146" s="94"/>
      <c r="AA146" s="99"/>
      <c r="AU146" s="100"/>
    </row>
    <row r="147" spans="2:47" s="9" customFormat="1" ht="29.25" customHeight="1">
      <c r="B147" s="102"/>
      <c r="C147" s="165">
        <v>16</v>
      </c>
      <c r="D147" s="165" t="s">
        <v>146</v>
      </c>
      <c r="E147" s="166" t="s">
        <v>237</v>
      </c>
      <c r="F147" s="379" t="s">
        <v>441</v>
      </c>
      <c r="G147" s="379"/>
      <c r="H147" s="379"/>
      <c r="I147" s="379"/>
      <c r="J147" s="167" t="s">
        <v>153</v>
      </c>
      <c r="K147" s="168">
        <v>1</v>
      </c>
      <c r="L147" s="372"/>
      <c r="M147" s="372"/>
      <c r="N147" s="373">
        <f t="shared" si="2"/>
        <v>0</v>
      </c>
      <c r="O147" s="373"/>
      <c r="P147" s="373"/>
      <c r="Q147" s="373"/>
      <c r="R147" s="96"/>
      <c r="T147" s="97"/>
      <c r="U147" s="94"/>
      <c r="V147" s="94"/>
      <c r="W147" s="98"/>
      <c r="X147" s="94"/>
      <c r="Y147" s="98"/>
      <c r="Z147" s="94"/>
      <c r="AA147" s="99"/>
      <c r="AU147" s="100"/>
    </row>
    <row r="148" spans="2:47" s="9" customFormat="1" ht="22.35" customHeight="1">
      <c r="B148" s="102"/>
      <c r="C148" s="165">
        <v>17</v>
      </c>
      <c r="D148" s="165" t="s">
        <v>146</v>
      </c>
      <c r="E148" s="166" t="s">
        <v>239</v>
      </c>
      <c r="F148" s="379" t="s">
        <v>442</v>
      </c>
      <c r="G148" s="379"/>
      <c r="H148" s="379"/>
      <c r="I148" s="379"/>
      <c r="J148" s="167" t="s">
        <v>153</v>
      </c>
      <c r="K148" s="168">
        <v>2</v>
      </c>
      <c r="L148" s="372"/>
      <c r="M148" s="372"/>
      <c r="N148" s="373">
        <f t="shared" si="2"/>
        <v>0</v>
      </c>
      <c r="O148" s="373"/>
      <c r="P148" s="373"/>
      <c r="Q148" s="373"/>
      <c r="R148" s="96"/>
      <c r="T148" s="97"/>
      <c r="U148" s="94"/>
      <c r="V148" s="94"/>
      <c r="W148" s="98"/>
      <c r="X148" s="94"/>
      <c r="Y148" s="98"/>
      <c r="Z148" s="94"/>
      <c r="AA148" s="99"/>
      <c r="AU148" s="100"/>
    </row>
    <row r="149" spans="2:47" s="9" customFormat="1" ht="22.35" customHeight="1">
      <c r="B149" s="102"/>
      <c r="C149" s="165">
        <v>18</v>
      </c>
      <c r="D149" s="165" t="s">
        <v>146</v>
      </c>
      <c r="E149" s="166" t="s">
        <v>242</v>
      </c>
      <c r="F149" s="379" t="s">
        <v>443</v>
      </c>
      <c r="G149" s="379"/>
      <c r="H149" s="379"/>
      <c r="I149" s="379"/>
      <c r="J149" s="167" t="s">
        <v>153</v>
      </c>
      <c r="K149" s="168">
        <v>1</v>
      </c>
      <c r="L149" s="372"/>
      <c r="M149" s="372"/>
      <c r="N149" s="373">
        <f t="shared" si="2"/>
        <v>0</v>
      </c>
      <c r="O149" s="373"/>
      <c r="P149" s="373"/>
      <c r="Q149" s="373"/>
      <c r="R149" s="96"/>
      <c r="T149" s="97"/>
      <c r="U149" s="94"/>
      <c r="V149" s="94"/>
      <c r="W149" s="98"/>
      <c r="X149" s="94"/>
      <c r="Y149" s="98"/>
      <c r="Z149" s="94"/>
      <c r="AA149" s="99"/>
      <c r="AU149" s="100"/>
    </row>
    <row r="150" spans="2:49" s="9" customFormat="1" ht="22.35" customHeight="1">
      <c r="B150" s="102"/>
      <c r="C150" s="165">
        <v>19</v>
      </c>
      <c r="D150" s="165" t="s">
        <v>146</v>
      </c>
      <c r="E150" s="166" t="s">
        <v>243</v>
      </c>
      <c r="F150" s="379" t="s">
        <v>444</v>
      </c>
      <c r="G150" s="379"/>
      <c r="H150" s="379"/>
      <c r="I150" s="379"/>
      <c r="J150" s="167" t="s">
        <v>153</v>
      </c>
      <c r="K150" s="168">
        <v>2</v>
      </c>
      <c r="L150" s="372"/>
      <c r="M150" s="372"/>
      <c r="N150" s="373">
        <f>ROUND(L150*K150,2)</f>
        <v>0</v>
      </c>
      <c r="O150" s="373"/>
      <c r="P150" s="373"/>
      <c r="Q150" s="373"/>
      <c r="R150" s="96"/>
      <c r="T150" s="97" t="s">
        <v>5</v>
      </c>
      <c r="U150" s="94" t="s">
        <v>37</v>
      </c>
      <c r="V150" s="94">
        <v>0</v>
      </c>
      <c r="W150" s="98">
        <f>V150*K150</f>
        <v>0</v>
      </c>
      <c r="X150" s="94">
        <v>0</v>
      </c>
      <c r="Y150" s="98">
        <f>X150*K150</f>
        <v>0</v>
      </c>
      <c r="Z150" s="94">
        <v>0</v>
      </c>
      <c r="AA150" s="99">
        <f>Z150*K150</f>
        <v>0</v>
      </c>
      <c r="AO150" s="9">
        <f>IF(U150="základní",N150,0)</f>
        <v>0</v>
      </c>
      <c r="AP150" s="9">
        <f>IF(U150="snížená",N150,0)</f>
        <v>0</v>
      </c>
      <c r="AQ150" s="9">
        <f>IF(U150="zákl. přenesená",N150,0)</f>
        <v>0</v>
      </c>
      <c r="AR150" s="9">
        <f>IF(U150="sníž. přenesená",N150,0)</f>
        <v>0</v>
      </c>
      <c r="AS150" s="9">
        <f>IF(U150="nulová",N150,0)</f>
        <v>0</v>
      </c>
      <c r="AT150" s="9" t="s">
        <v>78</v>
      </c>
      <c r="AU150" s="100">
        <f>ROUND(L150*K150,2)</f>
        <v>0</v>
      </c>
      <c r="AV150" s="9" t="s">
        <v>150</v>
      </c>
      <c r="AW150" s="9" t="s">
        <v>173</v>
      </c>
    </row>
    <row r="151" spans="2:47" s="9" customFormat="1" ht="22.35" customHeight="1">
      <c r="B151" s="93"/>
      <c r="C151" s="170"/>
      <c r="D151" s="172" t="s">
        <v>445</v>
      </c>
      <c r="E151" s="171"/>
      <c r="F151" s="171"/>
      <c r="G151" s="171"/>
      <c r="H151" s="171"/>
      <c r="I151" s="171"/>
      <c r="J151" s="171"/>
      <c r="K151" s="171"/>
      <c r="L151" s="174"/>
      <c r="M151" s="174"/>
      <c r="N151" s="394">
        <f>SUM(N152)</f>
        <v>0</v>
      </c>
      <c r="O151" s="395"/>
      <c r="P151" s="395"/>
      <c r="Q151" s="395"/>
      <c r="R151" s="96"/>
      <c r="T151" s="97"/>
      <c r="U151" s="94"/>
      <c r="V151" s="94"/>
      <c r="W151" s="98">
        <f>SUM(W152:W152)</f>
        <v>0</v>
      </c>
      <c r="X151" s="94"/>
      <c r="Y151" s="98">
        <f>SUM(Y152:Y152)</f>
        <v>0</v>
      </c>
      <c r="Z151" s="94"/>
      <c r="AA151" s="99">
        <f>SUM(AA152:AA152)</f>
        <v>0</v>
      </c>
      <c r="AU151" s="100">
        <f>SUM(AU152:AU152)</f>
        <v>0</v>
      </c>
    </row>
    <row r="152" spans="2:49" s="1" customFormat="1" ht="57" customHeight="1">
      <c r="B152" s="102"/>
      <c r="C152" s="165">
        <v>20</v>
      </c>
      <c r="D152" s="165" t="s">
        <v>146</v>
      </c>
      <c r="E152" s="166" t="s">
        <v>244</v>
      </c>
      <c r="F152" s="379" t="s">
        <v>446</v>
      </c>
      <c r="G152" s="379"/>
      <c r="H152" s="379"/>
      <c r="I152" s="379"/>
      <c r="J152" s="167" t="s">
        <v>220</v>
      </c>
      <c r="K152" s="168">
        <v>1</v>
      </c>
      <c r="L152" s="372"/>
      <c r="M152" s="372"/>
      <c r="N152" s="373">
        <f>ROUND(L152*K152,2)</f>
        <v>0</v>
      </c>
      <c r="O152" s="373"/>
      <c r="P152" s="373"/>
      <c r="Q152" s="373"/>
      <c r="R152" s="103"/>
      <c r="T152" s="104" t="s">
        <v>5</v>
      </c>
      <c r="U152" s="29" t="s">
        <v>37</v>
      </c>
      <c r="V152" s="105">
        <v>0</v>
      </c>
      <c r="W152" s="105">
        <f>V152*K152</f>
        <v>0</v>
      </c>
      <c r="X152" s="105">
        <v>0</v>
      </c>
      <c r="Y152" s="105">
        <f>X152*K152</f>
        <v>0</v>
      </c>
      <c r="Z152" s="105">
        <v>0</v>
      </c>
      <c r="AA152" s="106">
        <f>Z152*K152</f>
        <v>0</v>
      </c>
      <c r="AO152" s="107">
        <f>IF(U152="základní",N152,0)</f>
        <v>0</v>
      </c>
      <c r="AP152" s="107">
        <f>IF(U152="snížená",N152,0)</f>
        <v>0</v>
      </c>
      <c r="AQ152" s="107">
        <f>IF(U152="zákl. přenesená",N152,0)</f>
        <v>0</v>
      </c>
      <c r="AR152" s="107">
        <f>IF(U152="sníž. přenesená",N152,0)</f>
        <v>0</v>
      </c>
      <c r="AS152" s="107">
        <f>IF(U152="nulová",N152,0)</f>
        <v>0</v>
      </c>
      <c r="AT152" s="17" t="s">
        <v>78</v>
      </c>
      <c r="AU152" s="107">
        <f>ROUND(L152*K152,2)</f>
        <v>0</v>
      </c>
      <c r="AV152" s="17" t="s">
        <v>150</v>
      </c>
      <c r="AW152" s="17" t="s">
        <v>176</v>
      </c>
    </row>
    <row r="153" spans="2:49" s="1" customFormat="1" ht="15.75" customHeight="1">
      <c r="B153" s="102"/>
      <c r="C153" s="165"/>
      <c r="D153" s="165"/>
      <c r="E153" s="166"/>
      <c r="F153" s="374" t="s">
        <v>688</v>
      </c>
      <c r="G153" s="374"/>
      <c r="H153" s="374"/>
      <c r="I153" s="374"/>
      <c r="J153" s="167"/>
      <c r="K153" s="168"/>
      <c r="L153" s="375"/>
      <c r="M153" s="375"/>
      <c r="N153" s="373"/>
      <c r="O153" s="373"/>
      <c r="P153" s="373"/>
      <c r="Q153" s="373"/>
      <c r="R153" s="103"/>
      <c r="T153" s="150"/>
      <c r="U153" s="29"/>
      <c r="V153" s="105"/>
      <c r="W153" s="105"/>
      <c r="X153" s="105"/>
      <c r="Y153" s="105"/>
      <c r="Z153" s="105"/>
      <c r="AA153" s="106"/>
      <c r="AO153" s="107"/>
      <c r="AP153" s="107"/>
      <c r="AQ153" s="107"/>
      <c r="AR153" s="107"/>
      <c r="AS153" s="107"/>
      <c r="AT153" s="17"/>
      <c r="AU153" s="107"/>
      <c r="AV153" s="17"/>
      <c r="AW153" s="17"/>
    </row>
    <row r="154" spans="2:47" s="9" customFormat="1" ht="22.35" customHeight="1">
      <c r="B154" s="93"/>
      <c r="C154" s="170"/>
      <c r="D154" s="171" t="s">
        <v>706</v>
      </c>
      <c r="E154" s="171"/>
      <c r="F154" s="171"/>
      <c r="G154" s="171"/>
      <c r="H154" s="171"/>
      <c r="I154" s="171"/>
      <c r="J154" s="171"/>
      <c r="K154" s="171"/>
      <c r="L154" s="174"/>
      <c r="M154" s="174"/>
      <c r="N154" s="394">
        <f>SUM(N155:Q157)</f>
        <v>0</v>
      </c>
      <c r="O154" s="395"/>
      <c r="P154" s="395"/>
      <c r="Q154" s="395"/>
      <c r="R154" s="96"/>
      <c r="T154" s="97"/>
      <c r="U154" s="94"/>
      <c r="V154" s="94"/>
      <c r="W154" s="98">
        <f>SUM(W155:W157)</f>
        <v>0</v>
      </c>
      <c r="X154" s="94"/>
      <c r="Y154" s="98">
        <f>SUM(Y155:Y157)</f>
        <v>0</v>
      </c>
      <c r="Z154" s="94"/>
      <c r="AA154" s="99">
        <f>SUM(AA155:AA157)</f>
        <v>0</v>
      </c>
      <c r="AU154" s="100">
        <f>SUM(AU155:AU157)</f>
        <v>0</v>
      </c>
    </row>
    <row r="155" spans="2:49" s="1" customFormat="1" ht="22.5" customHeight="1">
      <c r="B155" s="102"/>
      <c r="C155" s="165">
        <v>21</v>
      </c>
      <c r="D155" s="165" t="s">
        <v>146</v>
      </c>
      <c r="E155" s="166" t="s">
        <v>232</v>
      </c>
      <c r="F155" s="379" t="s">
        <v>431</v>
      </c>
      <c r="G155" s="379"/>
      <c r="H155" s="379"/>
      <c r="I155" s="379"/>
      <c r="J155" s="167" t="s">
        <v>220</v>
      </c>
      <c r="K155" s="168">
        <v>1</v>
      </c>
      <c r="L155" s="372"/>
      <c r="M155" s="372"/>
      <c r="N155" s="373">
        <f aca="true" t="shared" si="3" ref="N155:N157">ROUND(L155*K155,2)</f>
        <v>0</v>
      </c>
      <c r="O155" s="373"/>
      <c r="P155" s="373"/>
      <c r="Q155" s="373"/>
      <c r="R155" s="103"/>
      <c r="T155" s="104" t="s">
        <v>5</v>
      </c>
      <c r="U155" s="29" t="s">
        <v>37</v>
      </c>
      <c r="V155" s="105">
        <v>0</v>
      </c>
      <c r="W155" s="105">
        <f aca="true" t="shared" si="4" ref="W155:W157">V155*K155</f>
        <v>0</v>
      </c>
      <c r="X155" s="105">
        <v>0</v>
      </c>
      <c r="Y155" s="105">
        <f aca="true" t="shared" si="5" ref="Y155:Y157">X155*K155</f>
        <v>0</v>
      </c>
      <c r="Z155" s="105">
        <v>0</v>
      </c>
      <c r="AA155" s="106">
        <f aca="true" t="shared" si="6" ref="AA155:AA157">Z155*K155</f>
        <v>0</v>
      </c>
      <c r="AO155" s="107">
        <f aca="true" t="shared" si="7" ref="AO155:AO157">IF(U155="základní",N155,0)</f>
        <v>0</v>
      </c>
      <c r="AP155" s="107">
        <f aca="true" t="shared" si="8" ref="AP155:AP157">IF(U155="snížená",N155,0)</f>
        <v>0</v>
      </c>
      <c r="AQ155" s="107">
        <f aca="true" t="shared" si="9" ref="AQ155:AQ157">IF(U155="zákl. přenesená",N155,0)</f>
        <v>0</v>
      </c>
      <c r="AR155" s="107">
        <f aca="true" t="shared" si="10" ref="AR155:AR157">IF(U155="sníž. přenesená",N155,0)</f>
        <v>0</v>
      </c>
      <c r="AS155" s="107">
        <f aca="true" t="shared" si="11" ref="AS155:AS157">IF(U155="nulová",N155,0)</f>
        <v>0</v>
      </c>
      <c r="AT155" s="17" t="s">
        <v>78</v>
      </c>
      <c r="AU155" s="107">
        <f aca="true" t="shared" si="12" ref="AU155:AU157">ROUND(L155*K155,2)</f>
        <v>0</v>
      </c>
      <c r="AV155" s="17" t="s">
        <v>150</v>
      </c>
      <c r="AW155" s="17" t="s">
        <v>183</v>
      </c>
    </row>
    <row r="156" spans="2:49" s="1" customFormat="1" ht="22.5" customHeight="1">
      <c r="B156" s="102"/>
      <c r="C156" s="165">
        <v>22</v>
      </c>
      <c r="D156" s="165" t="s">
        <v>146</v>
      </c>
      <c r="E156" s="166" t="s">
        <v>231</v>
      </c>
      <c r="F156" s="379" t="s">
        <v>457</v>
      </c>
      <c r="G156" s="379"/>
      <c r="H156" s="379"/>
      <c r="I156" s="379"/>
      <c r="J156" s="167" t="s">
        <v>220</v>
      </c>
      <c r="K156" s="168">
        <v>1</v>
      </c>
      <c r="L156" s="372"/>
      <c r="M156" s="372"/>
      <c r="N156" s="373">
        <f t="shared" si="3"/>
        <v>0</v>
      </c>
      <c r="O156" s="373"/>
      <c r="P156" s="373"/>
      <c r="Q156" s="373"/>
      <c r="R156" s="103"/>
      <c r="T156" s="104" t="s">
        <v>5</v>
      </c>
      <c r="U156" s="29" t="s">
        <v>37</v>
      </c>
      <c r="V156" s="105">
        <v>0</v>
      </c>
      <c r="W156" s="105">
        <f t="shared" si="4"/>
        <v>0</v>
      </c>
      <c r="X156" s="105">
        <v>0</v>
      </c>
      <c r="Y156" s="105">
        <f t="shared" si="5"/>
        <v>0</v>
      </c>
      <c r="Z156" s="105">
        <v>0</v>
      </c>
      <c r="AA156" s="106">
        <f t="shared" si="6"/>
        <v>0</v>
      </c>
      <c r="AO156" s="107">
        <f t="shared" si="7"/>
        <v>0</v>
      </c>
      <c r="AP156" s="107">
        <f t="shared" si="8"/>
        <v>0</v>
      </c>
      <c r="AQ156" s="107">
        <f t="shared" si="9"/>
        <v>0</v>
      </c>
      <c r="AR156" s="107">
        <f t="shared" si="10"/>
        <v>0</v>
      </c>
      <c r="AS156" s="107">
        <f t="shared" si="11"/>
        <v>0</v>
      </c>
      <c r="AT156" s="17" t="s">
        <v>78</v>
      </c>
      <c r="AU156" s="107">
        <f t="shared" si="12"/>
        <v>0</v>
      </c>
      <c r="AV156" s="17" t="s">
        <v>150</v>
      </c>
      <c r="AW156" s="17" t="s">
        <v>187</v>
      </c>
    </row>
    <row r="157" spans="2:49" s="1" customFormat="1" ht="31.5" customHeight="1">
      <c r="B157" s="102"/>
      <c r="C157" s="165">
        <v>23</v>
      </c>
      <c r="D157" s="165" t="s">
        <v>146</v>
      </c>
      <c r="E157" s="166" t="s">
        <v>245</v>
      </c>
      <c r="F157" s="379" t="s">
        <v>709</v>
      </c>
      <c r="G157" s="379"/>
      <c r="H157" s="379"/>
      <c r="I157" s="379"/>
      <c r="J157" s="167" t="s">
        <v>220</v>
      </c>
      <c r="K157" s="168">
        <v>1</v>
      </c>
      <c r="L157" s="372"/>
      <c r="M157" s="372"/>
      <c r="N157" s="373">
        <f t="shared" si="3"/>
        <v>0</v>
      </c>
      <c r="O157" s="373"/>
      <c r="P157" s="373"/>
      <c r="Q157" s="373"/>
      <c r="R157" s="103"/>
      <c r="T157" s="104" t="s">
        <v>5</v>
      </c>
      <c r="U157" s="108" t="s">
        <v>37</v>
      </c>
      <c r="V157" s="109">
        <v>0</v>
      </c>
      <c r="W157" s="109">
        <f t="shared" si="4"/>
        <v>0</v>
      </c>
      <c r="X157" s="109">
        <v>0</v>
      </c>
      <c r="Y157" s="109">
        <f t="shared" si="5"/>
        <v>0</v>
      </c>
      <c r="Z157" s="109">
        <v>0</v>
      </c>
      <c r="AA157" s="110">
        <f t="shared" si="6"/>
        <v>0</v>
      </c>
      <c r="AO157" s="107">
        <f t="shared" si="7"/>
        <v>0</v>
      </c>
      <c r="AP157" s="107">
        <f t="shared" si="8"/>
        <v>0</v>
      </c>
      <c r="AQ157" s="107">
        <f t="shared" si="9"/>
        <v>0</v>
      </c>
      <c r="AR157" s="107">
        <f t="shared" si="10"/>
        <v>0</v>
      </c>
      <c r="AS157" s="107">
        <f t="shared" si="11"/>
        <v>0</v>
      </c>
      <c r="AT157" s="17" t="s">
        <v>78</v>
      </c>
      <c r="AU157" s="107">
        <f t="shared" si="12"/>
        <v>0</v>
      </c>
      <c r="AV157" s="17" t="s">
        <v>150</v>
      </c>
      <c r="AW157" s="17" t="s">
        <v>190</v>
      </c>
    </row>
    <row r="158" spans="2:18" s="1" customFormat="1" ht="6.95" customHeight="1">
      <c r="B158" s="40"/>
      <c r="C158" s="41"/>
      <c r="D158" s="41"/>
      <c r="E158" s="41"/>
      <c r="F158" s="41"/>
      <c r="G158" s="41"/>
      <c r="H158" s="41"/>
      <c r="I158" s="41"/>
      <c r="J158" s="41"/>
      <c r="K158" s="41"/>
      <c r="L158" s="41"/>
      <c r="M158" s="41"/>
      <c r="N158" s="41"/>
      <c r="O158" s="41"/>
      <c r="P158" s="41"/>
      <c r="Q158" s="41"/>
      <c r="R158" s="42"/>
    </row>
  </sheetData>
  <sheetProtection algorithmName="SHA-512" hashValue="l+MhPr/XMUaIM6bXWfvNMSrF7NxTjqX9NzjgEJzjcmtQ6iCOZg4JFdRm/Ea7dBe5noxKGuDFeYvK873sNw6Epw==" saltValue="SQhIx1NIZ5Wu9IyGw11hIw==" spinCount="100000" sheet="1" objects="1" scenarios="1"/>
  <mergeCells count="174">
    <mergeCell ref="F153:I153"/>
    <mergeCell ref="L153:M153"/>
    <mergeCell ref="N153:Q153"/>
    <mergeCell ref="H1:K1"/>
    <mergeCell ref="C2:Q2"/>
    <mergeCell ref="S2:AC2"/>
    <mergeCell ref="C4:Q4"/>
    <mergeCell ref="F6:P6"/>
    <mergeCell ref="F7:P7"/>
    <mergeCell ref="O18:P18"/>
    <mergeCell ref="O20:P20"/>
    <mergeCell ref="O21:P21"/>
    <mergeCell ref="F9:G9"/>
    <mergeCell ref="F10:G10"/>
    <mergeCell ref="F13:G13"/>
    <mergeCell ref="F14:G14"/>
    <mergeCell ref="F15:G15"/>
    <mergeCell ref="F16:G16"/>
    <mergeCell ref="F19:G19"/>
    <mergeCell ref="E24:L24"/>
    <mergeCell ref="M27:P27"/>
    <mergeCell ref="M28:P28"/>
    <mergeCell ref="O9:P9"/>
    <mergeCell ref="O11:P11"/>
    <mergeCell ref="O12:P12"/>
    <mergeCell ref="O14:P14"/>
    <mergeCell ref="O15:P15"/>
    <mergeCell ref="O17:P17"/>
    <mergeCell ref="H35:J35"/>
    <mergeCell ref="M35:P35"/>
    <mergeCell ref="H36:J36"/>
    <mergeCell ref="M36:P36"/>
    <mergeCell ref="L38:P38"/>
    <mergeCell ref="C76:Q76"/>
    <mergeCell ref="M30:P30"/>
    <mergeCell ref="H32:J32"/>
    <mergeCell ref="M32:P32"/>
    <mergeCell ref="H33:J33"/>
    <mergeCell ref="M33:P33"/>
    <mergeCell ref="H34:J34"/>
    <mergeCell ref="M34:P34"/>
    <mergeCell ref="N88:Q88"/>
    <mergeCell ref="N89:Q89"/>
    <mergeCell ref="N90:Q90"/>
    <mergeCell ref="N91:Q91"/>
    <mergeCell ref="N92:Q92"/>
    <mergeCell ref="N93:Q93"/>
    <mergeCell ref="F78:P78"/>
    <mergeCell ref="F79:P79"/>
    <mergeCell ref="M81:P81"/>
    <mergeCell ref="M83:Q83"/>
    <mergeCell ref="M84:Q84"/>
    <mergeCell ref="C86:G86"/>
    <mergeCell ref="N86:Q86"/>
    <mergeCell ref="F108:P108"/>
    <mergeCell ref="M110:P110"/>
    <mergeCell ref="M112:Q112"/>
    <mergeCell ref="M113:Q113"/>
    <mergeCell ref="F115:I115"/>
    <mergeCell ref="L115:M115"/>
    <mergeCell ref="N115:Q115"/>
    <mergeCell ref="N94:Q94"/>
    <mergeCell ref="N95:Q95"/>
    <mergeCell ref="N97:Q97"/>
    <mergeCell ref="L99:Q99"/>
    <mergeCell ref="C105:Q105"/>
    <mergeCell ref="F107:P107"/>
    <mergeCell ref="N120:Q120"/>
    <mergeCell ref="F121:I121"/>
    <mergeCell ref="L121:M121"/>
    <mergeCell ref="N121:Q121"/>
    <mergeCell ref="F122:I122"/>
    <mergeCell ref="L122:M122"/>
    <mergeCell ref="N122:Q122"/>
    <mergeCell ref="N116:Q116"/>
    <mergeCell ref="N117:Q117"/>
    <mergeCell ref="N118:Q118"/>
    <mergeCell ref="F119:I119"/>
    <mergeCell ref="L119:M119"/>
    <mergeCell ref="N119:Q119"/>
    <mergeCell ref="F125:I125"/>
    <mergeCell ref="L125:M125"/>
    <mergeCell ref="N125:Q125"/>
    <mergeCell ref="F126:I126"/>
    <mergeCell ref="L126:M126"/>
    <mergeCell ref="N126:Q126"/>
    <mergeCell ref="F123:I123"/>
    <mergeCell ref="L123:M123"/>
    <mergeCell ref="N123:Q123"/>
    <mergeCell ref="F124:I124"/>
    <mergeCell ref="L124:M124"/>
    <mergeCell ref="N124:Q124"/>
    <mergeCell ref="F129:I129"/>
    <mergeCell ref="L129:M129"/>
    <mergeCell ref="N129:Q129"/>
    <mergeCell ref="F130:I130"/>
    <mergeCell ref="L130:M130"/>
    <mergeCell ref="N130:Q130"/>
    <mergeCell ref="F127:I127"/>
    <mergeCell ref="L127:M127"/>
    <mergeCell ref="N127:Q127"/>
    <mergeCell ref="F128:I128"/>
    <mergeCell ref="L128:M128"/>
    <mergeCell ref="N128:Q128"/>
    <mergeCell ref="F133:I133"/>
    <mergeCell ref="L133:M133"/>
    <mergeCell ref="N133:Q133"/>
    <mergeCell ref="F138:I138"/>
    <mergeCell ref="L138:M138"/>
    <mergeCell ref="N138:Q138"/>
    <mergeCell ref="F131:I131"/>
    <mergeCell ref="L131:M131"/>
    <mergeCell ref="N131:Q131"/>
    <mergeCell ref="F132:I132"/>
    <mergeCell ref="L132:M132"/>
    <mergeCell ref="N132:Q132"/>
    <mergeCell ref="F134:I134"/>
    <mergeCell ref="L134:M134"/>
    <mergeCell ref="N134:Q134"/>
    <mergeCell ref="F135:I135"/>
    <mergeCell ref="L135:M135"/>
    <mergeCell ref="N135:Q135"/>
    <mergeCell ref="F136:I136"/>
    <mergeCell ref="L136:M136"/>
    <mergeCell ref="N136:Q136"/>
    <mergeCell ref="F137:I137"/>
    <mergeCell ref="L137:M137"/>
    <mergeCell ref="N137:Q137"/>
    <mergeCell ref="F142:I142"/>
    <mergeCell ref="L142:M142"/>
    <mergeCell ref="N142:Q142"/>
    <mergeCell ref="F139:I139"/>
    <mergeCell ref="L139:M139"/>
    <mergeCell ref="N139:Q139"/>
    <mergeCell ref="N140:Q140"/>
    <mergeCell ref="F141:I141"/>
    <mergeCell ref="L141:M141"/>
    <mergeCell ref="N141:Q141"/>
    <mergeCell ref="F146:I146"/>
    <mergeCell ref="L146:M146"/>
    <mergeCell ref="N146:Q146"/>
    <mergeCell ref="F147:I147"/>
    <mergeCell ref="L147:M147"/>
    <mergeCell ref="N147:Q147"/>
    <mergeCell ref="F143:I143"/>
    <mergeCell ref="L143:M143"/>
    <mergeCell ref="N143:Q143"/>
    <mergeCell ref="N144:Q144"/>
    <mergeCell ref="F145:I145"/>
    <mergeCell ref="L145:M145"/>
    <mergeCell ref="N145:Q145"/>
    <mergeCell ref="F150:I150"/>
    <mergeCell ref="L150:M150"/>
    <mergeCell ref="N150:Q150"/>
    <mergeCell ref="N151:Q151"/>
    <mergeCell ref="F152:I152"/>
    <mergeCell ref="L152:M152"/>
    <mergeCell ref="N152:Q152"/>
    <mergeCell ref="F148:I148"/>
    <mergeCell ref="L148:M148"/>
    <mergeCell ref="N148:Q148"/>
    <mergeCell ref="F149:I149"/>
    <mergeCell ref="L149:M149"/>
    <mergeCell ref="N149:Q149"/>
    <mergeCell ref="F157:I157"/>
    <mergeCell ref="L157:M157"/>
    <mergeCell ref="N157:Q157"/>
    <mergeCell ref="N154:Q154"/>
    <mergeCell ref="F155:I155"/>
    <mergeCell ref="L155:M155"/>
    <mergeCell ref="N155:Q155"/>
    <mergeCell ref="F156:I156"/>
    <mergeCell ref="L156:M156"/>
    <mergeCell ref="N156:Q156"/>
  </mergeCells>
  <hyperlinks>
    <hyperlink ref="F1:G1" location="C2" display="1) Krycí list rozpočtu"/>
    <hyperlink ref="H1:K1" location="C86" display="2) Rekapitulace rozpočtu"/>
    <hyperlink ref="L1" location="C115" display="3) Rozpočet"/>
    <hyperlink ref="S1:T1" location="'Rekapitulace stavby'!C2" display="Rekapitulace stavby"/>
  </hyperlinks>
  <printOptions/>
  <pageMargins left="0.5833333" right="0.5833333" top="0.5" bottom="0.4666667" header="0" footer="0"/>
  <pageSetup blackAndWhite="1" fitToHeight="100" fitToWidth="1" horizontalDpi="600" verticalDpi="600" orientation="portrait" paperSize="9" scale="95"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137"/>
  <sheetViews>
    <sheetView showGridLines="0" tabSelected="1" workbookViewId="0" topLeftCell="B1">
      <pane ySplit="1" topLeftCell="A121" activePane="bottomLeft" state="frozen"/>
      <selection pane="bottomLeft" activeCell="L116" sqref="L116:M136"/>
    </sheetView>
  </sheetViews>
  <sheetFormatPr defaultColWidth="9.33203125" defaultRowHeight="13.5"/>
  <cols>
    <col min="1" max="1" width="8.33203125" style="112" customWidth="1"/>
    <col min="2" max="2" width="1.66796875" style="112" customWidth="1"/>
    <col min="3" max="3" width="4.16015625" style="112" customWidth="1"/>
    <col min="4" max="4" width="4.33203125" style="112" customWidth="1"/>
    <col min="5" max="5" width="17.16015625" style="112" customWidth="1"/>
    <col min="6" max="7" width="11.16015625" style="112" customWidth="1"/>
    <col min="8" max="8" width="12.5" style="112" customWidth="1"/>
    <col min="9" max="9" width="7" style="112" customWidth="1"/>
    <col min="10" max="10" width="5.16015625" style="112" customWidth="1"/>
    <col min="11" max="11" width="11.5" style="112" customWidth="1"/>
    <col min="12" max="12" width="12" style="112" customWidth="1"/>
    <col min="13" max="14" width="6" style="112" customWidth="1"/>
    <col min="15" max="15" width="2" style="112" customWidth="1"/>
    <col min="16" max="16" width="12.5" style="112" customWidth="1"/>
    <col min="17" max="17" width="4.16015625" style="112" customWidth="1"/>
    <col min="18" max="18" width="1.66796875" style="112" customWidth="1"/>
    <col min="19" max="19" width="8.16015625" style="112" customWidth="1"/>
    <col min="20" max="20" width="29.66015625" style="112" hidden="1" customWidth="1"/>
    <col min="21" max="21" width="16.33203125" style="112" hidden="1" customWidth="1"/>
    <col min="22" max="22" width="12.33203125" style="112" hidden="1" customWidth="1"/>
    <col min="23" max="23" width="16.33203125" style="112" hidden="1" customWidth="1"/>
    <col min="24" max="24" width="12.16015625" style="112" hidden="1" customWidth="1"/>
    <col min="25" max="25" width="15" style="112" hidden="1" customWidth="1"/>
    <col min="26" max="26" width="11" style="112" hidden="1" customWidth="1"/>
    <col min="27" max="27" width="15" style="112" hidden="1" customWidth="1"/>
    <col min="28" max="28" width="16.33203125" style="112" hidden="1" customWidth="1"/>
    <col min="29" max="29" width="11" style="112" customWidth="1"/>
    <col min="30" max="30" width="15" style="112" customWidth="1"/>
    <col min="31" max="31" width="16.33203125" style="112" customWidth="1"/>
    <col min="32" max="16384" width="9.33203125" style="112" customWidth="1"/>
  </cols>
  <sheetData>
    <row r="1" spans="1:42" ht="21.75" customHeight="1">
      <c r="A1" s="71"/>
      <c r="B1" s="11"/>
      <c r="C1" s="11"/>
      <c r="D1" s="12" t="s">
        <v>1</v>
      </c>
      <c r="E1" s="11"/>
      <c r="F1" s="13" t="s">
        <v>116</v>
      </c>
      <c r="G1" s="13"/>
      <c r="H1" s="396" t="s">
        <v>117</v>
      </c>
      <c r="I1" s="396"/>
      <c r="J1" s="396"/>
      <c r="K1" s="396"/>
      <c r="L1" s="13" t="s">
        <v>118</v>
      </c>
      <c r="M1" s="11"/>
      <c r="N1" s="11"/>
      <c r="O1" s="12" t="s">
        <v>119</v>
      </c>
      <c r="P1" s="11"/>
      <c r="Q1" s="11"/>
      <c r="R1" s="11"/>
      <c r="S1" s="13" t="s">
        <v>120</v>
      </c>
      <c r="T1" s="13"/>
      <c r="U1" s="71"/>
      <c r="V1" s="71"/>
      <c r="W1" s="14"/>
      <c r="X1" s="14"/>
      <c r="Y1" s="14"/>
      <c r="Z1" s="14"/>
      <c r="AA1" s="14"/>
      <c r="AB1" s="14"/>
      <c r="AC1" s="14"/>
      <c r="AD1" s="14"/>
      <c r="AE1" s="14"/>
      <c r="AF1" s="14"/>
      <c r="AG1" s="14"/>
      <c r="AH1" s="14"/>
      <c r="AI1" s="14"/>
      <c r="AJ1" s="14"/>
      <c r="AK1" s="14"/>
      <c r="AL1" s="14"/>
      <c r="AM1" s="14"/>
      <c r="AN1" s="14"/>
      <c r="AO1" s="14"/>
      <c r="AP1" s="14"/>
    </row>
    <row r="2" spans="3:29" ht="36.95" customHeight="1">
      <c r="C2" s="307" t="s">
        <v>7</v>
      </c>
      <c r="D2" s="308"/>
      <c r="E2" s="308"/>
      <c r="F2" s="308"/>
      <c r="G2" s="308"/>
      <c r="H2" s="308"/>
      <c r="I2" s="308"/>
      <c r="J2" s="308"/>
      <c r="K2" s="308"/>
      <c r="L2" s="308"/>
      <c r="M2" s="308"/>
      <c r="N2" s="308"/>
      <c r="O2" s="308"/>
      <c r="P2" s="308"/>
      <c r="Q2" s="308"/>
      <c r="S2" s="339" t="s">
        <v>8</v>
      </c>
      <c r="T2" s="340"/>
      <c r="U2" s="340"/>
      <c r="V2" s="340"/>
      <c r="W2" s="340"/>
      <c r="X2" s="340"/>
      <c r="Y2" s="340"/>
      <c r="Z2" s="340"/>
      <c r="AA2" s="340"/>
      <c r="AB2" s="340"/>
      <c r="AC2" s="340"/>
    </row>
    <row r="3" spans="2:18" ht="6.95" customHeight="1">
      <c r="B3" s="18"/>
      <c r="C3" s="19"/>
      <c r="D3" s="19"/>
      <c r="E3" s="19"/>
      <c r="F3" s="19"/>
      <c r="G3" s="19"/>
      <c r="H3" s="19"/>
      <c r="I3" s="19"/>
      <c r="J3" s="19"/>
      <c r="K3" s="19"/>
      <c r="L3" s="19"/>
      <c r="M3" s="19"/>
      <c r="N3" s="19"/>
      <c r="O3" s="19"/>
      <c r="P3" s="19"/>
      <c r="Q3" s="19"/>
      <c r="R3" s="20"/>
    </row>
    <row r="4" spans="2:20" ht="36.95" customHeight="1">
      <c r="B4" s="21"/>
      <c r="C4" s="309" t="s">
        <v>122</v>
      </c>
      <c r="D4" s="310"/>
      <c r="E4" s="310"/>
      <c r="F4" s="310"/>
      <c r="G4" s="310"/>
      <c r="H4" s="310"/>
      <c r="I4" s="310"/>
      <c r="J4" s="310"/>
      <c r="K4" s="310"/>
      <c r="L4" s="310"/>
      <c r="M4" s="310"/>
      <c r="N4" s="310"/>
      <c r="O4" s="310"/>
      <c r="P4" s="310"/>
      <c r="Q4" s="310"/>
      <c r="R4" s="22"/>
      <c r="T4" s="23" t="s">
        <v>13</v>
      </c>
    </row>
    <row r="5" spans="2:18" ht="6.95" customHeight="1">
      <c r="B5" s="21"/>
      <c r="C5" s="175"/>
      <c r="D5" s="175"/>
      <c r="E5" s="175"/>
      <c r="F5" s="175"/>
      <c r="G5" s="175"/>
      <c r="H5" s="175"/>
      <c r="I5" s="175"/>
      <c r="J5" s="175"/>
      <c r="K5" s="175"/>
      <c r="L5" s="175"/>
      <c r="M5" s="175"/>
      <c r="N5" s="175"/>
      <c r="O5" s="175"/>
      <c r="P5" s="175"/>
      <c r="Q5" s="175"/>
      <c r="R5" s="22"/>
    </row>
    <row r="6" spans="2:18" ht="25.35" customHeight="1">
      <c r="B6" s="21"/>
      <c r="C6" s="175"/>
      <c r="D6" s="176" t="s">
        <v>17</v>
      </c>
      <c r="E6" s="175"/>
      <c r="F6" s="417" t="str">
        <f>'[2]Rekapitulace stavby'!K6</f>
        <v>Lednice</v>
      </c>
      <c r="G6" s="418"/>
      <c r="H6" s="418"/>
      <c r="I6" s="418"/>
      <c r="J6" s="418"/>
      <c r="K6" s="418"/>
      <c r="L6" s="418"/>
      <c r="M6" s="418"/>
      <c r="N6" s="418"/>
      <c r="O6" s="418"/>
      <c r="P6" s="418"/>
      <c r="Q6" s="175"/>
      <c r="R6" s="22"/>
    </row>
    <row r="7" spans="2:18" s="1" customFormat="1" ht="32.85" customHeight="1">
      <c r="B7" s="26"/>
      <c r="C7" s="177"/>
      <c r="D7" s="178" t="s">
        <v>123</v>
      </c>
      <c r="E7" s="177"/>
      <c r="F7" s="313" t="s">
        <v>623</v>
      </c>
      <c r="G7" s="408"/>
      <c r="H7" s="408"/>
      <c r="I7" s="408"/>
      <c r="J7" s="408"/>
      <c r="K7" s="408"/>
      <c r="L7" s="408"/>
      <c r="M7" s="408"/>
      <c r="N7" s="408"/>
      <c r="O7" s="408"/>
      <c r="P7" s="408"/>
      <c r="Q7" s="177"/>
      <c r="R7" s="28"/>
    </row>
    <row r="8" spans="2:18" s="1" customFormat="1" ht="14.45" customHeight="1">
      <c r="B8" s="26"/>
      <c r="C8" s="177"/>
      <c r="D8" s="176" t="s">
        <v>19</v>
      </c>
      <c r="E8" s="177"/>
      <c r="F8" s="179" t="s">
        <v>5</v>
      </c>
      <c r="G8" s="177"/>
      <c r="H8" s="177"/>
      <c r="I8" s="177"/>
      <c r="J8" s="177"/>
      <c r="K8" s="177"/>
      <c r="L8" s="177"/>
      <c r="M8" s="176" t="s">
        <v>20</v>
      </c>
      <c r="N8" s="177"/>
      <c r="O8" s="179" t="s">
        <v>5</v>
      </c>
      <c r="P8" s="177"/>
      <c r="Q8" s="177"/>
      <c r="R8" s="28"/>
    </row>
    <row r="9" spans="2:18" s="1" customFormat="1" ht="14.45" customHeight="1">
      <c r="B9" s="26"/>
      <c r="C9" s="177"/>
      <c r="D9" s="176" t="s">
        <v>21</v>
      </c>
      <c r="E9" s="177"/>
      <c r="F9" s="409" t="str">
        <f>'Rekapitulace stavby'!K8</f>
        <v>Lednice</v>
      </c>
      <c r="G9" s="409"/>
      <c r="H9" s="177"/>
      <c r="I9" s="177"/>
      <c r="J9" s="177"/>
      <c r="K9" s="177"/>
      <c r="L9" s="177"/>
      <c r="M9" s="176" t="s">
        <v>23</v>
      </c>
      <c r="N9" s="177"/>
      <c r="O9" s="409" t="str">
        <f>'Rekapitulace stavby'!AN8</f>
        <v>29. 1. 2018</v>
      </c>
      <c r="P9" s="409"/>
      <c r="Q9" s="177"/>
      <c r="R9" s="28"/>
    </row>
    <row r="10" spans="2:18" s="1" customFormat="1" ht="10.9" customHeight="1">
      <c r="B10" s="26"/>
      <c r="C10" s="177"/>
      <c r="D10" s="177"/>
      <c r="E10" s="177"/>
      <c r="F10" s="409"/>
      <c r="G10" s="409"/>
      <c r="H10" s="177"/>
      <c r="I10" s="177"/>
      <c r="J10" s="177"/>
      <c r="K10" s="177"/>
      <c r="L10" s="177"/>
      <c r="M10" s="177"/>
      <c r="N10" s="177"/>
      <c r="O10" s="177"/>
      <c r="P10" s="177"/>
      <c r="Q10" s="177"/>
      <c r="R10" s="28"/>
    </row>
    <row r="11" spans="2:18" s="1" customFormat="1" ht="14.45" customHeight="1">
      <c r="B11" s="26"/>
      <c r="C11" s="177"/>
      <c r="D11" s="176" t="s">
        <v>25</v>
      </c>
      <c r="E11" s="177"/>
      <c r="F11" s="180" t="str">
        <f>'Rekapitulace stavby'!K10</f>
        <v>Mendelova univerzita v Brně, Zahradnická fakulta</v>
      </c>
      <c r="G11" s="180"/>
      <c r="H11" s="177"/>
      <c r="I11" s="177"/>
      <c r="J11" s="177"/>
      <c r="K11" s="177"/>
      <c r="L11" s="177"/>
      <c r="M11" s="176" t="s">
        <v>26</v>
      </c>
      <c r="N11" s="177"/>
      <c r="O11" s="311">
        <f>IF('Rekapitulace stavby'!AN10="","",'Rekapitulace stavby'!AN10)</f>
        <v>62156489</v>
      </c>
      <c r="P11" s="311"/>
      <c r="Q11" s="177"/>
      <c r="R11" s="28"/>
    </row>
    <row r="12" spans="2:18" s="1" customFormat="1" ht="18" customHeight="1">
      <c r="B12" s="26"/>
      <c r="C12" s="177"/>
      <c r="D12" s="177"/>
      <c r="E12" s="179" t="str">
        <f>IF('[2]Rekapitulace stavby'!E11="","",'[2]Rekapitulace stavby'!E11)</f>
        <v xml:space="preserve"> </v>
      </c>
      <c r="F12" s="180" t="str">
        <f>'Rekapitulace stavby'!K11</f>
        <v>Zemědělská 1, 613 00 Brno</v>
      </c>
      <c r="G12" s="180"/>
      <c r="H12" s="177"/>
      <c r="I12" s="177"/>
      <c r="J12" s="177"/>
      <c r="K12" s="177"/>
      <c r="L12" s="177"/>
      <c r="M12" s="176" t="s">
        <v>27</v>
      </c>
      <c r="N12" s="177"/>
      <c r="O12" s="311" t="str">
        <f>IF('Rekapitulace stavby'!AN11="","",'Rekapitulace stavby'!AN11)</f>
        <v>CZ62156489</v>
      </c>
      <c r="P12" s="311"/>
      <c r="Q12" s="177"/>
      <c r="R12" s="28"/>
    </row>
    <row r="13" spans="2:18" s="1" customFormat="1" ht="6.95" customHeight="1">
      <c r="B13" s="26"/>
      <c r="C13" s="177"/>
      <c r="D13" s="177"/>
      <c r="E13" s="177"/>
      <c r="F13" s="409"/>
      <c r="G13" s="409"/>
      <c r="H13" s="177"/>
      <c r="I13" s="177"/>
      <c r="J13" s="177"/>
      <c r="K13" s="177"/>
      <c r="L13" s="177"/>
      <c r="M13" s="177"/>
      <c r="N13" s="177"/>
      <c r="O13" s="177"/>
      <c r="P13" s="177"/>
      <c r="Q13" s="177"/>
      <c r="R13" s="28"/>
    </row>
    <row r="14" spans="2:18" s="1" customFormat="1" ht="14.45" customHeight="1">
      <c r="B14" s="26"/>
      <c r="C14" s="177"/>
      <c r="D14" s="176" t="s">
        <v>28</v>
      </c>
      <c r="E14" s="177"/>
      <c r="F14" s="352" t="str">
        <f>'Rekapitulace stavby'!K13</f>
        <v xml:space="preserve"> </v>
      </c>
      <c r="G14" s="352"/>
      <c r="H14" s="177"/>
      <c r="I14" s="177"/>
      <c r="J14" s="177"/>
      <c r="K14" s="177"/>
      <c r="L14" s="177"/>
      <c r="M14" s="176" t="s">
        <v>26</v>
      </c>
      <c r="N14" s="177"/>
      <c r="O14" s="354" t="str">
        <f>'Rekapitulace stavby'!AN13</f>
        <v xml:space="preserve"> </v>
      </c>
      <c r="P14" s="354"/>
      <c r="Q14" s="177"/>
      <c r="R14" s="28"/>
    </row>
    <row r="15" spans="2:18" s="1" customFormat="1" ht="18" customHeight="1">
      <c r="B15" s="26"/>
      <c r="C15" s="177"/>
      <c r="D15" s="177"/>
      <c r="E15" s="179" t="str">
        <f>IF('[2]Rekapitulace stavby'!E14="","",'[2]Rekapitulace stavby'!E14)</f>
        <v xml:space="preserve"> </v>
      </c>
      <c r="F15" s="354" t="str">
        <f>'Rekapitulace stavby'!K14</f>
        <v xml:space="preserve"> </v>
      </c>
      <c r="G15" s="354"/>
      <c r="H15" s="177"/>
      <c r="I15" s="177"/>
      <c r="J15" s="177"/>
      <c r="K15" s="177"/>
      <c r="L15" s="177"/>
      <c r="M15" s="176" t="s">
        <v>27</v>
      </c>
      <c r="N15" s="177"/>
      <c r="O15" s="354" t="str">
        <f>'Rekapitulace stavby'!AN14</f>
        <v xml:space="preserve"> </v>
      </c>
      <c r="P15" s="354"/>
      <c r="Q15" s="177"/>
      <c r="R15" s="28"/>
    </row>
    <row r="16" spans="2:18" s="1" customFormat="1" ht="6.95" customHeight="1">
      <c r="B16" s="26"/>
      <c r="C16" s="177"/>
      <c r="D16" s="177"/>
      <c r="E16" s="177"/>
      <c r="F16" s="409"/>
      <c r="G16" s="409"/>
      <c r="H16" s="177"/>
      <c r="I16" s="177"/>
      <c r="J16" s="177"/>
      <c r="K16" s="177"/>
      <c r="L16" s="177"/>
      <c r="M16" s="177"/>
      <c r="N16" s="177"/>
      <c r="O16" s="177"/>
      <c r="P16" s="177"/>
      <c r="Q16" s="177"/>
      <c r="R16" s="28"/>
    </row>
    <row r="17" spans="2:18" s="1" customFormat="1" ht="14.45" customHeight="1">
      <c r="B17" s="26"/>
      <c r="C17" s="177"/>
      <c r="D17" s="176" t="s">
        <v>29</v>
      </c>
      <c r="E17" s="177"/>
      <c r="F17" s="180" t="str">
        <f>'Rekapitulace stavby'!K16</f>
        <v>Ing. Jiří Vondál, PROVO</v>
      </c>
      <c r="G17" s="180"/>
      <c r="H17" s="177"/>
      <c r="I17" s="177"/>
      <c r="J17" s="177"/>
      <c r="K17" s="177"/>
      <c r="L17" s="177"/>
      <c r="M17" s="176" t="s">
        <v>26</v>
      </c>
      <c r="N17" s="177"/>
      <c r="O17" s="311">
        <f>IF('Rekapitulace stavby'!AN16="","",'Rekapitulace stavby'!AN16)</f>
        <v>12703320</v>
      </c>
      <c r="P17" s="311"/>
      <c r="Q17" s="177"/>
      <c r="R17" s="28"/>
    </row>
    <row r="18" spans="2:18" s="1" customFormat="1" ht="18" customHeight="1">
      <c r="B18" s="26"/>
      <c r="C18" s="177"/>
      <c r="D18" s="177"/>
      <c r="E18" s="179" t="str">
        <f>IF('[2]Rekapitulace stavby'!E17="","",'[2]Rekapitulace stavby'!E17)</f>
        <v xml:space="preserve"> </v>
      </c>
      <c r="F18" s="180" t="str">
        <f>'Rekapitulace stavby'!K17</f>
        <v>Kubelíkova 22d, 628 00 Brno - Líšeň</v>
      </c>
      <c r="G18" s="180"/>
      <c r="H18" s="177"/>
      <c r="I18" s="177"/>
      <c r="J18" s="177"/>
      <c r="K18" s="177"/>
      <c r="L18" s="177"/>
      <c r="M18" s="176" t="s">
        <v>27</v>
      </c>
      <c r="N18" s="177"/>
      <c r="O18" s="311" t="str">
        <f>IF('Rekapitulace stavby'!AN17="","",'Rekapitulace stavby'!AN17)</f>
        <v/>
      </c>
      <c r="P18" s="311"/>
      <c r="Q18" s="177"/>
      <c r="R18" s="28"/>
    </row>
    <row r="19" spans="2:18" s="1" customFormat="1" ht="6.95" customHeight="1">
      <c r="B19" s="26"/>
      <c r="C19" s="177"/>
      <c r="D19" s="177"/>
      <c r="E19" s="177"/>
      <c r="F19" s="409"/>
      <c r="G19" s="409"/>
      <c r="H19" s="177"/>
      <c r="I19" s="177"/>
      <c r="J19" s="177"/>
      <c r="K19" s="177"/>
      <c r="L19" s="177"/>
      <c r="M19" s="177"/>
      <c r="N19" s="177"/>
      <c r="O19" s="177"/>
      <c r="P19" s="177"/>
      <c r="Q19" s="177"/>
      <c r="R19" s="28"/>
    </row>
    <row r="20" spans="2:18" s="1" customFormat="1" ht="14.45" customHeight="1">
      <c r="B20" s="26"/>
      <c r="C20" s="177"/>
      <c r="D20" s="176" t="s">
        <v>31</v>
      </c>
      <c r="E20" s="177"/>
      <c r="F20" s="180" t="str">
        <f>'Rekapitulace stavby'!K19</f>
        <v>Profigrass s.r.o. - Ing. Tomáš Vlček</v>
      </c>
      <c r="G20" s="180"/>
      <c r="H20" s="177"/>
      <c r="I20" s="177"/>
      <c r="J20" s="177"/>
      <c r="K20" s="177"/>
      <c r="L20" s="177"/>
      <c r="M20" s="176" t="s">
        <v>26</v>
      </c>
      <c r="N20" s="177"/>
      <c r="O20" s="311">
        <f>IF('Rekapitulace stavby'!AN19="","",'Rekapitulace stavby'!AN19)</f>
        <v>25319876</v>
      </c>
      <c r="P20" s="311"/>
      <c r="Q20" s="177"/>
      <c r="R20" s="28"/>
    </row>
    <row r="21" spans="2:18" s="1" customFormat="1" ht="18" customHeight="1">
      <c r="B21" s="26"/>
      <c r="C21" s="177"/>
      <c r="D21" s="177"/>
      <c r="E21" s="179" t="str">
        <f>IF('[2]Rekapitulace stavby'!E20="","",'[2]Rekapitulace stavby'!E20)</f>
        <v xml:space="preserve"> </v>
      </c>
      <c r="F21" s="180" t="str">
        <f>'Rekapitulace stavby'!K20</f>
        <v>Holzova 9, 628 00 Brno - Líšeň</v>
      </c>
      <c r="G21" s="180"/>
      <c r="H21" s="177"/>
      <c r="I21" s="177"/>
      <c r="J21" s="177"/>
      <c r="K21" s="177"/>
      <c r="L21" s="177"/>
      <c r="M21" s="176" t="s">
        <v>27</v>
      </c>
      <c r="N21" s="177"/>
      <c r="O21" s="311" t="str">
        <f>IF('Rekapitulace stavby'!AN20="","",'Rekapitulace stavby'!AN20)</f>
        <v>CZ25319876</v>
      </c>
      <c r="P21" s="311"/>
      <c r="Q21" s="177"/>
      <c r="R21" s="28"/>
    </row>
    <row r="22" spans="2:18" s="1" customFormat="1" ht="6.95" customHeight="1">
      <c r="B22" s="26"/>
      <c r="C22" s="177"/>
      <c r="D22" s="177"/>
      <c r="E22" s="177"/>
      <c r="F22" s="177"/>
      <c r="G22" s="177"/>
      <c r="H22" s="177"/>
      <c r="I22" s="177"/>
      <c r="J22" s="177"/>
      <c r="K22" s="177"/>
      <c r="L22" s="177"/>
      <c r="M22" s="177"/>
      <c r="N22" s="177"/>
      <c r="O22" s="177"/>
      <c r="P22" s="177"/>
      <c r="Q22" s="177"/>
      <c r="R22" s="28"/>
    </row>
    <row r="23" spans="2:18" s="1" customFormat="1" ht="14.45" customHeight="1">
      <c r="B23" s="26"/>
      <c r="C23" s="177"/>
      <c r="D23" s="176" t="s">
        <v>32</v>
      </c>
      <c r="E23" s="177"/>
      <c r="F23" s="291" t="str">
        <f>'Rekapitulace stavby'!K22</f>
        <v xml:space="preserve"> </v>
      </c>
      <c r="G23" s="177"/>
      <c r="H23" s="177"/>
      <c r="I23" s="177"/>
      <c r="J23" s="177"/>
      <c r="K23" s="177"/>
      <c r="L23" s="177"/>
      <c r="M23" s="177"/>
      <c r="N23" s="177"/>
      <c r="O23" s="177"/>
      <c r="P23" s="177"/>
      <c r="Q23" s="177"/>
      <c r="R23" s="28"/>
    </row>
    <row r="24" spans="2:18" s="1" customFormat="1" ht="22.5" customHeight="1">
      <c r="B24" s="26"/>
      <c r="C24" s="177"/>
      <c r="D24" s="177"/>
      <c r="E24" s="314" t="s">
        <v>5</v>
      </c>
      <c r="F24" s="314"/>
      <c r="G24" s="314"/>
      <c r="H24" s="314"/>
      <c r="I24" s="314"/>
      <c r="J24" s="314"/>
      <c r="K24" s="314"/>
      <c r="L24" s="314"/>
      <c r="M24" s="177"/>
      <c r="N24" s="177"/>
      <c r="O24" s="177"/>
      <c r="P24" s="177"/>
      <c r="Q24" s="177"/>
      <c r="R24" s="28"/>
    </row>
    <row r="25" spans="2:18" s="1" customFormat="1" ht="6.95" customHeight="1">
      <c r="B25" s="26"/>
      <c r="C25" s="177"/>
      <c r="D25" s="177"/>
      <c r="E25" s="177"/>
      <c r="F25" s="177"/>
      <c r="G25" s="177"/>
      <c r="H25" s="177"/>
      <c r="I25" s="177"/>
      <c r="J25" s="177"/>
      <c r="K25" s="177"/>
      <c r="L25" s="177"/>
      <c r="M25" s="177"/>
      <c r="N25" s="177"/>
      <c r="O25" s="177"/>
      <c r="P25" s="177"/>
      <c r="Q25" s="177"/>
      <c r="R25" s="28"/>
    </row>
    <row r="26" spans="2:18" s="1" customFormat="1" ht="6.95" customHeight="1">
      <c r="B26" s="26"/>
      <c r="C26" s="177"/>
      <c r="D26" s="181"/>
      <c r="E26" s="181"/>
      <c r="F26" s="181"/>
      <c r="G26" s="181"/>
      <c r="H26" s="181"/>
      <c r="I26" s="181"/>
      <c r="J26" s="181"/>
      <c r="K26" s="181"/>
      <c r="L26" s="181"/>
      <c r="M26" s="181"/>
      <c r="N26" s="181"/>
      <c r="O26" s="181"/>
      <c r="P26" s="181"/>
      <c r="Q26" s="177"/>
      <c r="R26" s="28"/>
    </row>
    <row r="27" spans="2:18" s="1" customFormat="1" ht="14.45" customHeight="1">
      <c r="B27" s="26"/>
      <c r="C27" s="177"/>
      <c r="D27" s="182" t="s">
        <v>124</v>
      </c>
      <c r="E27" s="177"/>
      <c r="F27" s="177"/>
      <c r="G27" s="177"/>
      <c r="H27" s="177"/>
      <c r="I27" s="177"/>
      <c r="J27" s="177"/>
      <c r="K27" s="177"/>
      <c r="L27" s="177"/>
      <c r="M27" s="315">
        <f>N88</f>
        <v>0</v>
      </c>
      <c r="N27" s="315"/>
      <c r="O27" s="315"/>
      <c r="P27" s="315"/>
      <c r="Q27" s="177"/>
      <c r="R27" s="28"/>
    </row>
    <row r="28" spans="2:18" s="1" customFormat="1" ht="14.45" customHeight="1">
      <c r="B28" s="26"/>
      <c r="C28" s="177"/>
      <c r="D28" s="183" t="s">
        <v>125</v>
      </c>
      <c r="E28" s="177"/>
      <c r="F28" s="177"/>
      <c r="G28" s="177"/>
      <c r="H28" s="177"/>
      <c r="I28" s="177"/>
      <c r="J28" s="177"/>
      <c r="K28" s="177"/>
      <c r="L28" s="177"/>
      <c r="M28" s="315">
        <f>N94</f>
        <v>0</v>
      </c>
      <c r="N28" s="315"/>
      <c r="O28" s="315"/>
      <c r="P28" s="315"/>
      <c r="Q28" s="177"/>
      <c r="R28" s="28"/>
    </row>
    <row r="29" spans="2:18" s="1" customFormat="1" ht="6.95" customHeight="1">
      <c r="B29" s="26"/>
      <c r="C29" s="177"/>
      <c r="D29" s="177"/>
      <c r="E29" s="177"/>
      <c r="F29" s="177"/>
      <c r="G29" s="177"/>
      <c r="H29" s="177"/>
      <c r="I29" s="177"/>
      <c r="J29" s="177"/>
      <c r="K29" s="177"/>
      <c r="L29" s="177"/>
      <c r="M29" s="177"/>
      <c r="N29" s="177"/>
      <c r="O29" s="177"/>
      <c r="P29" s="177"/>
      <c r="Q29" s="177"/>
      <c r="R29" s="28"/>
    </row>
    <row r="30" spans="2:18" s="1" customFormat="1" ht="25.35" customHeight="1">
      <c r="B30" s="26"/>
      <c r="C30" s="177"/>
      <c r="D30" s="184" t="s">
        <v>35</v>
      </c>
      <c r="E30" s="177"/>
      <c r="F30" s="177"/>
      <c r="G30" s="177"/>
      <c r="H30" s="177"/>
      <c r="I30" s="177"/>
      <c r="J30" s="177"/>
      <c r="K30" s="177"/>
      <c r="L30" s="177"/>
      <c r="M30" s="422">
        <f>ROUND(M27+M28,2)</f>
        <v>0</v>
      </c>
      <c r="N30" s="408"/>
      <c r="O30" s="408"/>
      <c r="P30" s="408"/>
      <c r="Q30" s="177"/>
      <c r="R30" s="28"/>
    </row>
    <row r="31" spans="2:18" s="1" customFormat="1" ht="6.95" customHeight="1">
      <c r="B31" s="26"/>
      <c r="C31" s="177"/>
      <c r="D31" s="181"/>
      <c r="E31" s="181"/>
      <c r="F31" s="181"/>
      <c r="G31" s="181"/>
      <c r="H31" s="181"/>
      <c r="I31" s="181"/>
      <c r="J31" s="181"/>
      <c r="K31" s="181"/>
      <c r="L31" s="181"/>
      <c r="M31" s="181"/>
      <c r="N31" s="181"/>
      <c r="O31" s="181"/>
      <c r="P31" s="181"/>
      <c r="Q31" s="177"/>
      <c r="R31" s="28"/>
    </row>
    <row r="32" spans="2:18" s="1" customFormat="1" ht="14.45" customHeight="1">
      <c r="B32" s="26"/>
      <c r="C32" s="177"/>
      <c r="D32" s="185" t="s">
        <v>36</v>
      </c>
      <c r="E32" s="185" t="s">
        <v>37</v>
      </c>
      <c r="F32" s="186">
        <v>0.21</v>
      </c>
      <c r="G32" s="187" t="s">
        <v>38</v>
      </c>
      <c r="H32" s="423">
        <f>M30</f>
        <v>0</v>
      </c>
      <c r="I32" s="408"/>
      <c r="J32" s="408"/>
      <c r="K32" s="177"/>
      <c r="L32" s="177"/>
      <c r="M32" s="423">
        <f>H32*0.21</f>
        <v>0</v>
      </c>
      <c r="N32" s="408"/>
      <c r="O32" s="408"/>
      <c r="P32" s="408"/>
      <c r="Q32" s="177"/>
      <c r="R32" s="28"/>
    </row>
    <row r="33" spans="2:18" s="1" customFormat="1" ht="14.45" customHeight="1">
      <c r="B33" s="26"/>
      <c r="C33" s="177"/>
      <c r="D33" s="177"/>
      <c r="E33" s="185" t="s">
        <v>39</v>
      </c>
      <c r="F33" s="186">
        <v>0.15</v>
      </c>
      <c r="G33" s="187" t="s">
        <v>38</v>
      </c>
      <c r="H33" s="423"/>
      <c r="I33" s="408"/>
      <c r="J33" s="408"/>
      <c r="K33" s="177"/>
      <c r="L33" s="177"/>
      <c r="M33" s="423">
        <v>0</v>
      </c>
      <c r="N33" s="408"/>
      <c r="O33" s="408"/>
      <c r="P33" s="408"/>
      <c r="Q33" s="177"/>
      <c r="R33" s="28"/>
    </row>
    <row r="34" spans="2:18" s="1" customFormat="1" ht="14.45" customHeight="1" hidden="1">
      <c r="B34" s="26"/>
      <c r="C34" s="177"/>
      <c r="D34" s="177"/>
      <c r="E34" s="185" t="s">
        <v>40</v>
      </c>
      <c r="F34" s="186">
        <v>0.21</v>
      </c>
      <c r="G34" s="187" t="s">
        <v>38</v>
      </c>
      <c r="H34" s="423" t="e">
        <f>ROUND((SUM(#REF!)+SUM(#REF!)),2)</f>
        <v>#REF!</v>
      </c>
      <c r="I34" s="408"/>
      <c r="J34" s="408"/>
      <c r="K34" s="177"/>
      <c r="L34" s="177"/>
      <c r="M34" s="423">
        <v>0</v>
      </c>
      <c r="N34" s="408"/>
      <c r="O34" s="408"/>
      <c r="P34" s="408"/>
      <c r="Q34" s="177"/>
      <c r="R34" s="28"/>
    </row>
    <row r="35" spans="2:18" s="1" customFormat="1" ht="14.45" customHeight="1" hidden="1">
      <c r="B35" s="26"/>
      <c r="C35" s="177"/>
      <c r="D35" s="177"/>
      <c r="E35" s="185" t="s">
        <v>41</v>
      </c>
      <c r="F35" s="186">
        <v>0.15</v>
      </c>
      <c r="G35" s="187" t="s">
        <v>38</v>
      </c>
      <c r="H35" s="423" t="e">
        <f>ROUND((SUM(#REF!)+SUM(#REF!)),2)</f>
        <v>#REF!</v>
      </c>
      <c r="I35" s="408"/>
      <c r="J35" s="408"/>
      <c r="K35" s="177"/>
      <c r="L35" s="177"/>
      <c r="M35" s="423">
        <v>0</v>
      </c>
      <c r="N35" s="408"/>
      <c r="O35" s="408"/>
      <c r="P35" s="408"/>
      <c r="Q35" s="177"/>
      <c r="R35" s="28"/>
    </row>
    <row r="36" spans="2:18" s="1" customFormat="1" ht="14.45" customHeight="1" hidden="1">
      <c r="B36" s="26"/>
      <c r="C36" s="177"/>
      <c r="D36" s="177"/>
      <c r="E36" s="185" t="s">
        <v>42</v>
      </c>
      <c r="F36" s="186">
        <v>0</v>
      </c>
      <c r="G36" s="187" t="s">
        <v>38</v>
      </c>
      <c r="H36" s="423" t="e">
        <f>ROUND((SUM(#REF!)+SUM(#REF!)),2)</f>
        <v>#REF!</v>
      </c>
      <c r="I36" s="408"/>
      <c r="J36" s="408"/>
      <c r="K36" s="177"/>
      <c r="L36" s="177"/>
      <c r="M36" s="423">
        <v>0</v>
      </c>
      <c r="N36" s="408"/>
      <c r="O36" s="408"/>
      <c r="P36" s="408"/>
      <c r="Q36" s="177"/>
      <c r="R36" s="28"/>
    </row>
    <row r="37" spans="2:18" s="1" customFormat="1" ht="6.95" customHeight="1">
      <c r="B37" s="26"/>
      <c r="C37" s="177"/>
      <c r="D37" s="177"/>
      <c r="E37" s="177"/>
      <c r="F37" s="177"/>
      <c r="G37" s="177"/>
      <c r="H37" s="177"/>
      <c r="I37" s="177"/>
      <c r="J37" s="177"/>
      <c r="K37" s="177"/>
      <c r="L37" s="177"/>
      <c r="M37" s="177"/>
      <c r="N37" s="177"/>
      <c r="O37" s="177"/>
      <c r="P37" s="177"/>
      <c r="Q37" s="177"/>
      <c r="R37" s="28"/>
    </row>
    <row r="38" spans="2:18" s="1" customFormat="1" ht="25.35" customHeight="1">
      <c r="B38" s="26"/>
      <c r="C38" s="188"/>
      <c r="D38" s="189" t="s">
        <v>43</v>
      </c>
      <c r="E38" s="190"/>
      <c r="F38" s="190"/>
      <c r="G38" s="191" t="s">
        <v>44</v>
      </c>
      <c r="H38" s="192" t="s">
        <v>45</v>
      </c>
      <c r="I38" s="190"/>
      <c r="J38" s="190"/>
      <c r="K38" s="190"/>
      <c r="L38" s="424">
        <f>SUM(M30:M36)</f>
        <v>0</v>
      </c>
      <c r="M38" s="424"/>
      <c r="N38" s="424"/>
      <c r="O38" s="424"/>
      <c r="P38" s="425"/>
      <c r="Q38" s="188"/>
      <c r="R38" s="28"/>
    </row>
    <row r="39" spans="2:18" s="1" customFormat="1" ht="14.45" customHeight="1">
      <c r="B39" s="26"/>
      <c r="C39" s="177"/>
      <c r="D39" s="177"/>
      <c r="E39" s="177"/>
      <c r="F39" s="177"/>
      <c r="G39" s="177"/>
      <c r="H39" s="177"/>
      <c r="I39" s="177"/>
      <c r="J39" s="177"/>
      <c r="K39" s="177"/>
      <c r="L39" s="177"/>
      <c r="M39" s="177"/>
      <c r="N39" s="177"/>
      <c r="O39" s="177"/>
      <c r="P39" s="177"/>
      <c r="Q39" s="177"/>
      <c r="R39" s="28"/>
    </row>
    <row r="40" spans="2:18" s="1" customFormat="1" ht="14.45" customHeight="1">
      <c r="B40" s="26"/>
      <c r="C40" s="177"/>
      <c r="D40" s="177"/>
      <c r="E40" s="177"/>
      <c r="F40" s="177"/>
      <c r="G40" s="177"/>
      <c r="H40" s="177"/>
      <c r="I40" s="177"/>
      <c r="J40" s="177"/>
      <c r="K40" s="177"/>
      <c r="L40" s="177"/>
      <c r="M40" s="177"/>
      <c r="N40" s="177"/>
      <c r="O40" s="177"/>
      <c r="P40" s="177"/>
      <c r="Q40" s="177"/>
      <c r="R40" s="28"/>
    </row>
    <row r="41" spans="2:18" ht="13.5">
      <c r="B41" s="21"/>
      <c r="C41" s="175"/>
      <c r="D41" s="175"/>
      <c r="E41" s="175"/>
      <c r="F41" s="175"/>
      <c r="G41" s="175"/>
      <c r="H41" s="175"/>
      <c r="I41" s="175"/>
      <c r="J41" s="175"/>
      <c r="K41" s="175"/>
      <c r="L41" s="175"/>
      <c r="M41" s="175"/>
      <c r="N41" s="175"/>
      <c r="O41" s="175"/>
      <c r="P41" s="175"/>
      <c r="Q41" s="175"/>
      <c r="R41" s="22"/>
    </row>
    <row r="42" spans="2:18" ht="13.5">
      <c r="B42" s="21"/>
      <c r="C42" s="175"/>
      <c r="D42" s="175"/>
      <c r="E42" s="175"/>
      <c r="F42" s="175"/>
      <c r="G42" s="175"/>
      <c r="H42" s="175"/>
      <c r="I42" s="175"/>
      <c r="J42" s="175"/>
      <c r="K42" s="175"/>
      <c r="L42" s="175"/>
      <c r="M42" s="175"/>
      <c r="N42" s="175"/>
      <c r="O42" s="175"/>
      <c r="P42" s="175"/>
      <c r="Q42" s="175"/>
      <c r="R42" s="22"/>
    </row>
    <row r="43" spans="2:18" ht="13.5">
      <c r="B43" s="21"/>
      <c r="C43" s="175"/>
      <c r="D43" s="175"/>
      <c r="E43" s="175"/>
      <c r="F43" s="175"/>
      <c r="G43" s="175"/>
      <c r="H43" s="175"/>
      <c r="I43" s="175"/>
      <c r="J43" s="175"/>
      <c r="K43" s="175"/>
      <c r="L43" s="175"/>
      <c r="M43" s="175"/>
      <c r="N43" s="175"/>
      <c r="O43" s="175"/>
      <c r="P43" s="175"/>
      <c r="Q43" s="175"/>
      <c r="R43" s="22"/>
    </row>
    <row r="44" spans="2:18" ht="13.5">
      <c r="B44" s="21"/>
      <c r="C44" s="175"/>
      <c r="D44" s="175"/>
      <c r="E44" s="175"/>
      <c r="F44" s="175"/>
      <c r="G44" s="175"/>
      <c r="H44" s="175"/>
      <c r="I44" s="175"/>
      <c r="J44" s="175"/>
      <c r="K44" s="175"/>
      <c r="L44" s="175"/>
      <c r="M44" s="175"/>
      <c r="N44" s="175"/>
      <c r="O44" s="175"/>
      <c r="P44" s="175"/>
      <c r="Q44" s="175"/>
      <c r="R44" s="22"/>
    </row>
    <row r="45" spans="2:18" ht="13.5">
      <c r="B45" s="21"/>
      <c r="C45" s="175"/>
      <c r="D45" s="175"/>
      <c r="E45" s="175"/>
      <c r="F45" s="175"/>
      <c r="G45" s="175"/>
      <c r="H45" s="175"/>
      <c r="I45" s="175"/>
      <c r="J45" s="175"/>
      <c r="K45" s="175"/>
      <c r="L45" s="175"/>
      <c r="M45" s="175"/>
      <c r="N45" s="175"/>
      <c r="O45" s="175"/>
      <c r="P45" s="175"/>
      <c r="Q45" s="175"/>
      <c r="R45" s="22"/>
    </row>
    <row r="46" spans="2:18" ht="13.5">
      <c r="B46" s="21"/>
      <c r="C46" s="175"/>
      <c r="D46" s="175"/>
      <c r="E46" s="175"/>
      <c r="F46" s="175"/>
      <c r="G46" s="175"/>
      <c r="H46" s="175"/>
      <c r="I46" s="175"/>
      <c r="J46" s="175"/>
      <c r="K46" s="175"/>
      <c r="L46" s="175"/>
      <c r="M46" s="175"/>
      <c r="N46" s="175"/>
      <c r="O46" s="175"/>
      <c r="P46" s="175"/>
      <c r="Q46" s="175"/>
      <c r="R46" s="22"/>
    </row>
    <row r="47" spans="2:18" ht="13.5">
      <c r="B47" s="21"/>
      <c r="C47" s="175"/>
      <c r="D47" s="175"/>
      <c r="E47" s="175"/>
      <c r="F47" s="175"/>
      <c r="G47" s="175"/>
      <c r="H47" s="175"/>
      <c r="I47" s="175"/>
      <c r="J47" s="175"/>
      <c r="K47" s="175"/>
      <c r="L47" s="175"/>
      <c r="M47" s="175"/>
      <c r="N47" s="175"/>
      <c r="O47" s="175"/>
      <c r="P47" s="175"/>
      <c r="Q47" s="175"/>
      <c r="R47" s="22"/>
    </row>
    <row r="48" spans="2:18" ht="13.5">
      <c r="B48" s="21"/>
      <c r="C48" s="175"/>
      <c r="D48" s="175"/>
      <c r="E48" s="175"/>
      <c r="F48" s="175"/>
      <c r="G48" s="175"/>
      <c r="H48" s="175"/>
      <c r="I48" s="175"/>
      <c r="J48" s="175"/>
      <c r="K48" s="175"/>
      <c r="L48" s="175"/>
      <c r="M48" s="175"/>
      <c r="N48" s="175"/>
      <c r="O48" s="175"/>
      <c r="P48" s="175"/>
      <c r="Q48" s="175"/>
      <c r="R48" s="22"/>
    </row>
    <row r="49" spans="2:18" ht="13.5">
      <c r="B49" s="21"/>
      <c r="C49" s="175"/>
      <c r="D49" s="175"/>
      <c r="E49" s="175"/>
      <c r="F49" s="175"/>
      <c r="G49" s="175"/>
      <c r="H49" s="175"/>
      <c r="I49" s="175"/>
      <c r="J49" s="175"/>
      <c r="K49" s="175"/>
      <c r="L49" s="175"/>
      <c r="M49" s="175"/>
      <c r="N49" s="175"/>
      <c r="O49" s="175"/>
      <c r="P49" s="175"/>
      <c r="Q49" s="175"/>
      <c r="R49" s="22"/>
    </row>
    <row r="50" spans="2:18" s="1" customFormat="1" ht="15">
      <c r="B50" s="26"/>
      <c r="C50" s="177"/>
      <c r="D50" s="193" t="s">
        <v>46</v>
      </c>
      <c r="E50" s="181"/>
      <c r="F50" s="181"/>
      <c r="G50" s="181"/>
      <c r="H50" s="194"/>
      <c r="I50" s="177"/>
      <c r="J50" s="193" t="s">
        <v>47</v>
      </c>
      <c r="K50" s="181"/>
      <c r="L50" s="181"/>
      <c r="M50" s="181"/>
      <c r="N50" s="181"/>
      <c r="O50" s="181"/>
      <c r="P50" s="194"/>
      <c r="Q50" s="177"/>
      <c r="R50" s="28"/>
    </row>
    <row r="51" spans="2:18" ht="13.5">
      <c r="B51" s="21"/>
      <c r="C51" s="175"/>
      <c r="D51" s="195"/>
      <c r="E51" s="175"/>
      <c r="F51" s="175"/>
      <c r="G51" s="175"/>
      <c r="H51" s="196"/>
      <c r="I51" s="175"/>
      <c r="J51" s="195"/>
      <c r="K51" s="175"/>
      <c r="L51" s="175"/>
      <c r="M51" s="175"/>
      <c r="N51" s="175"/>
      <c r="O51" s="175"/>
      <c r="P51" s="196"/>
      <c r="Q51" s="175"/>
      <c r="R51" s="22"/>
    </row>
    <row r="52" spans="2:18" ht="13.5">
      <c r="B52" s="21"/>
      <c r="C52" s="175"/>
      <c r="D52" s="195"/>
      <c r="E52" s="175"/>
      <c r="F52" s="175"/>
      <c r="G52" s="175"/>
      <c r="H52" s="196"/>
      <c r="I52" s="175"/>
      <c r="J52" s="195"/>
      <c r="K52" s="175"/>
      <c r="L52" s="175"/>
      <c r="M52" s="175"/>
      <c r="N52" s="175"/>
      <c r="O52" s="175"/>
      <c r="P52" s="196"/>
      <c r="Q52" s="175"/>
      <c r="R52" s="22"/>
    </row>
    <row r="53" spans="2:18" ht="13.5">
      <c r="B53" s="21"/>
      <c r="C53" s="175"/>
      <c r="D53" s="195"/>
      <c r="E53" s="175"/>
      <c r="F53" s="175"/>
      <c r="G53" s="175"/>
      <c r="H53" s="196"/>
      <c r="I53" s="175"/>
      <c r="J53" s="195"/>
      <c r="K53" s="175"/>
      <c r="L53" s="175"/>
      <c r="M53" s="175"/>
      <c r="N53" s="175"/>
      <c r="O53" s="175"/>
      <c r="P53" s="196"/>
      <c r="Q53" s="175"/>
      <c r="R53" s="22"/>
    </row>
    <row r="54" spans="2:18" ht="13.5">
      <c r="B54" s="21"/>
      <c r="C54" s="175"/>
      <c r="D54" s="195"/>
      <c r="E54" s="175"/>
      <c r="F54" s="175"/>
      <c r="G54" s="175"/>
      <c r="H54" s="196"/>
      <c r="I54" s="175"/>
      <c r="J54" s="195"/>
      <c r="K54" s="175"/>
      <c r="L54" s="175"/>
      <c r="M54" s="175"/>
      <c r="N54" s="175"/>
      <c r="O54" s="175"/>
      <c r="P54" s="196"/>
      <c r="Q54" s="175"/>
      <c r="R54" s="22"/>
    </row>
    <row r="55" spans="2:18" ht="13.5">
      <c r="B55" s="21"/>
      <c r="C55" s="175"/>
      <c r="D55" s="195"/>
      <c r="E55" s="175"/>
      <c r="F55" s="175"/>
      <c r="G55" s="175"/>
      <c r="H55" s="196"/>
      <c r="I55" s="175"/>
      <c r="J55" s="195"/>
      <c r="K55" s="175"/>
      <c r="L55" s="175"/>
      <c r="M55" s="175"/>
      <c r="N55" s="175"/>
      <c r="O55" s="175"/>
      <c r="P55" s="196"/>
      <c r="Q55" s="175"/>
      <c r="R55" s="22"/>
    </row>
    <row r="56" spans="2:18" ht="13.5">
      <c r="B56" s="21"/>
      <c r="C56" s="175"/>
      <c r="D56" s="195"/>
      <c r="E56" s="175"/>
      <c r="F56" s="175"/>
      <c r="G56" s="175"/>
      <c r="H56" s="196"/>
      <c r="I56" s="175"/>
      <c r="J56" s="195"/>
      <c r="K56" s="175"/>
      <c r="L56" s="175"/>
      <c r="M56" s="175"/>
      <c r="N56" s="175"/>
      <c r="O56" s="175"/>
      <c r="P56" s="196"/>
      <c r="Q56" s="175"/>
      <c r="R56" s="22"/>
    </row>
    <row r="57" spans="2:18" ht="13.5">
      <c r="B57" s="21"/>
      <c r="C57" s="175"/>
      <c r="D57" s="195"/>
      <c r="E57" s="175"/>
      <c r="F57" s="175"/>
      <c r="G57" s="175"/>
      <c r="H57" s="196"/>
      <c r="I57" s="175"/>
      <c r="J57" s="195"/>
      <c r="K57" s="175"/>
      <c r="L57" s="175"/>
      <c r="M57" s="175"/>
      <c r="N57" s="175"/>
      <c r="O57" s="175"/>
      <c r="P57" s="196"/>
      <c r="Q57" s="175"/>
      <c r="R57" s="22"/>
    </row>
    <row r="58" spans="2:18" ht="13.5">
      <c r="B58" s="21"/>
      <c r="C58" s="175"/>
      <c r="D58" s="195"/>
      <c r="E58" s="175"/>
      <c r="F58" s="175"/>
      <c r="G58" s="175"/>
      <c r="H58" s="196"/>
      <c r="I58" s="175"/>
      <c r="J58" s="195"/>
      <c r="K58" s="175"/>
      <c r="L58" s="175"/>
      <c r="M58" s="175"/>
      <c r="N58" s="175"/>
      <c r="O58" s="175"/>
      <c r="P58" s="196"/>
      <c r="Q58" s="175"/>
      <c r="R58" s="22"/>
    </row>
    <row r="59" spans="2:18" s="1" customFormat="1" ht="15">
      <c r="B59" s="26"/>
      <c r="C59" s="177"/>
      <c r="D59" s="197" t="s">
        <v>48</v>
      </c>
      <c r="E59" s="198"/>
      <c r="F59" s="198"/>
      <c r="G59" s="199" t="s">
        <v>49</v>
      </c>
      <c r="H59" s="200"/>
      <c r="I59" s="177"/>
      <c r="J59" s="197" t="s">
        <v>48</v>
      </c>
      <c r="K59" s="198"/>
      <c r="L59" s="198"/>
      <c r="M59" s="198"/>
      <c r="N59" s="199" t="s">
        <v>49</v>
      </c>
      <c r="O59" s="198"/>
      <c r="P59" s="200"/>
      <c r="Q59" s="177"/>
      <c r="R59" s="28"/>
    </row>
    <row r="60" spans="2:18" ht="13.5">
      <c r="B60" s="21"/>
      <c r="C60" s="175"/>
      <c r="D60" s="175"/>
      <c r="E60" s="175"/>
      <c r="F60" s="175"/>
      <c r="G60" s="175"/>
      <c r="H60" s="175"/>
      <c r="I60" s="175"/>
      <c r="J60" s="175"/>
      <c r="K60" s="175"/>
      <c r="L60" s="175"/>
      <c r="M60" s="175"/>
      <c r="N60" s="175"/>
      <c r="O60" s="175"/>
      <c r="P60" s="175"/>
      <c r="Q60" s="175"/>
      <c r="R60" s="22"/>
    </row>
    <row r="61" spans="2:18" s="1" customFormat="1" ht="15">
      <c r="B61" s="26"/>
      <c r="C61" s="177"/>
      <c r="D61" s="193" t="s">
        <v>50</v>
      </c>
      <c r="E61" s="181"/>
      <c r="F61" s="181"/>
      <c r="G61" s="181"/>
      <c r="H61" s="194"/>
      <c r="I61" s="177"/>
      <c r="J61" s="193" t="s">
        <v>51</v>
      </c>
      <c r="K61" s="181"/>
      <c r="L61" s="181"/>
      <c r="M61" s="181"/>
      <c r="N61" s="181"/>
      <c r="O61" s="181"/>
      <c r="P61" s="194"/>
      <c r="Q61" s="177"/>
      <c r="R61" s="28"/>
    </row>
    <row r="62" spans="2:18" ht="13.5">
      <c r="B62" s="21"/>
      <c r="C62" s="175"/>
      <c r="D62" s="195"/>
      <c r="E62" s="175"/>
      <c r="F62" s="175"/>
      <c r="G62" s="175"/>
      <c r="H62" s="196"/>
      <c r="I62" s="175"/>
      <c r="J62" s="195"/>
      <c r="K62" s="175"/>
      <c r="L62" s="175"/>
      <c r="M62" s="175"/>
      <c r="N62" s="175"/>
      <c r="O62" s="175"/>
      <c r="P62" s="196"/>
      <c r="Q62" s="175"/>
      <c r="R62" s="22"/>
    </row>
    <row r="63" spans="2:18" ht="13.5">
      <c r="B63" s="21"/>
      <c r="C63" s="175"/>
      <c r="D63" s="195"/>
      <c r="E63" s="175"/>
      <c r="F63" s="175"/>
      <c r="G63" s="175"/>
      <c r="H63" s="196"/>
      <c r="I63" s="175"/>
      <c r="J63" s="195"/>
      <c r="K63" s="175"/>
      <c r="L63" s="175"/>
      <c r="M63" s="175"/>
      <c r="N63" s="175"/>
      <c r="O63" s="175"/>
      <c r="P63" s="196"/>
      <c r="Q63" s="175"/>
      <c r="R63" s="22"/>
    </row>
    <row r="64" spans="2:18" ht="13.5">
      <c r="B64" s="21"/>
      <c r="C64" s="175"/>
      <c r="D64" s="195"/>
      <c r="E64" s="175"/>
      <c r="F64" s="175"/>
      <c r="G64" s="175"/>
      <c r="H64" s="196"/>
      <c r="I64" s="175"/>
      <c r="J64" s="195"/>
      <c r="K64" s="175"/>
      <c r="L64" s="175"/>
      <c r="M64" s="175"/>
      <c r="N64" s="175"/>
      <c r="O64" s="175"/>
      <c r="P64" s="196"/>
      <c r="Q64" s="175"/>
      <c r="R64" s="22"/>
    </row>
    <row r="65" spans="2:18" ht="13.5">
      <c r="B65" s="21"/>
      <c r="C65" s="175"/>
      <c r="D65" s="195"/>
      <c r="E65" s="175"/>
      <c r="F65" s="175"/>
      <c r="G65" s="175"/>
      <c r="H65" s="196"/>
      <c r="I65" s="175"/>
      <c r="J65" s="195"/>
      <c r="K65" s="175"/>
      <c r="L65" s="175"/>
      <c r="M65" s="175"/>
      <c r="N65" s="175"/>
      <c r="O65" s="175"/>
      <c r="P65" s="196"/>
      <c r="Q65" s="175"/>
      <c r="R65" s="22"/>
    </row>
    <row r="66" spans="2:18" ht="13.5">
      <c r="B66" s="21"/>
      <c r="C66" s="175"/>
      <c r="D66" s="195"/>
      <c r="E66" s="175"/>
      <c r="F66" s="175"/>
      <c r="G66" s="175"/>
      <c r="H66" s="196"/>
      <c r="I66" s="175"/>
      <c r="J66" s="195"/>
      <c r="K66" s="175"/>
      <c r="L66" s="175"/>
      <c r="M66" s="175"/>
      <c r="N66" s="175"/>
      <c r="O66" s="175"/>
      <c r="P66" s="196"/>
      <c r="Q66" s="175"/>
      <c r="R66" s="22"/>
    </row>
    <row r="67" spans="2:18" ht="13.5">
      <c r="B67" s="21"/>
      <c r="C67" s="175"/>
      <c r="D67" s="195"/>
      <c r="E67" s="175"/>
      <c r="F67" s="175"/>
      <c r="G67" s="175"/>
      <c r="H67" s="196"/>
      <c r="I67" s="175"/>
      <c r="J67" s="195"/>
      <c r="K67" s="175"/>
      <c r="L67" s="175"/>
      <c r="M67" s="175"/>
      <c r="N67" s="175"/>
      <c r="O67" s="175"/>
      <c r="P67" s="196"/>
      <c r="Q67" s="175"/>
      <c r="R67" s="22"/>
    </row>
    <row r="68" spans="2:18" ht="13.5">
      <c r="B68" s="21"/>
      <c r="C68" s="175"/>
      <c r="D68" s="195"/>
      <c r="E68" s="175"/>
      <c r="F68" s="175"/>
      <c r="G68" s="175"/>
      <c r="H68" s="196"/>
      <c r="I68" s="175"/>
      <c r="J68" s="195"/>
      <c r="K68" s="175"/>
      <c r="L68" s="175"/>
      <c r="M68" s="175"/>
      <c r="N68" s="175"/>
      <c r="O68" s="175"/>
      <c r="P68" s="196"/>
      <c r="Q68" s="175"/>
      <c r="R68" s="22"/>
    </row>
    <row r="69" spans="2:18" ht="13.5">
      <c r="B69" s="21"/>
      <c r="C69" s="175"/>
      <c r="D69" s="195"/>
      <c r="E69" s="175"/>
      <c r="F69" s="175"/>
      <c r="G69" s="175"/>
      <c r="H69" s="196"/>
      <c r="I69" s="175"/>
      <c r="J69" s="195"/>
      <c r="K69" s="175"/>
      <c r="L69" s="175"/>
      <c r="M69" s="175"/>
      <c r="N69" s="175"/>
      <c r="O69" s="175"/>
      <c r="P69" s="196"/>
      <c r="Q69" s="175"/>
      <c r="R69" s="22"/>
    </row>
    <row r="70" spans="2:18" s="1" customFormat="1" ht="15">
      <c r="B70" s="26"/>
      <c r="C70" s="177"/>
      <c r="D70" s="197" t="s">
        <v>48</v>
      </c>
      <c r="E70" s="198"/>
      <c r="F70" s="198"/>
      <c r="G70" s="199" t="s">
        <v>49</v>
      </c>
      <c r="H70" s="200"/>
      <c r="I70" s="177"/>
      <c r="J70" s="197" t="s">
        <v>48</v>
      </c>
      <c r="K70" s="198"/>
      <c r="L70" s="198"/>
      <c r="M70" s="198"/>
      <c r="N70" s="199" t="s">
        <v>49</v>
      </c>
      <c r="O70" s="198"/>
      <c r="P70" s="200"/>
      <c r="Q70" s="177"/>
      <c r="R70" s="28"/>
    </row>
    <row r="71" spans="2:18" s="1" customFormat="1" ht="14.45" customHeight="1">
      <c r="B71" s="40"/>
      <c r="C71" s="201"/>
      <c r="D71" s="201"/>
      <c r="E71" s="201"/>
      <c r="F71" s="201"/>
      <c r="G71" s="201"/>
      <c r="H71" s="201"/>
      <c r="I71" s="201"/>
      <c r="J71" s="201"/>
      <c r="K71" s="201"/>
      <c r="L71" s="201"/>
      <c r="M71" s="201"/>
      <c r="N71" s="201"/>
      <c r="O71" s="201"/>
      <c r="P71" s="201"/>
      <c r="Q71" s="201"/>
      <c r="R71" s="42"/>
    </row>
    <row r="72" spans="3:17" ht="13.5">
      <c r="C72" s="202"/>
      <c r="D72" s="202"/>
      <c r="E72" s="202"/>
      <c r="F72" s="202"/>
      <c r="G72" s="202"/>
      <c r="H72" s="202"/>
      <c r="I72" s="202"/>
      <c r="J72" s="202"/>
      <c r="K72" s="202"/>
      <c r="L72" s="202"/>
      <c r="M72" s="202"/>
      <c r="N72" s="202"/>
      <c r="O72" s="202"/>
      <c r="P72" s="202"/>
      <c r="Q72" s="202"/>
    </row>
    <row r="73" spans="3:17" ht="13.5">
      <c r="C73" s="202"/>
      <c r="D73" s="202"/>
      <c r="E73" s="202"/>
      <c r="F73" s="202"/>
      <c r="G73" s="202"/>
      <c r="H73" s="202"/>
      <c r="I73" s="202"/>
      <c r="J73" s="202"/>
      <c r="K73" s="202"/>
      <c r="L73" s="202"/>
      <c r="M73" s="202"/>
      <c r="N73" s="202"/>
      <c r="O73" s="202"/>
      <c r="P73" s="202"/>
      <c r="Q73" s="202"/>
    </row>
    <row r="74" spans="3:17" ht="13.5">
      <c r="C74" s="202"/>
      <c r="D74" s="202"/>
      <c r="E74" s="202"/>
      <c r="F74" s="202"/>
      <c r="G74" s="202"/>
      <c r="H74" s="202"/>
      <c r="I74" s="202"/>
      <c r="J74" s="202"/>
      <c r="K74" s="202"/>
      <c r="L74" s="202"/>
      <c r="M74" s="202"/>
      <c r="N74" s="202"/>
      <c r="O74" s="202"/>
      <c r="P74" s="202"/>
      <c r="Q74" s="202"/>
    </row>
    <row r="75" spans="2:18" s="1" customFormat="1" ht="6.95" customHeight="1">
      <c r="B75" s="43"/>
      <c r="C75" s="203"/>
      <c r="D75" s="203"/>
      <c r="E75" s="203"/>
      <c r="F75" s="203"/>
      <c r="G75" s="203"/>
      <c r="H75" s="203"/>
      <c r="I75" s="203"/>
      <c r="J75" s="203"/>
      <c r="K75" s="203"/>
      <c r="L75" s="203"/>
      <c r="M75" s="203"/>
      <c r="N75" s="203"/>
      <c r="O75" s="203"/>
      <c r="P75" s="203"/>
      <c r="Q75" s="203"/>
      <c r="R75" s="45"/>
    </row>
    <row r="76" spans="2:18" s="1" customFormat="1" ht="36.95" customHeight="1">
      <c r="B76" s="26"/>
      <c r="C76" s="309" t="s">
        <v>126</v>
      </c>
      <c r="D76" s="310"/>
      <c r="E76" s="310"/>
      <c r="F76" s="310"/>
      <c r="G76" s="310"/>
      <c r="H76" s="310"/>
      <c r="I76" s="310"/>
      <c r="J76" s="310"/>
      <c r="K76" s="310"/>
      <c r="L76" s="310"/>
      <c r="M76" s="310"/>
      <c r="N76" s="310"/>
      <c r="O76" s="310"/>
      <c r="P76" s="310"/>
      <c r="Q76" s="310"/>
      <c r="R76" s="28"/>
    </row>
    <row r="77" spans="2:18" s="1" customFormat="1" ht="6.95" customHeight="1">
      <c r="B77" s="26"/>
      <c r="C77" s="177"/>
      <c r="D77" s="177"/>
      <c r="E77" s="177"/>
      <c r="F77" s="177"/>
      <c r="G77" s="177"/>
      <c r="H77" s="177"/>
      <c r="I77" s="177"/>
      <c r="J77" s="177"/>
      <c r="K77" s="177"/>
      <c r="L77" s="177"/>
      <c r="M77" s="177"/>
      <c r="N77" s="177"/>
      <c r="O77" s="177"/>
      <c r="P77" s="177"/>
      <c r="Q77" s="177"/>
      <c r="R77" s="28"/>
    </row>
    <row r="78" spans="2:18" s="1" customFormat="1" ht="30" customHeight="1">
      <c r="B78" s="26"/>
      <c r="C78" s="176" t="s">
        <v>17</v>
      </c>
      <c r="D78" s="177"/>
      <c r="E78" s="177"/>
      <c r="F78" s="417" t="str">
        <f>F6</f>
        <v>Lednice</v>
      </c>
      <c r="G78" s="418"/>
      <c r="H78" s="418"/>
      <c r="I78" s="418"/>
      <c r="J78" s="418"/>
      <c r="K78" s="418"/>
      <c r="L78" s="418"/>
      <c r="M78" s="418"/>
      <c r="N78" s="418"/>
      <c r="O78" s="418"/>
      <c r="P78" s="418"/>
      <c r="Q78" s="177"/>
      <c r="R78" s="28"/>
    </row>
    <row r="79" spans="2:18" s="1" customFormat="1" ht="36.95" customHeight="1">
      <c r="B79" s="26"/>
      <c r="C79" s="204" t="s">
        <v>123</v>
      </c>
      <c r="D79" s="177"/>
      <c r="E79" s="177"/>
      <c r="F79" s="325" t="str">
        <f>F7</f>
        <v>TO-1.04 - Dopouštění z vodovodního řadu</v>
      </c>
      <c r="G79" s="408"/>
      <c r="H79" s="408"/>
      <c r="I79" s="408"/>
      <c r="J79" s="408"/>
      <c r="K79" s="408"/>
      <c r="L79" s="408"/>
      <c r="M79" s="408"/>
      <c r="N79" s="408"/>
      <c r="O79" s="408"/>
      <c r="P79" s="408"/>
      <c r="Q79" s="177"/>
      <c r="R79" s="28"/>
    </row>
    <row r="80" spans="2:18" s="1" customFormat="1" ht="6.95" customHeight="1">
      <c r="B80" s="26"/>
      <c r="C80" s="177"/>
      <c r="D80" s="177"/>
      <c r="E80" s="177"/>
      <c r="F80" s="177"/>
      <c r="G80" s="177"/>
      <c r="H80" s="177"/>
      <c r="I80" s="177"/>
      <c r="J80" s="177"/>
      <c r="K80" s="177"/>
      <c r="L80" s="177"/>
      <c r="M80" s="177"/>
      <c r="N80" s="177"/>
      <c r="O80" s="177"/>
      <c r="P80" s="177"/>
      <c r="Q80" s="177"/>
      <c r="R80" s="28"/>
    </row>
    <row r="81" spans="2:18" s="1" customFormat="1" ht="18" customHeight="1">
      <c r="B81" s="26"/>
      <c r="C81" s="176" t="s">
        <v>21</v>
      </c>
      <c r="D81" s="177"/>
      <c r="E81" s="177"/>
      <c r="F81" s="179" t="str">
        <f>F9</f>
        <v>Lednice</v>
      </c>
      <c r="G81" s="177"/>
      <c r="H81" s="177"/>
      <c r="I81" s="177"/>
      <c r="J81" s="177"/>
      <c r="K81" s="176" t="s">
        <v>23</v>
      </c>
      <c r="L81" s="177"/>
      <c r="M81" s="409" t="str">
        <f>IF(O9="","",O9)</f>
        <v>29. 1. 2018</v>
      </c>
      <c r="N81" s="409"/>
      <c r="O81" s="409"/>
      <c r="P81" s="409"/>
      <c r="Q81" s="177"/>
      <c r="R81" s="28"/>
    </row>
    <row r="82" spans="2:18" s="1" customFormat="1" ht="6.95" customHeight="1">
      <c r="B82" s="26"/>
      <c r="C82" s="177"/>
      <c r="D82" s="177"/>
      <c r="E82" s="177"/>
      <c r="F82" s="177"/>
      <c r="G82" s="177"/>
      <c r="H82" s="177"/>
      <c r="I82" s="177"/>
      <c r="J82" s="177"/>
      <c r="K82" s="177"/>
      <c r="L82" s="177"/>
      <c r="M82" s="177"/>
      <c r="N82" s="177"/>
      <c r="O82" s="177"/>
      <c r="P82" s="177"/>
      <c r="Q82" s="177"/>
      <c r="R82" s="28"/>
    </row>
    <row r="83" spans="2:18" s="1" customFormat="1" ht="15">
      <c r="B83" s="26"/>
      <c r="C83" s="176" t="s">
        <v>25</v>
      </c>
      <c r="D83" s="177"/>
      <c r="E83" s="177"/>
      <c r="F83" s="148" t="str">
        <f>'Rekapitulace stavby'!$L$82</f>
        <v>Mendelova univerzita v Brně, Zahradnická fakulta</v>
      </c>
      <c r="G83" s="177"/>
      <c r="H83" s="177"/>
      <c r="I83" s="177"/>
      <c r="J83" s="177"/>
      <c r="K83" s="176" t="s">
        <v>29</v>
      </c>
      <c r="L83" s="177"/>
      <c r="M83" s="409" t="str">
        <f>'Rekapitulace stavby'!$AM$82</f>
        <v>Ing. Jiří Vondál</v>
      </c>
      <c r="N83" s="311"/>
      <c r="O83" s="311"/>
      <c r="P83" s="311"/>
      <c r="Q83" s="311"/>
      <c r="R83" s="28"/>
    </row>
    <row r="84" spans="2:18" s="1" customFormat="1" ht="14.45" customHeight="1">
      <c r="B84" s="26"/>
      <c r="C84" s="176" t="s">
        <v>28</v>
      </c>
      <c r="D84" s="177"/>
      <c r="E84" s="177"/>
      <c r="F84" s="148" t="str">
        <f>'Rekapitulace stavby'!$L$83</f>
        <v xml:space="preserve"> </v>
      </c>
      <c r="G84" s="177"/>
      <c r="H84" s="177"/>
      <c r="I84" s="177"/>
      <c r="J84" s="177"/>
      <c r="K84" s="176" t="s">
        <v>31</v>
      </c>
      <c r="L84" s="177"/>
      <c r="M84" s="409" t="str">
        <f>'Rekapitulace stavby'!$AM$83</f>
        <v>Ing. Tomáš Vlček</v>
      </c>
      <c r="N84" s="311"/>
      <c r="O84" s="311"/>
      <c r="P84" s="311"/>
      <c r="Q84" s="311"/>
      <c r="R84" s="28"/>
    </row>
    <row r="85" spans="2:18" s="1" customFormat="1" ht="10.35" customHeight="1">
      <c r="B85" s="26"/>
      <c r="C85" s="177"/>
      <c r="D85" s="177"/>
      <c r="E85" s="177"/>
      <c r="F85" s="177"/>
      <c r="G85" s="177"/>
      <c r="H85" s="177"/>
      <c r="I85" s="177"/>
      <c r="J85" s="177"/>
      <c r="K85" s="177"/>
      <c r="L85" s="177"/>
      <c r="M85" s="177"/>
      <c r="N85" s="177"/>
      <c r="O85" s="177"/>
      <c r="P85" s="177"/>
      <c r="Q85" s="177"/>
      <c r="R85" s="28"/>
    </row>
    <row r="86" spans="2:18" s="1" customFormat="1" ht="29.25" customHeight="1">
      <c r="B86" s="26"/>
      <c r="C86" s="420" t="s">
        <v>127</v>
      </c>
      <c r="D86" s="421"/>
      <c r="E86" s="421"/>
      <c r="F86" s="421"/>
      <c r="G86" s="421"/>
      <c r="H86" s="188"/>
      <c r="I86" s="188"/>
      <c r="J86" s="188"/>
      <c r="K86" s="188"/>
      <c r="L86" s="188"/>
      <c r="M86" s="188"/>
      <c r="N86" s="420" t="s">
        <v>128</v>
      </c>
      <c r="O86" s="421"/>
      <c r="P86" s="421"/>
      <c r="Q86" s="421"/>
      <c r="R86" s="28"/>
    </row>
    <row r="87" spans="2:18" s="1" customFormat="1" ht="10.35" customHeight="1">
      <c r="B87" s="26"/>
      <c r="C87" s="177"/>
      <c r="D87" s="177"/>
      <c r="E87" s="177"/>
      <c r="F87" s="177"/>
      <c r="G87" s="177"/>
      <c r="H87" s="177"/>
      <c r="I87" s="177"/>
      <c r="J87" s="177"/>
      <c r="K87" s="177"/>
      <c r="L87" s="177"/>
      <c r="M87" s="177"/>
      <c r="N87" s="177"/>
      <c r="O87" s="177"/>
      <c r="P87" s="177"/>
      <c r="Q87" s="177"/>
      <c r="R87" s="28"/>
    </row>
    <row r="88" spans="2:18" s="1" customFormat="1" ht="29.25" customHeight="1">
      <c r="B88" s="26"/>
      <c r="C88" s="206" t="s">
        <v>129</v>
      </c>
      <c r="D88" s="177"/>
      <c r="E88" s="177"/>
      <c r="F88" s="177"/>
      <c r="G88" s="177"/>
      <c r="H88" s="177"/>
      <c r="I88" s="177"/>
      <c r="J88" s="177"/>
      <c r="K88" s="177"/>
      <c r="L88" s="177"/>
      <c r="M88" s="177"/>
      <c r="N88" s="337">
        <f>N113</f>
        <v>0</v>
      </c>
      <c r="O88" s="415"/>
      <c r="P88" s="415"/>
      <c r="Q88" s="415"/>
      <c r="R88" s="28"/>
    </row>
    <row r="89" spans="2:18" s="6" customFormat="1" ht="24.95" customHeight="1">
      <c r="B89" s="79"/>
      <c r="C89" s="207"/>
      <c r="D89" s="208" t="s">
        <v>130</v>
      </c>
      <c r="E89" s="207"/>
      <c r="F89" s="207"/>
      <c r="G89" s="207"/>
      <c r="H89" s="207"/>
      <c r="I89" s="207"/>
      <c r="J89" s="207"/>
      <c r="K89" s="207"/>
      <c r="L89" s="207"/>
      <c r="M89" s="207"/>
      <c r="N89" s="405">
        <f>N114</f>
        <v>0</v>
      </c>
      <c r="O89" s="419"/>
      <c r="P89" s="419"/>
      <c r="Q89" s="419"/>
      <c r="R89" s="81"/>
    </row>
    <row r="90" spans="2:18" s="7" customFormat="1" ht="19.9" customHeight="1">
      <c r="B90" s="82"/>
      <c r="C90" s="209"/>
      <c r="D90" s="210" t="str">
        <f>D115</f>
        <v>D1 - Zemní a stavební práce</v>
      </c>
      <c r="E90" s="209"/>
      <c r="F90" s="209"/>
      <c r="G90" s="209"/>
      <c r="H90" s="209"/>
      <c r="I90" s="209"/>
      <c r="J90" s="209"/>
      <c r="K90" s="209"/>
      <c r="L90" s="209"/>
      <c r="M90" s="209"/>
      <c r="N90" s="413">
        <f>N115</f>
        <v>0</v>
      </c>
      <c r="O90" s="414"/>
      <c r="P90" s="414"/>
      <c r="Q90" s="414"/>
      <c r="R90" s="84"/>
    </row>
    <row r="91" spans="2:18" s="7" customFormat="1" ht="19.9" customHeight="1">
      <c r="B91" s="82"/>
      <c r="C91" s="209"/>
      <c r="D91" s="210" t="str">
        <f>D124</f>
        <v>D2 - Potrubí a kabely</v>
      </c>
      <c r="E91" s="209"/>
      <c r="F91" s="209"/>
      <c r="G91" s="209"/>
      <c r="H91" s="209"/>
      <c r="I91" s="209"/>
      <c r="J91" s="209"/>
      <c r="K91" s="209"/>
      <c r="L91" s="209"/>
      <c r="M91" s="209"/>
      <c r="N91" s="413">
        <f>N124</f>
        <v>0</v>
      </c>
      <c r="O91" s="414"/>
      <c r="P91" s="414"/>
      <c r="Q91" s="414"/>
      <c r="R91" s="84"/>
    </row>
    <row r="92" spans="2:18" s="7" customFormat="1" ht="19.9" customHeight="1">
      <c r="B92" s="82"/>
      <c r="C92" s="209"/>
      <c r="D92" s="210" t="str">
        <f>D127</f>
        <v>D3 - Ovládací systém</v>
      </c>
      <c r="E92" s="209"/>
      <c r="F92" s="209"/>
      <c r="G92" s="209"/>
      <c r="H92" s="209"/>
      <c r="I92" s="209"/>
      <c r="J92" s="209"/>
      <c r="K92" s="209"/>
      <c r="L92" s="209"/>
      <c r="M92" s="209"/>
      <c r="N92" s="413">
        <f>N127</f>
        <v>0</v>
      </c>
      <c r="O92" s="414"/>
      <c r="P92" s="414"/>
      <c r="Q92" s="414"/>
      <c r="R92" s="84"/>
    </row>
    <row r="93" spans="2:18" s="1" customFormat="1" ht="21.75" customHeight="1">
      <c r="B93" s="26"/>
      <c r="C93" s="177"/>
      <c r="D93" s="177"/>
      <c r="E93" s="177"/>
      <c r="F93" s="177"/>
      <c r="G93" s="177"/>
      <c r="H93" s="177"/>
      <c r="I93" s="177"/>
      <c r="J93" s="177"/>
      <c r="K93" s="177"/>
      <c r="L93" s="177"/>
      <c r="M93" s="177"/>
      <c r="N93" s="177"/>
      <c r="O93" s="177"/>
      <c r="P93" s="177"/>
      <c r="Q93" s="177"/>
      <c r="R93" s="28"/>
    </row>
    <row r="94" spans="2:21" s="1" customFormat="1" ht="29.25" customHeight="1">
      <c r="B94" s="26"/>
      <c r="C94" s="206" t="s">
        <v>131</v>
      </c>
      <c r="D94" s="177"/>
      <c r="E94" s="177"/>
      <c r="F94" s="177"/>
      <c r="G94" s="177"/>
      <c r="H94" s="177"/>
      <c r="I94" s="177"/>
      <c r="J94" s="177"/>
      <c r="K94" s="177"/>
      <c r="L94" s="177"/>
      <c r="M94" s="177"/>
      <c r="N94" s="415">
        <v>0</v>
      </c>
      <c r="O94" s="416"/>
      <c r="P94" s="416"/>
      <c r="Q94" s="416"/>
      <c r="R94" s="28"/>
      <c r="T94" s="85"/>
      <c r="U94" s="86" t="s">
        <v>36</v>
      </c>
    </row>
    <row r="95" spans="2:18" s="1" customFormat="1" ht="18" customHeight="1">
      <c r="B95" s="26"/>
      <c r="C95" s="177"/>
      <c r="D95" s="177"/>
      <c r="E95" s="177"/>
      <c r="F95" s="177"/>
      <c r="G95" s="177"/>
      <c r="H95" s="177"/>
      <c r="I95" s="177"/>
      <c r="J95" s="177"/>
      <c r="K95" s="177"/>
      <c r="L95" s="177"/>
      <c r="M95" s="177"/>
      <c r="N95" s="177"/>
      <c r="O95" s="177"/>
      <c r="P95" s="177"/>
      <c r="Q95" s="177"/>
      <c r="R95" s="28"/>
    </row>
    <row r="96" spans="2:18" s="1" customFormat="1" ht="29.25" customHeight="1">
      <c r="B96" s="26"/>
      <c r="C96" s="211" t="s">
        <v>115</v>
      </c>
      <c r="D96" s="188"/>
      <c r="E96" s="188"/>
      <c r="F96" s="188"/>
      <c r="G96" s="188"/>
      <c r="H96" s="188"/>
      <c r="I96" s="188"/>
      <c r="J96" s="188"/>
      <c r="K96" s="188"/>
      <c r="L96" s="338">
        <f>ROUND(SUM(N88+N94),2)</f>
        <v>0</v>
      </c>
      <c r="M96" s="338"/>
      <c r="N96" s="338"/>
      <c r="O96" s="338"/>
      <c r="P96" s="338"/>
      <c r="Q96" s="338"/>
      <c r="R96" s="28"/>
    </row>
    <row r="97" spans="2:18" s="1" customFormat="1" ht="6.95" customHeight="1">
      <c r="B97" s="40"/>
      <c r="C97" s="201"/>
      <c r="D97" s="201"/>
      <c r="E97" s="201"/>
      <c r="F97" s="201"/>
      <c r="G97" s="201"/>
      <c r="H97" s="201"/>
      <c r="I97" s="201"/>
      <c r="J97" s="201"/>
      <c r="K97" s="201"/>
      <c r="L97" s="201"/>
      <c r="M97" s="201"/>
      <c r="N97" s="201"/>
      <c r="O97" s="201"/>
      <c r="P97" s="201"/>
      <c r="Q97" s="201"/>
      <c r="R97" s="42"/>
    </row>
    <row r="98" spans="3:17" ht="13.5">
      <c r="C98" s="202"/>
      <c r="D98" s="202"/>
      <c r="E98" s="202"/>
      <c r="F98" s="202"/>
      <c r="G98" s="202"/>
      <c r="H98" s="202"/>
      <c r="I98" s="202"/>
      <c r="J98" s="202"/>
      <c r="K98" s="202"/>
      <c r="L98" s="202"/>
      <c r="M98" s="202"/>
      <c r="N98" s="202"/>
      <c r="O98" s="202"/>
      <c r="P98" s="202"/>
      <c r="Q98" s="202"/>
    </row>
    <row r="99" spans="3:17" ht="13.5">
      <c r="C99" s="202"/>
      <c r="D99" s="202"/>
      <c r="E99" s="202"/>
      <c r="F99" s="202"/>
      <c r="G99" s="202"/>
      <c r="H99" s="202"/>
      <c r="I99" s="202"/>
      <c r="J99" s="202"/>
      <c r="K99" s="202"/>
      <c r="L99" s="202"/>
      <c r="M99" s="202"/>
      <c r="N99" s="202"/>
      <c r="O99" s="202"/>
      <c r="P99" s="202"/>
      <c r="Q99" s="202"/>
    </row>
    <row r="100" spans="3:17" ht="13.5">
      <c r="C100" s="202"/>
      <c r="D100" s="202"/>
      <c r="E100" s="202"/>
      <c r="F100" s="202"/>
      <c r="G100" s="202"/>
      <c r="H100" s="202"/>
      <c r="I100" s="202"/>
      <c r="J100" s="202"/>
      <c r="K100" s="202"/>
      <c r="L100" s="202"/>
      <c r="M100" s="202"/>
      <c r="N100" s="202"/>
      <c r="O100" s="202"/>
      <c r="P100" s="202"/>
      <c r="Q100" s="202"/>
    </row>
    <row r="101" spans="2:18" s="1" customFormat="1" ht="6.95" customHeight="1">
      <c r="B101" s="43"/>
      <c r="C101" s="203"/>
      <c r="D101" s="203"/>
      <c r="E101" s="203"/>
      <c r="F101" s="203"/>
      <c r="G101" s="203"/>
      <c r="H101" s="203"/>
      <c r="I101" s="203"/>
      <c r="J101" s="203"/>
      <c r="K101" s="203"/>
      <c r="L101" s="203"/>
      <c r="M101" s="203"/>
      <c r="N101" s="203"/>
      <c r="O101" s="203"/>
      <c r="P101" s="203"/>
      <c r="Q101" s="203"/>
      <c r="R101" s="45"/>
    </row>
    <row r="102" spans="2:18" s="1" customFormat="1" ht="36.95" customHeight="1">
      <c r="B102" s="26"/>
      <c r="C102" s="309" t="s">
        <v>132</v>
      </c>
      <c r="D102" s="408"/>
      <c r="E102" s="408"/>
      <c r="F102" s="408"/>
      <c r="G102" s="408"/>
      <c r="H102" s="408"/>
      <c r="I102" s="408"/>
      <c r="J102" s="408"/>
      <c r="K102" s="408"/>
      <c r="L102" s="408"/>
      <c r="M102" s="408"/>
      <c r="N102" s="408"/>
      <c r="O102" s="408"/>
      <c r="P102" s="408"/>
      <c r="Q102" s="408"/>
      <c r="R102" s="28"/>
    </row>
    <row r="103" spans="2:18" s="1" customFormat="1" ht="6.95" customHeight="1">
      <c r="B103" s="26"/>
      <c r="C103" s="177"/>
      <c r="D103" s="177"/>
      <c r="E103" s="177"/>
      <c r="F103" s="177"/>
      <c r="G103" s="177"/>
      <c r="H103" s="177"/>
      <c r="I103" s="177"/>
      <c r="J103" s="177"/>
      <c r="K103" s="177"/>
      <c r="L103" s="177"/>
      <c r="M103" s="177"/>
      <c r="N103" s="177"/>
      <c r="O103" s="177"/>
      <c r="P103" s="177"/>
      <c r="Q103" s="177"/>
      <c r="R103" s="28"/>
    </row>
    <row r="104" spans="2:18" s="1" customFormat="1" ht="30" customHeight="1">
      <c r="B104" s="26"/>
      <c r="C104" s="176" t="s">
        <v>17</v>
      </c>
      <c r="D104" s="177"/>
      <c r="E104" s="177"/>
      <c r="F104" s="417" t="str">
        <f>F6</f>
        <v>Lednice</v>
      </c>
      <c r="G104" s="418"/>
      <c r="H104" s="418"/>
      <c r="I104" s="418"/>
      <c r="J104" s="418"/>
      <c r="K104" s="418"/>
      <c r="L104" s="418"/>
      <c r="M104" s="418"/>
      <c r="N104" s="418"/>
      <c r="O104" s="418"/>
      <c r="P104" s="418"/>
      <c r="Q104" s="177"/>
      <c r="R104" s="28"/>
    </row>
    <row r="105" spans="2:18" s="1" customFormat="1" ht="36.95" customHeight="1">
      <c r="B105" s="26"/>
      <c r="C105" s="204" t="s">
        <v>123</v>
      </c>
      <c r="D105" s="177"/>
      <c r="E105" s="177"/>
      <c r="F105" s="325" t="str">
        <f>F7</f>
        <v>TO-1.04 - Dopouštění z vodovodního řadu</v>
      </c>
      <c r="G105" s="408"/>
      <c r="H105" s="408"/>
      <c r="I105" s="408"/>
      <c r="J105" s="408"/>
      <c r="K105" s="408"/>
      <c r="L105" s="408"/>
      <c r="M105" s="408"/>
      <c r="N105" s="408"/>
      <c r="O105" s="408"/>
      <c r="P105" s="408"/>
      <c r="Q105" s="177"/>
      <c r="R105" s="28"/>
    </row>
    <row r="106" spans="2:18" s="1" customFormat="1" ht="6.95" customHeight="1">
      <c r="B106" s="26"/>
      <c r="C106" s="177"/>
      <c r="D106" s="177"/>
      <c r="E106" s="177"/>
      <c r="F106" s="177"/>
      <c r="G106" s="177"/>
      <c r="H106" s="177"/>
      <c r="I106" s="177"/>
      <c r="J106" s="177"/>
      <c r="K106" s="177"/>
      <c r="L106" s="177"/>
      <c r="M106" s="177"/>
      <c r="N106" s="177"/>
      <c r="O106" s="177"/>
      <c r="P106" s="177"/>
      <c r="Q106" s="177"/>
      <c r="R106" s="28"/>
    </row>
    <row r="107" spans="2:18" s="1" customFormat="1" ht="18" customHeight="1">
      <c r="B107" s="26"/>
      <c r="C107" s="176" t="s">
        <v>21</v>
      </c>
      <c r="D107" s="177"/>
      <c r="E107" s="177"/>
      <c r="F107" s="179" t="str">
        <f>F9</f>
        <v>Lednice</v>
      </c>
      <c r="G107" s="177"/>
      <c r="H107" s="177"/>
      <c r="I107" s="177"/>
      <c r="J107" s="177"/>
      <c r="K107" s="176" t="s">
        <v>23</v>
      </c>
      <c r="L107" s="177"/>
      <c r="M107" s="409" t="str">
        <f>IF(O9="","",O9)</f>
        <v>29. 1. 2018</v>
      </c>
      <c r="N107" s="409"/>
      <c r="O107" s="409"/>
      <c r="P107" s="409"/>
      <c r="Q107" s="177"/>
      <c r="R107" s="28"/>
    </row>
    <row r="108" spans="2:18" s="1" customFormat="1" ht="6.95" customHeight="1">
      <c r="B108" s="26"/>
      <c r="C108" s="177"/>
      <c r="D108" s="177"/>
      <c r="E108" s="177"/>
      <c r="F108" s="177"/>
      <c r="G108" s="177"/>
      <c r="H108" s="177"/>
      <c r="I108" s="177"/>
      <c r="J108" s="177"/>
      <c r="K108" s="177"/>
      <c r="L108" s="177"/>
      <c r="M108" s="177"/>
      <c r="N108" s="177"/>
      <c r="O108" s="177"/>
      <c r="P108" s="177"/>
      <c r="Q108" s="177"/>
      <c r="R108" s="28"/>
    </row>
    <row r="109" spans="2:18" s="1" customFormat="1" ht="15">
      <c r="B109" s="26"/>
      <c r="C109" s="176" t="s">
        <v>25</v>
      </c>
      <c r="D109" s="177"/>
      <c r="E109" s="177"/>
      <c r="F109" s="148" t="str">
        <f>'Rekapitulace stavby'!$L$82</f>
        <v>Mendelova univerzita v Brně, Zahradnická fakulta</v>
      </c>
      <c r="G109" s="177"/>
      <c r="H109" s="177"/>
      <c r="I109" s="177"/>
      <c r="J109" s="177"/>
      <c r="K109" s="176" t="s">
        <v>29</v>
      </c>
      <c r="L109" s="177"/>
      <c r="M109" s="409" t="str">
        <f>'Rekapitulace stavby'!$AM$82</f>
        <v>Ing. Jiří Vondál</v>
      </c>
      <c r="N109" s="311"/>
      <c r="O109" s="311"/>
      <c r="P109" s="311"/>
      <c r="Q109" s="311"/>
      <c r="R109" s="28"/>
    </row>
    <row r="110" spans="2:18" s="1" customFormat="1" ht="14.45" customHeight="1">
      <c r="B110" s="26"/>
      <c r="C110" s="176" t="s">
        <v>28</v>
      </c>
      <c r="D110" s="177"/>
      <c r="E110" s="177"/>
      <c r="F110" s="148" t="str">
        <f>'Rekapitulace stavby'!$L$83</f>
        <v xml:space="preserve"> </v>
      </c>
      <c r="G110" s="177"/>
      <c r="H110" s="177"/>
      <c r="I110" s="177"/>
      <c r="J110" s="177"/>
      <c r="K110" s="176" t="s">
        <v>31</v>
      </c>
      <c r="L110" s="177"/>
      <c r="M110" s="409" t="str">
        <f>'Rekapitulace stavby'!$AM$83</f>
        <v>Ing. Tomáš Vlček</v>
      </c>
      <c r="N110" s="311"/>
      <c r="O110" s="311"/>
      <c r="P110" s="311"/>
      <c r="Q110" s="311"/>
      <c r="R110" s="28"/>
    </row>
    <row r="111" spans="2:18" s="1" customFormat="1" ht="10.35" customHeight="1">
      <c r="B111" s="26"/>
      <c r="C111" s="177"/>
      <c r="D111" s="177"/>
      <c r="E111" s="177"/>
      <c r="F111" s="177"/>
      <c r="G111" s="177"/>
      <c r="H111" s="177"/>
      <c r="I111" s="177"/>
      <c r="J111" s="177"/>
      <c r="K111" s="177"/>
      <c r="L111" s="177"/>
      <c r="M111" s="177"/>
      <c r="N111" s="177"/>
      <c r="O111" s="177"/>
      <c r="P111" s="177"/>
      <c r="Q111" s="177"/>
      <c r="R111" s="28"/>
    </row>
    <row r="112" spans="2:27" s="8" customFormat="1" ht="29.25" customHeight="1">
      <c r="B112" s="87"/>
      <c r="C112" s="212" t="s">
        <v>133</v>
      </c>
      <c r="D112" s="213" t="s">
        <v>134</v>
      </c>
      <c r="E112" s="213" t="s">
        <v>54</v>
      </c>
      <c r="F112" s="410" t="s">
        <v>135</v>
      </c>
      <c r="G112" s="410"/>
      <c r="H112" s="410"/>
      <c r="I112" s="410"/>
      <c r="J112" s="213" t="s">
        <v>136</v>
      </c>
      <c r="K112" s="213" t="s">
        <v>137</v>
      </c>
      <c r="L112" s="411" t="s">
        <v>138</v>
      </c>
      <c r="M112" s="411"/>
      <c r="N112" s="410" t="s">
        <v>128</v>
      </c>
      <c r="O112" s="410"/>
      <c r="P112" s="410"/>
      <c r="Q112" s="412"/>
      <c r="R112" s="89"/>
      <c r="T112" s="51" t="s">
        <v>139</v>
      </c>
      <c r="U112" s="52" t="s">
        <v>36</v>
      </c>
      <c r="V112" s="52" t="s">
        <v>140</v>
      </c>
      <c r="W112" s="52" t="s">
        <v>141</v>
      </c>
      <c r="X112" s="52" t="s">
        <v>142</v>
      </c>
      <c r="Y112" s="52" t="s">
        <v>143</v>
      </c>
      <c r="Z112" s="52" t="s">
        <v>144</v>
      </c>
      <c r="AA112" s="53" t="s">
        <v>145</v>
      </c>
    </row>
    <row r="113" spans="2:27" s="1" customFormat="1" ht="29.25" customHeight="1">
      <c r="B113" s="26"/>
      <c r="C113" s="214" t="s">
        <v>124</v>
      </c>
      <c r="D113" s="177"/>
      <c r="E113" s="177"/>
      <c r="F113" s="177"/>
      <c r="G113" s="177"/>
      <c r="H113" s="177"/>
      <c r="I113" s="177"/>
      <c r="J113" s="177"/>
      <c r="K113" s="177"/>
      <c r="L113" s="177"/>
      <c r="M113" s="177"/>
      <c r="N113" s="402">
        <f>N114</f>
        <v>0</v>
      </c>
      <c r="O113" s="403"/>
      <c r="P113" s="403"/>
      <c r="Q113" s="403"/>
      <c r="R113" s="28"/>
      <c r="T113" s="54"/>
      <c r="U113" s="32"/>
      <c r="V113" s="32"/>
      <c r="W113" s="90" t="e">
        <f>W114</f>
        <v>#REF!</v>
      </c>
      <c r="X113" s="32"/>
      <c r="Y113" s="90" t="e">
        <f>Y114</f>
        <v>#REF!</v>
      </c>
      <c r="Z113" s="32"/>
      <c r="AA113" s="91" t="e">
        <f>AA114</f>
        <v>#REF!</v>
      </c>
    </row>
    <row r="114" spans="2:27" s="9" customFormat="1" ht="37.35" customHeight="1">
      <c r="B114" s="93"/>
      <c r="C114" s="170"/>
      <c r="D114" s="215" t="s">
        <v>130</v>
      </c>
      <c r="E114" s="215"/>
      <c r="F114" s="215"/>
      <c r="G114" s="215"/>
      <c r="H114" s="215"/>
      <c r="I114" s="215"/>
      <c r="J114" s="215"/>
      <c r="K114" s="215"/>
      <c r="L114" s="215"/>
      <c r="M114" s="215"/>
      <c r="N114" s="426">
        <f>SUM(N115,N124,N127,N135)</f>
        <v>0</v>
      </c>
      <c r="O114" s="427"/>
      <c r="P114" s="427"/>
      <c r="Q114" s="427"/>
      <c r="R114" s="96"/>
      <c r="T114" s="97"/>
      <c r="U114" s="94"/>
      <c r="V114" s="94"/>
      <c r="W114" s="98" t="e">
        <f>#REF!+#REF!+W115+W124+W127</f>
        <v>#REF!</v>
      </c>
      <c r="X114" s="94"/>
      <c r="Y114" s="98" t="e">
        <f>#REF!+#REF!+Y115+Y124+Y127</f>
        <v>#REF!</v>
      </c>
      <c r="Z114" s="94"/>
      <c r="AA114" s="99" t="e">
        <f>#REF!+#REF!+AA115+AA124+AA127</f>
        <v>#REF!</v>
      </c>
    </row>
    <row r="115" spans="2:27" s="9" customFormat="1" ht="29.85" customHeight="1">
      <c r="B115" s="93"/>
      <c r="C115" s="170"/>
      <c r="D115" s="172" t="s">
        <v>447</v>
      </c>
      <c r="E115" s="171"/>
      <c r="F115" s="171"/>
      <c r="G115" s="171"/>
      <c r="H115" s="171"/>
      <c r="I115" s="171"/>
      <c r="J115" s="171"/>
      <c r="K115" s="171"/>
      <c r="L115" s="171"/>
      <c r="M115" s="171"/>
      <c r="N115" s="394">
        <f>SUM(N116:Q123)</f>
        <v>0</v>
      </c>
      <c r="O115" s="395"/>
      <c r="P115" s="395"/>
      <c r="Q115" s="395"/>
      <c r="R115" s="96"/>
      <c r="T115" s="97"/>
      <c r="U115" s="94"/>
      <c r="V115" s="94"/>
      <c r="W115" s="98" t="e">
        <f>#REF!</f>
        <v>#REF!</v>
      </c>
      <c r="X115" s="94"/>
      <c r="Y115" s="98" t="e">
        <f>#REF!</f>
        <v>#REF!</v>
      </c>
      <c r="Z115" s="94"/>
      <c r="AA115" s="99" t="e">
        <f>#REF!</f>
        <v>#REF!</v>
      </c>
    </row>
    <row r="116" spans="2:27" s="9" customFormat="1" ht="29.85" customHeight="1">
      <c r="B116" s="93"/>
      <c r="C116" s="165" t="s">
        <v>78</v>
      </c>
      <c r="D116" s="165" t="s">
        <v>146</v>
      </c>
      <c r="E116" s="166" t="s">
        <v>246</v>
      </c>
      <c r="F116" s="379" t="s">
        <v>334</v>
      </c>
      <c r="G116" s="379"/>
      <c r="H116" s="379"/>
      <c r="I116" s="379"/>
      <c r="J116" s="167" t="s">
        <v>149</v>
      </c>
      <c r="K116" s="168">
        <v>45</v>
      </c>
      <c r="L116" s="372"/>
      <c r="M116" s="372"/>
      <c r="N116" s="373">
        <f aca="true" t="shared" si="0" ref="N116:N123">ROUND(L116*K116,2)</f>
        <v>0</v>
      </c>
      <c r="O116" s="373"/>
      <c r="P116" s="373"/>
      <c r="Q116" s="373"/>
      <c r="R116" s="96"/>
      <c r="T116" s="97"/>
      <c r="U116" s="94"/>
      <c r="V116" s="94"/>
      <c r="W116" s="98"/>
      <c r="X116" s="94"/>
      <c r="Y116" s="98"/>
      <c r="Z116" s="94"/>
      <c r="AA116" s="99"/>
    </row>
    <row r="117" spans="2:27" s="9" customFormat="1" ht="29.85" customHeight="1">
      <c r="B117" s="93"/>
      <c r="C117" s="165" t="s">
        <v>121</v>
      </c>
      <c r="D117" s="165" t="s">
        <v>146</v>
      </c>
      <c r="E117" s="166" t="s">
        <v>163</v>
      </c>
      <c r="F117" s="379" t="s">
        <v>335</v>
      </c>
      <c r="G117" s="379"/>
      <c r="H117" s="379"/>
      <c r="I117" s="379"/>
      <c r="J117" s="167" t="s">
        <v>164</v>
      </c>
      <c r="K117" s="168">
        <v>1.76</v>
      </c>
      <c r="L117" s="372"/>
      <c r="M117" s="372"/>
      <c r="N117" s="373">
        <f t="shared" si="0"/>
        <v>0</v>
      </c>
      <c r="O117" s="373"/>
      <c r="P117" s="373"/>
      <c r="Q117" s="373"/>
      <c r="R117" s="96"/>
      <c r="T117" s="97"/>
      <c r="U117" s="94"/>
      <c r="V117" s="94"/>
      <c r="W117" s="98"/>
      <c r="X117" s="94"/>
      <c r="Y117" s="98"/>
      <c r="Z117" s="94"/>
      <c r="AA117" s="99"/>
    </row>
    <row r="118" spans="2:27" s="9" customFormat="1" ht="21" customHeight="1">
      <c r="B118" s="93"/>
      <c r="C118" s="165"/>
      <c r="D118" s="165"/>
      <c r="E118" s="166"/>
      <c r="F118" s="374" t="s">
        <v>448</v>
      </c>
      <c r="G118" s="374"/>
      <c r="H118" s="374"/>
      <c r="I118" s="374"/>
      <c r="J118" s="167"/>
      <c r="K118" s="168"/>
      <c r="L118" s="375"/>
      <c r="M118" s="375"/>
      <c r="N118" s="373"/>
      <c r="O118" s="373"/>
      <c r="P118" s="373"/>
      <c r="Q118" s="373"/>
      <c r="R118" s="96"/>
      <c r="T118" s="97"/>
      <c r="U118" s="94"/>
      <c r="V118" s="94"/>
      <c r="W118" s="98"/>
      <c r="X118" s="94"/>
      <c r="Y118" s="98"/>
      <c r="Z118" s="94"/>
      <c r="AA118" s="99"/>
    </row>
    <row r="119" spans="2:27" s="9" customFormat="1" ht="21" customHeight="1">
      <c r="B119" s="93"/>
      <c r="C119" s="165" t="s">
        <v>168</v>
      </c>
      <c r="D119" s="165" t="s">
        <v>146</v>
      </c>
      <c r="E119" s="166" t="s">
        <v>166</v>
      </c>
      <c r="F119" s="379" t="s">
        <v>167</v>
      </c>
      <c r="G119" s="379"/>
      <c r="H119" s="379"/>
      <c r="I119" s="379"/>
      <c r="J119" s="167" t="s">
        <v>164</v>
      </c>
      <c r="K119" s="168">
        <v>1.7</v>
      </c>
      <c r="L119" s="372"/>
      <c r="M119" s="372"/>
      <c r="N119" s="373">
        <f t="shared" si="0"/>
        <v>0</v>
      </c>
      <c r="O119" s="373"/>
      <c r="P119" s="373"/>
      <c r="Q119" s="373"/>
      <c r="R119" s="96"/>
      <c r="T119" s="97"/>
      <c r="U119" s="94"/>
      <c r="V119" s="94"/>
      <c r="W119" s="98"/>
      <c r="X119" s="94"/>
      <c r="Y119" s="98"/>
      <c r="Z119" s="94"/>
      <c r="AA119" s="99"/>
    </row>
    <row r="120" spans="2:27" s="9" customFormat="1" ht="21" customHeight="1">
      <c r="B120" s="93"/>
      <c r="C120" s="165"/>
      <c r="D120" s="165"/>
      <c r="E120" s="166"/>
      <c r="F120" s="374" t="s">
        <v>449</v>
      </c>
      <c r="G120" s="374"/>
      <c r="H120" s="374"/>
      <c r="I120" s="374"/>
      <c r="J120" s="167"/>
      <c r="K120" s="168"/>
      <c r="L120" s="375"/>
      <c r="M120" s="375"/>
      <c r="N120" s="373"/>
      <c r="O120" s="373"/>
      <c r="P120" s="373"/>
      <c r="Q120" s="373"/>
      <c r="R120" s="96"/>
      <c r="T120" s="97"/>
      <c r="U120" s="94"/>
      <c r="V120" s="94"/>
      <c r="W120" s="98"/>
      <c r="X120" s="94"/>
      <c r="Y120" s="98"/>
      <c r="Z120" s="94"/>
      <c r="AA120" s="99"/>
    </row>
    <row r="121" spans="2:27" s="9" customFormat="1" ht="21" customHeight="1">
      <c r="B121" s="93"/>
      <c r="C121" s="165" t="s">
        <v>150</v>
      </c>
      <c r="D121" s="165" t="s">
        <v>146</v>
      </c>
      <c r="E121" s="166" t="s">
        <v>171</v>
      </c>
      <c r="F121" s="379" t="s">
        <v>172</v>
      </c>
      <c r="G121" s="379"/>
      <c r="H121" s="379"/>
      <c r="I121" s="379"/>
      <c r="J121" s="167" t="s">
        <v>164</v>
      </c>
      <c r="K121" s="168">
        <v>0.6</v>
      </c>
      <c r="L121" s="372"/>
      <c r="M121" s="372"/>
      <c r="N121" s="373">
        <f t="shared" si="0"/>
        <v>0</v>
      </c>
      <c r="O121" s="373"/>
      <c r="P121" s="373"/>
      <c r="Q121" s="373"/>
      <c r="R121" s="96"/>
      <c r="T121" s="97"/>
      <c r="U121" s="94"/>
      <c r="V121" s="94"/>
      <c r="W121" s="98"/>
      <c r="X121" s="94"/>
      <c r="Y121" s="98"/>
      <c r="Z121" s="94"/>
      <c r="AA121" s="99"/>
    </row>
    <row r="122" spans="2:27" s="9" customFormat="1" ht="21" customHeight="1">
      <c r="B122" s="93"/>
      <c r="C122" s="165"/>
      <c r="D122" s="165"/>
      <c r="E122" s="166"/>
      <c r="F122" s="374" t="s">
        <v>450</v>
      </c>
      <c r="G122" s="374"/>
      <c r="H122" s="374"/>
      <c r="I122" s="374"/>
      <c r="J122" s="167"/>
      <c r="K122" s="168"/>
      <c r="L122" s="375"/>
      <c r="M122" s="375"/>
      <c r="N122" s="373"/>
      <c r="O122" s="373"/>
      <c r="P122" s="373"/>
      <c r="Q122" s="373"/>
      <c r="R122" s="96"/>
      <c r="T122" s="97"/>
      <c r="U122" s="94"/>
      <c r="V122" s="94"/>
      <c r="W122" s="98"/>
      <c r="X122" s="94"/>
      <c r="Y122" s="98"/>
      <c r="Z122" s="94"/>
      <c r="AA122" s="99"/>
    </row>
    <row r="123" spans="2:27" s="9" customFormat="1" ht="21" customHeight="1">
      <c r="B123" s="93"/>
      <c r="C123" s="165" t="s">
        <v>156</v>
      </c>
      <c r="D123" s="165" t="s">
        <v>146</v>
      </c>
      <c r="E123" s="166" t="s">
        <v>178</v>
      </c>
      <c r="F123" s="379" t="s">
        <v>179</v>
      </c>
      <c r="G123" s="379"/>
      <c r="H123" s="379"/>
      <c r="I123" s="379"/>
      <c r="J123" s="167" t="s">
        <v>149</v>
      </c>
      <c r="K123" s="168">
        <v>45</v>
      </c>
      <c r="L123" s="372"/>
      <c r="M123" s="372"/>
      <c r="N123" s="373">
        <f t="shared" si="0"/>
        <v>0</v>
      </c>
      <c r="O123" s="373"/>
      <c r="P123" s="373"/>
      <c r="Q123" s="373"/>
      <c r="R123" s="96"/>
      <c r="T123" s="97"/>
      <c r="U123" s="94"/>
      <c r="V123" s="94"/>
      <c r="W123" s="98"/>
      <c r="X123" s="94"/>
      <c r="Y123" s="98"/>
      <c r="Z123" s="94"/>
      <c r="AA123" s="99"/>
    </row>
    <row r="124" spans="2:27" s="9" customFormat="1" ht="29.85" customHeight="1">
      <c r="B124" s="93"/>
      <c r="C124" s="170"/>
      <c r="D124" s="172" t="s">
        <v>451</v>
      </c>
      <c r="E124" s="171"/>
      <c r="F124" s="171"/>
      <c r="G124" s="171"/>
      <c r="H124" s="171"/>
      <c r="I124" s="171"/>
      <c r="J124" s="171"/>
      <c r="K124" s="171"/>
      <c r="L124" s="174"/>
      <c r="M124" s="174"/>
      <c r="N124" s="394">
        <f>SUM(N125:Q126)</f>
        <v>0</v>
      </c>
      <c r="O124" s="395"/>
      <c r="P124" s="395"/>
      <c r="Q124" s="395"/>
      <c r="R124" s="96"/>
      <c r="T124" s="97"/>
      <c r="U124" s="94"/>
      <c r="V124" s="94"/>
      <c r="W124" s="98" t="e">
        <f>#REF!</f>
        <v>#REF!</v>
      </c>
      <c r="X124" s="94"/>
      <c r="Y124" s="98" t="e">
        <f>#REF!</f>
        <v>#REF!</v>
      </c>
      <c r="Z124" s="94"/>
      <c r="AA124" s="99" t="e">
        <f>#REF!</f>
        <v>#REF!</v>
      </c>
    </row>
    <row r="125" spans="2:27" s="9" customFormat="1" ht="29.85" customHeight="1">
      <c r="B125" s="93"/>
      <c r="C125" s="165" t="s">
        <v>155</v>
      </c>
      <c r="D125" s="165" t="s">
        <v>146</v>
      </c>
      <c r="E125" s="166" t="s">
        <v>241</v>
      </c>
      <c r="F125" s="379" t="s">
        <v>657</v>
      </c>
      <c r="G125" s="379"/>
      <c r="H125" s="379"/>
      <c r="I125" s="379"/>
      <c r="J125" s="167" t="s">
        <v>149</v>
      </c>
      <c r="K125" s="168">
        <v>48</v>
      </c>
      <c r="L125" s="372"/>
      <c r="M125" s="372"/>
      <c r="N125" s="373">
        <f aca="true" t="shared" si="1" ref="N125:N126">ROUND(L125*K125,2)</f>
        <v>0</v>
      </c>
      <c r="O125" s="373"/>
      <c r="P125" s="373"/>
      <c r="Q125" s="373"/>
      <c r="R125" s="96"/>
      <c r="T125" s="97"/>
      <c r="U125" s="94"/>
      <c r="V125" s="94"/>
      <c r="W125" s="98"/>
      <c r="X125" s="94"/>
      <c r="Y125" s="98"/>
      <c r="Z125" s="94"/>
      <c r="AA125" s="99"/>
    </row>
    <row r="126" spans="2:27" s="9" customFormat="1" ht="29.85" customHeight="1">
      <c r="B126" s="93"/>
      <c r="C126" s="165">
        <v>7</v>
      </c>
      <c r="D126" s="165" t="s">
        <v>146</v>
      </c>
      <c r="E126" s="166" t="s">
        <v>224</v>
      </c>
      <c r="F126" s="379" t="s">
        <v>680</v>
      </c>
      <c r="G126" s="379"/>
      <c r="H126" s="379"/>
      <c r="I126" s="379"/>
      <c r="J126" s="167" t="s">
        <v>149</v>
      </c>
      <c r="K126" s="168">
        <v>50</v>
      </c>
      <c r="L126" s="372"/>
      <c r="M126" s="372"/>
      <c r="N126" s="373">
        <f t="shared" si="1"/>
        <v>0</v>
      </c>
      <c r="O126" s="373"/>
      <c r="P126" s="373"/>
      <c r="Q126" s="373"/>
      <c r="R126" s="96"/>
      <c r="T126" s="97"/>
      <c r="U126" s="94"/>
      <c r="V126" s="94"/>
      <c r="W126" s="98"/>
      <c r="X126" s="94"/>
      <c r="Y126" s="98"/>
      <c r="Z126" s="94"/>
      <c r="AA126" s="99"/>
    </row>
    <row r="127" spans="2:27" s="9" customFormat="1" ht="29.85" customHeight="1">
      <c r="B127" s="93"/>
      <c r="C127" s="170"/>
      <c r="D127" s="172" t="s">
        <v>452</v>
      </c>
      <c r="E127" s="171"/>
      <c r="F127" s="171"/>
      <c r="G127" s="171"/>
      <c r="H127" s="171"/>
      <c r="I127" s="171"/>
      <c r="J127" s="171"/>
      <c r="K127" s="171"/>
      <c r="L127" s="174"/>
      <c r="M127" s="174"/>
      <c r="N127" s="394">
        <f>SUM(N128:Q134)</f>
        <v>0</v>
      </c>
      <c r="O127" s="395"/>
      <c r="P127" s="395"/>
      <c r="Q127" s="395"/>
      <c r="R127" s="96"/>
      <c r="T127" s="97"/>
      <c r="U127" s="94"/>
      <c r="V127" s="94"/>
      <c r="W127" s="98">
        <f>SUM(W128:W136)</f>
        <v>0</v>
      </c>
      <c r="X127" s="94"/>
      <c r="Y127" s="98">
        <f>SUM(Y128:Y136)</f>
        <v>0</v>
      </c>
      <c r="Z127" s="94"/>
      <c r="AA127" s="99">
        <f>SUM(AA128:AA136)</f>
        <v>0</v>
      </c>
    </row>
    <row r="128" spans="2:27" s="1" customFormat="1" ht="22.5" customHeight="1">
      <c r="B128" s="102"/>
      <c r="C128" s="165">
        <v>8</v>
      </c>
      <c r="D128" s="165" t="s">
        <v>146</v>
      </c>
      <c r="E128" s="166" t="s">
        <v>475</v>
      </c>
      <c r="F128" s="379" t="s">
        <v>683</v>
      </c>
      <c r="G128" s="379"/>
      <c r="H128" s="379"/>
      <c r="I128" s="379"/>
      <c r="J128" s="167" t="s">
        <v>153</v>
      </c>
      <c r="K128" s="168">
        <v>1</v>
      </c>
      <c r="L128" s="372"/>
      <c r="M128" s="372"/>
      <c r="N128" s="373">
        <f aca="true" t="shared" si="2" ref="N128:N136">ROUND(L128*K128,2)</f>
        <v>0</v>
      </c>
      <c r="O128" s="373"/>
      <c r="P128" s="373"/>
      <c r="Q128" s="373"/>
      <c r="R128" s="103"/>
      <c r="T128" s="104" t="s">
        <v>5</v>
      </c>
      <c r="U128" s="29" t="s">
        <v>37</v>
      </c>
      <c r="V128" s="105">
        <v>0</v>
      </c>
      <c r="W128" s="105">
        <f aca="true" t="shared" si="3" ref="W128:W136">V128*K128</f>
        <v>0</v>
      </c>
      <c r="X128" s="105">
        <v>0</v>
      </c>
      <c r="Y128" s="105">
        <f aca="true" t="shared" si="4" ref="Y128:Y136">X128*K128</f>
        <v>0</v>
      </c>
      <c r="Z128" s="105">
        <v>0</v>
      </c>
      <c r="AA128" s="106">
        <f aca="true" t="shared" si="5" ref="AA128:AA136">Z128*K128</f>
        <v>0</v>
      </c>
    </row>
    <row r="129" spans="2:27" s="1" customFormat="1" ht="22.5" customHeight="1">
      <c r="B129" s="102"/>
      <c r="C129" s="165">
        <v>9</v>
      </c>
      <c r="D129" s="165" t="s">
        <v>146</v>
      </c>
      <c r="E129" s="166" t="s">
        <v>225</v>
      </c>
      <c r="F129" s="379" t="s">
        <v>426</v>
      </c>
      <c r="G129" s="379"/>
      <c r="H129" s="379"/>
      <c r="I129" s="379"/>
      <c r="J129" s="167" t="s">
        <v>153</v>
      </c>
      <c r="K129" s="168">
        <v>1</v>
      </c>
      <c r="L129" s="372"/>
      <c r="M129" s="372"/>
      <c r="N129" s="373">
        <f t="shared" si="2"/>
        <v>0</v>
      </c>
      <c r="O129" s="373"/>
      <c r="P129" s="373"/>
      <c r="Q129" s="373"/>
      <c r="R129" s="103"/>
      <c r="T129" s="104" t="s">
        <v>5</v>
      </c>
      <c r="U129" s="29" t="s">
        <v>37</v>
      </c>
      <c r="V129" s="105">
        <v>0</v>
      </c>
      <c r="W129" s="105">
        <f t="shared" si="3"/>
        <v>0</v>
      </c>
      <c r="X129" s="105">
        <v>0</v>
      </c>
      <c r="Y129" s="105">
        <f t="shared" si="4"/>
        <v>0</v>
      </c>
      <c r="Z129" s="105">
        <v>0</v>
      </c>
      <c r="AA129" s="106">
        <f t="shared" si="5"/>
        <v>0</v>
      </c>
    </row>
    <row r="130" spans="2:27" s="1" customFormat="1" ht="22.5" customHeight="1">
      <c r="B130" s="102"/>
      <c r="C130" s="165">
        <v>10</v>
      </c>
      <c r="D130" s="165" t="s">
        <v>146</v>
      </c>
      <c r="E130" s="166" t="s">
        <v>247</v>
      </c>
      <c r="F130" s="379" t="s">
        <v>684</v>
      </c>
      <c r="G130" s="379"/>
      <c r="H130" s="379"/>
      <c r="I130" s="379"/>
      <c r="J130" s="167" t="s">
        <v>220</v>
      </c>
      <c r="K130" s="168">
        <v>1</v>
      </c>
      <c r="L130" s="372"/>
      <c r="M130" s="372"/>
      <c r="N130" s="373">
        <f t="shared" si="2"/>
        <v>0</v>
      </c>
      <c r="O130" s="373"/>
      <c r="P130" s="373"/>
      <c r="Q130" s="373"/>
      <c r="R130" s="103"/>
      <c r="T130" s="104" t="s">
        <v>5</v>
      </c>
      <c r="U130" s="29" t="s">
        <v>37</v>
      </c>
      <c r="V130" s="105">
        <v>0</v>
      </c>
      <c r="W130" s="105">
        <f t="shared" si="3"/>
        <v>0</v>
      </c>
      <c r="X130" s="105">
        <v>0</v>
      </c>
      <c r="Y130" s="105">
        <f t="shared" si="4"/>
        <v>0</v>
      </c>
      <c r="Z130" s="105">
        <v>0</v>
      </c>
      <c r="AA130" s="106">
        <f t="shared" si="5"/>
        <v>0</v>
      </c>
    </row>
    <row r="131" spans="2:27" s="1" customFormat="1" ht="22.5" customHeight="1">
      <c r="B131" s="102"/>
      <c r="C131" s="165">
        <v>11</v>
      </c>
      <c r="D131" s="165" t="s">
        <v>146</v>
      </c>
      <c r="E131" s="166" t="s">
        <v>248</v>
      </c>
      <c r="F131" s="379" t="s">
        <v>453</v>
      </c>
      <c r="G131" s="379"/>
      <c r="H131" s="379"/>
      <c r="I131" s="379"/>
      <c r="J131" s="167" t="s">
        <v>153</v>
      </c>
      <c r="K131" s="168">
        <v>1</v>
      </c>
      <c r="L131" s="372"/>
      <c r="M131" s="372"/>
      <c r="N131" s="373">
        <f t="shared" si="2"/>
        <v>0</v>
      </c>
      <c r="O131" s="373"/>
      <c r="P131" s="373"/>
      <c r="Q131" s="373"/>
      <c r="R131" s="103"/>
      <c r="T131" s="104" t="s">
        <v>5</v>
      </c>
      <c r="U131" s="29" t="s">
        <v>37</v>
      </c>
      <c r="V131" s="105">
        <v>0</v>
      </c>
      <c r="W131" s="105">
        <f t="shared" si="3"/>
        <v>0</v>
      </c>
      <c r="X131" s="105">
        <v>0</v>
      </c>
      <c r="Y131" s="105">
        <f t="shared" si="4"/>
        <v>0</v>
      </c>
      <c r="Z131" s="105">
        <v>0</v>
      </c>
      <c r="AA131" s="106">
        <f t="shared" si="5"/>
        <v>0</v>
      </c>
    </row>
    <row r="132" spans="2:27" s="1" customFormat="1" ht="44.25" customHeight="1">
      <c r="B132" s="102"/>
      <c r="C132" s="165">
        <v>12</v>
      </c>
      <c r="D132" s="165" t="s">
        <v>146</v>
      </c>
      <c r="E132" s="166" t="s">
        <v>249</v>
      </c>
      <c r="F132" s="379" t="s">
        <v>454</v>
      </c>
      <c r="G132" s="379"/>
      <c r="H132" s="379"/>
      <c r="I132" s="379"/>
      <c r="J132" s="167" t="s">
        <v>153</v>
      </c>
      <c r="K132" s="168">
        <v>1</v>
      </c>
      <c r="L132" s="372"/>
      <c r="M132" s="372"/>
      <c r="N132" s="373">
        <f t="shared" si="2"/>
        <v>0</v>
      </c>
      <c r="O132" s="373"/>
      <c r="P132" s="373"/>
      <c r="Q132" s="373"/>
      <c r="R132" s="103"/>
      <c r="T132" s="104" t="s">
        <v>5</v>
      </c>
      <c r="U132" s="29" t="s">
        <v>37</v>
      </c>
      <c r="V132" s="105">
        <v>0</v>
      </c>
      <c r="W132" s="105">
        <f t="shared" si="3"/>
        <v>0</v>
      </c>
      <c r="X132" s="105">
        <v>0</v>
      </c>
      <c r="Y132" s="105">
        <f t="shared" si="4"/>
        <v>0</v>
      </c>
      <c r="Z132" s="105">
        <v>0</v>
      </c>
      <c r="AA132" s="106">
        <f t="shared" si="5"/>
        <v>0</v>
      </c>
    </row>
    <row r="133" spans="2:27" s="1" customFormat="1" ht="22.5" customHeight="1">
      <c r="B133" s="102"/>
      <c r="C133" s="165">
        <v>13</v>
      </c>
      <c r="D133" s="165" t="s">
        <v>146</v>
      </c>
      <c r="E133" s="166" t="s">
        <v>250</v>
      </c>
      <c r="F133" s="379" t="s">
        <v>455</v>
      </c>
      <c r="G133" s="379"/>
      <c r="H133" s="379"/>
      <c r="I133" s="379"/>
      <c r="J133" s="167" t="s">
        <v>153</v>
      </c>
      <c r="K133" s="168">
        <v>2</v>
      </c>
      <c r="L133" s="372"/>
      <c r="M133" s="372"/>
      <c r="N133" s="373">
        <f t="shared" si="2"/>
        <v>0</v>
      </c>
      <c r="O133" s="373"/>
      <c r="P133" s="373"/>
      <c r="Q133" s="373"/>
      <c r="R133" s="103"/>
      <c r="T133" s="104" t="s">
        <v>5</v>
      </c>
      <c r="U133" s="29" t="s">
        <v>37</v>
      </c>
      <c r="V133" s="105">
        <v>0</v>
      </c>
      <c r="W133" s="105">
        <f t="shared" si="3"/>
        <v>0</v>
      </c>
      <c r="X133" s="105">
        <v>0</v>
      </c>
      <c r="Y133" s="105">
        <f t="shared" si="4"/>
        <v>0</v>
      </c>
      <c r="Z133" s="105">
        <v>0</v>
      </c>
      <c r="AA133" s="106">
        <f t="shared" si="5"/>
        <v>0</v>
      </c>
    </row>
    <row r="134" spans="2:27" s="1" customFormat="1" ht="22.5" customHeight="1">
      <c r="B134" s="102"/>
      <c r="C134" s="165">
        <v>14</v>
      </c>
      <c r="D134" s="165" t="s">
        <v>146</v>
      </c>
      <c r="E134" s="166" t="s">
        <v>251</v>
      </c>
      <c r="F134" s="379" t="s">
        <v>456</v>
      </c>
      <c r="G134" s="379"/>
      <c r="H134" s="379"/>
      <c r="I134" s="379"/>
      <c r="J134" s="167" t="s">
        <v>153</v>
      </c>
      <c r="K134" s="168">
        <v>2</v>
      </c>
      <c r="L134" s="372"/>
      <c r="M134" s="372"/>
      <c r="N134" s="373">
        <f t="shared" si="2"/>
        <v>0</v>
      </c>
      <c r="O134" s="373"/>
      <c r="P134" s="373"/>
      <c r="Q134" s="373"/>
      <c r="R134" s="103"/>
      <c r="T134" s="104" t="s">
        <v>5</v>
      </c>
      <c r="U134" s="29" t="s">
        <v>37</v>
      </c>
      <c r="V134" s="105">
        <v>0</v>
      </c>
      <c r="W134" s="105">
        <f t="shared" si="3"/>
        <v>0</v>
      </c>
      <c r="X134" s="105">
        <v>0</v>
      </c>
      <c r="Y134" s="105">
        <f t="shared" si="4"/>
        <v>0</v>
      </c>
      <c r="Z134" s="105">
        <v>0</v>
      </c>
      <c r="AA134" s="106">
        <f t="shared" si="5"/>
        <v>0</v>
      </c>
    </row>
    <row r="135" spans="2:27" s="9" customFormat="1" ht="29.85" customHeight="1">
      <c r="B135" s="93"/>
      <c r="C135" s="170"/>
      <c r="D135" s="171" t="s">
        <v>710</v>
      </c>
      <c r="E135" s="171"/>
      <c r="F135" s="171"/>
      <c r="G135" s="171"/>
      <c r="H135" s="171"/>
      <c r="I135" s="171"/>
      <c r="J135" s="171"/>
      <c r="K135" s="171"/>
      <c r="L135" s="174"/>
      <c r="M135" s="174"/>
      <c r="N135" s="394">
        <f>SUM(N136)</f>
        <v>0</v>
      </c>
      <c r="O135" s="395"/>
      <c r="P135" s="395"/>
      <c r="Q135" s="395"/>
      <c r="R135" s="96"/>
      <c r="T135" s="97"/>
      <c r="U135" s="94"/>
      <c r="V135" s="94"/>
      <c r="W135" s="98">
        <f>SUM(W136:W144)</f>
        <v>0</v>
      </c>
      <c r="X135" s="94"/>
      <c r="Y135" s="98">
        <f>SUM(Y136:Y144)</f>
        <v>0</v>
      </c>
      <c r="Z135" s="94"/>
      <c r="AA135" s="99">
        <f>SUM(AA136:AA144)</f>
        <v>0</v>
      </c>
    </row>
    <row r="136" spans="2:27" s="1" customFormat="1" ht="22.5" customHeight="1">
      <c r="B136" s="102"/>
      <c r="C136" s="165">
        <v>15</v>
      </c>
      <c r="D136" s="165" t="s">
        <v>146</v>
      </c>
      <c r="E136" s="166" t="s">
        <v>232</v>
      </c>
      <c r="F136" s="379" t="s">
        <v>431</v>
      </c>
      <c r="G136" s="379"/>
      <c r="H136" s="379"/>
      <c r="I136" s="379"/>
      <c r="J136" s="167" t="s">
        <v>220</v>
      </c>
      <c r="K136" s="168">
        <v>1</v>
      </c>
      <c r="L136" s="372"/>
      <c r="M136" s="372"/>
      <c r="N136" s="373">
        <f t="shared" si="2"/>
        <v>0</v>
      </c>
      <c r="O136" s="373"/>
      <c r="P136" s="373"/>
      <c r="Q136" s="373"/>
      <c r="R136" s="103"/>
      <c r="T136" s="104" t="s">
        <v>5</v>
      </c>
      <c r="U136" s="108" t="s">
        <v>37</v>
      </c>
      <c r="V136" s="109">
        <v>0</v>
      </c>
      <c r="W136" s="109">
        <f t="shared" si="3"/>
        <v>0</v>
      </c>
      <c r="X136" s="109">
        <v>0</v>
      </c>
      <c r="Y136" s="109">
        <f t="shared" si="4"/>
        <v>0</v>
      </c>
      <c r="Z136" s="109">
        <v>0</v>
      </c>
      <c r="AA136" s="110">
        <f t="shared" si="5"/>
        <v>0</v>
      </c>
    </row>
    <row r="137" spans="2:18" s="1" customFormat="1" ht="6.95" customHeight="1">
      <c r="B137" s="40"/>
      <c r="C137" s="41"/>
      <c r="D137" s="41"/>
      <c r="E137" s="41"/>
      <c r="F137" s="41"/>
      <c r="G137" s="41"/>
      <c r="H137" s="41"/>
      <c r="I137" s="41"/>
      <c r="J137" s="41"/>
      <c r="K137" s="41"/>
      <c r="L137" s="41"/>
      <c r="M137" s="41"/>
      <c r="N137" s="41"/>
      <c r="O137" s="41"/>
      <c r="P137" s="41"/>
      <c r="Q137" s="41"/>
      <c r="R137" s="42"/>
    </row>
  </sheetData>
  <sheetProtection algorithmName="SHA-512" hashValue="qcfqiih+lj8wJfEXwumQWfW/dGA3lR2526QIaFKURZrcc8dx9w2bJcQgPTCBreaPhFdj7I8WevbwyjkT6aAVCw==" saltValue="O/iw5uaNddRa8zyzL+vL7A==" spinCount="100000" sheet="1" objects="1" scenarios="1"/>
  <mergeCells count="121">
    <mergeCell ref="H1:K1"/>
    <mergeCell ref="C2:Q2"/>
    <mergeCell ref="S2:AC2"/>
    <mergeCell ref="C4:Q4"/>
    <mergeCell ref="F6:P6"/>
    <mergeCell ref="F7:P7"/>
    <mergeCell ref="O18:P18"/>
    <mergeCell ref="O20:P20"/>
    <mergeCell ref="O21:P21"/>
    <mergeCell ref="F9:G9"/>
    <mergeCell ref="F10:G10"/>
    <mergeCell ref="F13:G13"/>
    <mergeCell ref="F14:G14"/>
    <mergeCell ref="F15:G15"/>
    <mergeCell ref="F16:G16"/>
    <mergeCell ref="F19:G19"/>
    <mergeCell ref="E24:L24"/>
    <mergeCell ref="M27:P27"/>
    <mergeCell ref="M28:P28"/>
    <mergeCell ref="O9:P9"/>
    <mergeCell ref="O11:P11"/>
    <mergeCell ref="O12:P12"/>
    <mergeCell ref="O14:P14"/>
    <mergeCell ref="O15:P15"/>
    <mergeCell ref="O17:P17"/>
    <mergeCell ref="H35:J35"/>
    <mergeCell ref="M35:P35"/>
    <mergeCell ref="H36:J36"/>
    <mergeCell ref="M36:P36"/>
    <mergeCell ref="L38:P38"/>
    <mergeCell ref="C76:Q76"/>
    <mergeCell ref="M30:P30"/>
    <mergeCell ref="H32:J32"/>
    <mergeCell ref="M32:P32"/>
    <mergeCell ref="H33:J33"/>
    <mergeCell ref="M33:P33"/>
    <mergeCell ref="H34:J34"/>
    <mergeCell ref="M34:P34"/>
    <mergeCell ref="N88:Q88"/>
    <mergeCell ref="N89:Q89"/>
    <mergeCell ref="N90:Q90"/>
    <mergeCell ref="N91:Q91"/>
    <mergeCell ref="N92:Q92"/>
    <mergeCell ref="N94:Q94"/>
    <mergeCell ref="F78:P78"/>
    <mergeCell ref="F79:P79"/>
    <mergeCell ref="M81:P81"/>
    <mergeCell ref="M83:Q83"/>
    <mergeCell ref="M84:Q84"/>
    <mergeCell ref="C86:G86"/>
    <mergeCell ref="N86:Q86"/>
    <mergeCell ref="M110:Q110"/>
    <mergeCell ref="F112:I112"/>
    <mergeCell ref="L112:M112"/>
    <mergeCell ref="N112:Q112"/>
    <mergeCell ref="N113:Q113"/>
    <mergeCell ref="N114:Q114"/>
    <mergeCell ref="L96:Q96"/>
    <mergeCell ref="C102:Q102"/>
    <mergeCell ref="F104:P104"/>
    <mergeCell ref="F105:P105"/>
    <mergeCell ref="M107:P107"/>
    <mergeCell ref="M109:Q109"/>
    <mergeCell ref="F118:I118"/>
    <mergeCell ref="L118:M118"/>
    <mergeCell ref="N118:Q118"/>
    <mergeCell ref="F119:I119"/>
    <mergeCell ref="L119:M119"/>
    <mergeCell ref="N119:Q119"/>
    <mergeCell ref="N115:Q115"/>
    <mergeCell ref="F116:I116"/>
    <mergeCell ref="L116:M116"/>
    <mergeCell ref="N116:Q116"/>
    <mergeCell ref="F117:I117"/>
    <mergeCell ref="L117:M117"/>
    <mergeCell ref="N117:Q117"/>
    <mergeCell ref="F122:I122"/>
    <mergeCell ref="L122:M122"/>
    <mergeCell ref="N122:Q122"/>
    <mergeCell ref="F123:I123"/>
    <mergeCell ref="L123:M123"/>
    <mergeCell ref="N123:Q123"/>
    <mergeCell ref="F120:I120"/>
    <mergeCell ref="L120:M120"/>
    <mergeCell ref="N120:Q120"/>
    <mergeCell ref="F121:I121"/>
    <mergeCell ref="L121:M121"/>
    <mergeCell ref="N121:Q121"/>
    <mergeCell ref="F126:I126"/>
    <mergeCell ref="L126:M126"/>
    <mergeCell ref="N126:Q126"/>
    <mergeCell ref="N127:Q127"/>
    <mergeCell ref="F128:I128"/>
    <mergeCell ref="L128:M128"/>
    <mergeCell ref="N128:Q128"/>
    <mergeCell ref="N124:Q124"/>
    <mergeCell ref="F125:I125"/>
    <mergeCell ref="L125:M125"/>
    <mergeCell ref="N125:Q125"/>
    <mergeCell ref="F131:I131"/>
    <mergeCell ref="L131:M131"/>
    <mergeCell ref="N131:Q131"/>
    <mergeCell ref="F132:I132"/>
    <mergeCell ref="L132:M132"/>
    <mergeCell ref="N132:Q132"/>
    <mergeCell ref="F129:I129"/>
    <mergeCell ref="L129:M129"/>
    <mergeCell ref="N129:Q129"/>
    <mergeCell ref="F130:I130"/>
    <mergeCell ref="L130:M130"/>
    <mergeCell ref="N130:Q130"/>
    <mergeCell ref="N135:Q135"/>
    <mergeCell ref="F136:I136"/>
    <mergeCell ref="L136:M136"/>
    <mergeCell ref="N136:Q136"/>
    <mergeCell ref="F133:I133"/>
    <mergeCell ref="L133:M133"/>
    <mergeCell ref="N133:Q133"/>
    <mergeCell ref="F134:I134"/>
    <mergeCell ref="L134:M134"/>
    <mergeCell ref="N134:Q134"/>
  </mergeCells>
  <hyperlinks>
    <hyperlink ref="F1:G1" location="C2" display="1) Krycí list rozpočtu"/>
    <hyperlink ref="H1:K1" location="C86" display="2) Rekapitulace rozpočtu"/>
    <hyperlink ref="L1" location="C112" display="3) Rozpočet"/>
    <hyperlink ref="S1:T1" location="'Rekapitulace stavby'!C2" display="Rekapitulace stavby"/>
  </hyperlinks>
  <printOptions/>
  <pageMargins left="0.5833333" right="0.5833333" top="0.5" bottom="0.4666667" header="0" footer="0"/>
  <pageSetup blackAndWhite="1" fitToHeight="100" fitToWidth="1" horizontalDpi="600" verticalDpi="600" orientation="portrait" paperSize="9" scale="95" r:id="rId2"/>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127"/>
  <sheetViews>
    <sheetView showGridLines="0" workbookViewId="0" topLeftCell="A1">
      <pane ySplit="1" topLeftCell="A2" activePane="bottomLeft" state="frozen"/>
      <selection pane="bottomLeft" activeCell="L116" sqref="L116:M126"/>
    </sheetView>
  </sheetViews>
  <sheetFormatPr defaultColWidth="9.33203125" defaultRowHeight="13.5"/>
  <cols>
    <col min="1" max="1" width="8.33203125" style="112" customWidth="1"/>
    <col min="2" max="2" width="1.66796875" style="112" customWidth="1"/>
    <col min="3" max="3" width="4.16015625" style="112" customWidth="1"/>
    <col min="4" max="4" width="4.33203125" style="112" customWidth="1"/>
    <col min="5" max="5" width="17.16015625" style="112" customWidth="1"/>
    <col min="6" max="7" width="11.16015625" style="112" customWidth="1"/>
    <col min="8" max="8" width="12.5" style="112" customWidth="1"/>
    <col min="9" max="9" width="7" style="112" customWidth="1"/>
    <col min="10" max="10" width="5.16015625" style="112" customWidth="1"/>
    <col min="11" max="11" width="11.5" style="112" customWidth="1"/>
    <col min="12" max="12" width="12" style="112" customWidth="1"/>
    <col min="13" max="14" width="6" style="112" customWidth="1"/>
    <col min="15" max="15" width="2" style="112" customWidth="1"/>
    <col min="16" max="16" width="12.5" style="112" customWidth="1"/>
    <col min="17" max="17" width="4.16015625" style="112" customWidth="1"/>
    <col min="18" max="18" width="1.66796875" style="112" customWidth="1"/>
    <col min="19" max="19" width="8.16015625" style="112" customWidth="1"/>
    <col min="20" max="20" width="29.66015625" style="112" hidden="1" customWidth="1"/>
    <col min="21" max="21" width="16.33203125" style="112" hidden="1" customWidth="1"/>
    <col min="22" max="22" width="12.33203125" style="112" hidden="1" customWidth="1"/>
    <col min="23" max="23" width="16.33203125" style="112" hidden="1" customWidth="1"/>
    <col min="24" max="24" width="12.16015625" style="112" hidden="1" customWidth="1"/>
    <col min="25" max="25" width="15" style="112" hidden="1" customWidth="1"/>
    <col min="26" max="26" width="11" style="112" hidden="1" customWidth="1"/>
    <col min="27" max="27" width="15" style="112" hidden="1" customWidth="1"/>
    <col min="28" max="28" width="16.33203125" style="112" hidden="1" customWidth="1"/>
    <col min="29" max="29" width="11" style="112" customWidth="1"/>
    <col min="30" max="30" width="15" style="112" customWidth="1"/>
    <col min="31" max="31" width="16.33203125" style="112" customWidth="1"/>
    <col min="32" max="16384" width="9.33203125" style="112" customWidth="1"/>
  </cols>
  <sheetData>
    <row r="1" spans="1:41" ht="21.75" customHeight="1">
      <c r="A1" s="71"/>
      <c r="B1" s="11"/>
      <c r="C1" s="11"/>
      <c r="D1" s="12" t="s">
        <v>1</v>
      </c>
      <c r="E1" s="11"/>
      <c r="F1" s="13" t="s">
        <v>116</v>
      </c>
      <c r="G1" s="13"/>
      <c r="H1" s="396" t="s">
        <v>117</v>
      </c>
      <c r="I1" s="396"/>
      <c r="J1" s="396"/>
      <c r="K1" s="396"/>
      <c r="L1" s="13" t="s">
        <v>118</v>
      </c>
      <c r="M1" s="11"/>
      <c r="N1" s="11"/>
      <c r="O1" s="12" t="s">
        <v>119</v>
      </c>
      <c r="P1" s="11"/>
      <c r="Q1" s="11"/>
      <c r="R1" s="11"/>
      <c r="S1" s="13" t="s">
        <v>120</v>
      </c>
      <c r="T1" s="13"/>
      <c r="U1" s="71"/>
      <c r="V1" s="71"/>
      <c r="W1" s="14"/>
      <c r="X1" s="14"/>
      <c r="Y1" s="14"/>
      <c r="Z1" s="14"/>
      <c r="AA1" s="14"/>
      <c r="AB1" s="14"/>
      <c r="AC1" s="14"/>
      <c r="AD1" s="14"/>
      <c r="AE1" s="14"/>
      <c r="AF1" s="14"/>
      <c r="AG1" s="14"/>
      <c r="AH1" s="14"/>
      <c r="AI1" s="14"/>
      <c r="AJ1" s="14"/>
      <c r="AK1" s="14"/>
      <c r="AL1" s="14"/>
      <c r="AM1" s="14"/>
      <c r="AN1" s="14"/>
      <c r="AO1" s="14"/>
    </row>
    <row r="2" spans="3:29" ht="36.95" customHeight="1">
      <c r="C2" s="307" t="s">
        <v>7</v>
      </c>
      <c r="D2" s="308"/>
      <c r="E2" s="308"/>
      <c r="F2" s="308"/>
      <c r="G2" s="308"/>
      <c r="H2" s="308"/>
      <c r="I2" s="308"/>
      <c r="J2" s="308"/>
      <c r="K2" s="308"/>
      <c r="L2" s="308"/>
      <c r="M2" s="308"/>
      <c r="N2" s="308"/>
      <c r="O2" s="308"/>
      <c r="P2" s="308"/>
      <c r="Q2" s="308"/>
      <c r="S2" s="339" t="s">
        <v>8</v>
      </c>
      <c r="T2" s="340"/>
      <c r="U2" s="340"/>
      <c r="V2" s="340"/>
      <c r="W2" s="340"/>
      <c r="X2" s="340"/>
      <c r="Y2" s="340"/>
      <c r="Z2" s="340"/>
      <c r="AA2" s="340"/>
      <c r="AB2" s="340"/>
      <c r="AC2" s="340"/>
    </row>
    <row r="3" spans="2:18" ht="6.95" customHeight="1">
      <c r="B3" s="18"/>
      <c r="C3" s="19"/>
      <c r="D3" s="19"/>
      <c r="E3" s="19"/>
      <c r="F3" s="19"/>
      <c r="G3" s="19"/>
      <c r="H3" s="19"/>
      <c r="I3" s="19"/>
      <c r="J3" s="19"/>
      <c r="K3" s="19"/>
      <c r="L3" s="19"/>
      <c r="M3" s="19"/>
      <c r="N3" s="19"/>
      <c r="O3" s="19"/>
      <c r="P3" s="19"/>
      <c r="Q3" s="19"/>
      <c r="R3" s="20"/>
    </row>
    <row r="4" spans="2:20" ht="36.95" customHeight="1">
      <c r="B4" s="21"/>
      <c r="C4" s="309" t="s">
        <v>122</v>
      </c>
      <c r="D4" s="310"/>
      <c r="E4" s="310"/>
      <c r="F4" s="310"/>
      <c r="G4" s="310"/>
      <c r="H4" s="310"/>
      <c r="I4" s="310"/>
      <c r="J4" s="310"/>
      <c r="K4" s="310"/>
      <c r="L4" s="310"/>
      <c r="M4" s="310"/>
      <c r="N4" s="310"/>
      <c r="O4" s="310"/>
      <c r="P4" s="310"/>
      <c r="Q4" s="310"/>
      <c r="R4" s="22"/>
      <c r="T4" s="23" t="s">
        <v>13</v>
      </c>
    </row>
    <row r="5" spans="2:18" ht="6.95" customHeight="1">
      <c r="B5" s="21"/>
      <c r="C5" s="175"/>
      <c r="D5" s="175"/>
      <c r="E5" s="175"/>
      <c r="F5" s="175"/>
      <c r="G5" s="175"/>
      <c r="H5" s="175"/>
      <c r="I5" s="175"/>
      <c r="J5" s="175"/>
      <c r="K5" s="175"/>
      <c r="L5" s="175"/>
      <c r="M5" s="175"/>
      <c r="N5" s="175"/>
      <c r="O5" s="175"/>
      <c r="P5" s="175"/>
      <c r="Q5" s="175"/>
      <c r="R5" s="22"/>
    </row>
    <row r="6" spans="2:18" ht="25.35" customHeight="1">
      <c r="B6" s="21"/>
      <c r="C6" s="175"/>
      <c r="D6" s="176" t="s">
        <v>17</v>
      </c>
      <c r="E6" s="175"/>
      <c r="F6" s="417" t="str">
        <f>'[3]Rekapitulace stavby'!K6</f>
        <v>Lednice</v>
      </c>
      <c r="G6" s="418"/>
      <c r="H6" s="418"/>
      <c r="I6" s="418"/>
      <c r="J6" s="418"/>
      <c r="K6" s="418"/>
      <c r="L6" s="418"/>
      <c r="M6" s="418"/>
      <c r="N6" s="418"/>
      <c r="O6" s="418"/>
      <c r="P6" s="418"/>
      <c r="Q6" s="175"/>
      <c r="R6" s="22"/>
    </row>
    <row r="7" spans="2:18" s="1" customFormat="1" ht="32.85" customHeight="1">
      <c r="B7" s="26"/>
      <c r="C7" s="177"/>
      <c r="D7" s="178" t="s">
        <v>123</v>
      </c>
      <c r="E7" s="177"/>
      <c r="F7" s="313" t="s">
        <v>624</v>
      </c>
      <c r="G7" s="408"/>
      <c r="H7" s="408"/>
      <c r="I7" s="408"/>
      <c r="J7" s="408"/>
      <c r="K7" s="408"/>
      <c r="L7" s="408"/>
      <c r="M7" s="408"/>
      <c r="N7" s="408"/>
      <c r="O7" s="408"/>
      <c r="P7" s="408"/>
      <c r="Q7" s="177"/>
      <c r="R7" s="28"/>
    </row>
    <row r="8" spans="2:18" s="1" customFormat="1" ht="14.45" customHeight="1">
      <c r="B8" s="26"/>
      <c r="C8" s="177"/>
      <c r="D8" s="176" t="s">
        <v>19</v>
      </c>
      <c r="E8" s="177"/>
      <c r="F8" s="179" t="s">
        <v>5</v>
      </c>
      <c r="G8" s="177"/>
      <c r="H8" s="177"/>
      <c r="I8" s="177"/>
      <c r="J8" s="177"/>
      <c r="K8" s="177"/>
      <c r="L8" s="177"/>
      <c r="M8" s="176" t="s">
        <v>20</v>
      </c>
      <c r="N8" s="177"/>
      <c r="O8" s="179" t="s">
        <v>5</v>
      </c>
      <c r="P8" s="177"/>
      <c r="Q8" s="177"/>
      <c r="R8" s="28"/>
    </row>
    <row r="9" spans="2:18" s="1" customFormat="1" ht="14.45" customHeight="1">
      <c r="B9" s="26"/>
      <c r="C9" s="177"/>
      <c r="D9" s="176" t="s">
        <v>21</v>
      </c>
      <c r="E9" s="177"/>
      <c r="F9" s="409" t="str">
        <f>'Rekapitulace stavby'!K8</f>
        <v>Lednice</v>
      </c>
      <c r="G9" s="409"/>
      <c r="H9" s="177"/>
      <c r="I9" s="177"/>
      <c r="J9" s="177"/>
      <c r="K9" s="177"/>
      <c r="L9" s="177"/>
      <c r="M9" s="176" t="s">
        <v>23</v>
      </c>
      <c r="N9" s="177"/>
      <c r="O9" s="409" t="str">
        <f>'Rekapitulace stavby'!AN8</f>
        <v>29. 1. 2018</v>
      </c>
      <c r="P9" s="409"/>
      <c r="Q9" s="177"/>
      <c r="R9" s="28"/>
    </row>
    <row r="10" spans="2:18" s="1" customFormat="1" ht="10.9" customHeight="1">
      <c r="B10" s="26"/>
      <c r="C10" s="177"/>
      <c r="D10" s="177"/>
      <c r="E10" s="177"/>
      <c r="F10" s="409"/>
      <c r="G10" s="409"/>
      <c r="H10" s="177"/>
      <c r="I10" s="177"/>
      <c r="J10" s="177"/>
      <c r="K10" s="177"/>
      <c r="L10" s="177"/>
      <c r="M10" s="177"/>
      <c r="N10" s="177"/>
      <c r="O10" s="177"/>
      <c r="P10" s="177"/>
      <c r="Q10" s="177"/>
      <c r="R10" s="28"/>
    </row>
    <row r="11" spans="2:18" s="1" customFormat="1" ht="14.45" customHeight="1">
      <c r="B11" s="26"/>
      <c r="C11" s="177"/>
      <c r="D11" s="176" t="s">
        <v>25</v>
      </c>
      <c r="E11" s="177"/>
      <c r="F11" s="180" t="str">
        <f>'Rekapitulace stavby'!K10</f>
        <v>Mendelova univerzita v Brně, Zahradnická fakulta</v>
      </c>
      <c r="G11" s="180"/>
      <c r="H11" s="177"/>
      <c r="I11" s="177"/>
      <c r="J11" s="177"/>
      <c r="K11" s="177"/>
      <c r="L11" s="177"/>
      <c r="M11" s="176" t="s">
        <v>26</v>
      </c>
      <c r="N11" s="177"/>
      <c r="O11" s="311">
        <f>IF('Rekapitulace stavby'!AN10="","",'Rekapitulace stavby'!AN10)</f>
        <v>62156489</v>
      </c>
      <c r="P11" s="311"/>
      <c r="Q11" s="177"/>
      <c r="R11" s="28"/>
    </row>
    <row r="12" spans="2:18" s="1" customFormat="1" ht="18" customHeight="1">
      <c r="B12" s="26"/>
      <c r="C12" s="177"/>
      <c r="D12" s="177"/>
      <c r="E12" s="179" t="str">
        <f>IF('[3]Rekapitulace stavby'!E11="","",'[3]Rekapitulace stavby'!E11)</f>
        <v xml:space="preserve"> </v>
      </c>
      <c r="F12" s="180" t="str">
        <f>'Rekapitulace stavby'!K11</f>
        <v>Zemědělská 1, 613 00 Brno</v>
      </c>
      <c r="G12" s="180"/>
      <c r="H12" s="177"/>
      <c r="I12" s="177"/>
      <c r="J12" s="177"/>
      <c r="K12" s="177"/>
      <c r="L12" s="177"/>
      <c r="M12" s="176" t="s">
        <v>27</v>
      </c>
      <c r="N12" s="177"/>
      <c r="O12" s="311" t="str">
        <f>IF('Rekapitulace stavby'!AN11="","",'Rekapitulace stavby'!AN11)</f>
        <v>CZ62156489</v>
      </c>
      <c r="P12" s="311"/>
      <c r="Q12" s="177"/>
      <c r="R12" s="28"/>
    </row>
    <row r="13" spans="2:18" s="1" customFormat="1" ht="6.95" customHeight="1">
      <c r="B13" s="26"/>
      <c r="C13" s="177"/>
      <c r="D13" s="177"/>
      <c r="E13" s="177"/>
      <c r="F13" s="409"/>
      <c r="G13" s="409"/>
      <c r="H13" s="177"/>
      <c r="I13" s="177"/>
      <c r="J13" s="177"/>
      <c r="K13" s="177"/>
      <c r="L13" s="177"/>
      <c r="M13" s="177"/>
      <c r="N13" s="177"/>
      <c r="O13" s="177"/>
      <c r="P13" s="177"/>
      <c r="Q13" s="177"/>
      <c r="R13" s="28"/>
    </row>
    <row r="14" spans="2:18" s="1" customFormat="1" ht="14.45" customHeight="1">
      <c r="B14" s="26"/>
      <c r="C14" s="177"/>
      <c r="D14" s="176" t="s">
        <v>28</v>
      </c>
      <c r="E14" s="177"/>
      <c r="F14" s="352" t="str">
        <f>'Rekapitulace stavby'!K13</f>
        <v xml:space="preserve"> </v>
      </c>
      <c r="G14" s="352"/>
      <c r="H14" s="177"/>
      <c r="I14" s="177"/>
      <c r="J14" s="177"/>
      <c r="K14" s="177"/>
      <c r="L14" s="177"/>
      <c r="M14" s="176" t="s">
        <v>26</v>
      </c>
      <c r="N14" s="177"/>
      <c r="O14" s="354" t="str">
        <f>'Rekapitulace stavby'!AN13</f>
        <v xml:space="preserve"> </v>
      </c>
      <c r="P14" s="354"/>
      <c r="Q14" s="177"/>
      <c r="R14" s="28"/>
    </row>
    <row r="15" spans="2:18" s="1" customFormat="1" ht="18" customHeight="1">
      <c r="B15" s="26"/>
      <c r="C15" s="177"/>
      <c r="D15" s="177"/>
      <c r="E15" s="179" t="str">
        <f>IF('[3]Rekapitulace stavby'!E14="","",'[3]Rekapitulace stavby'!E14)</f>
        <v xml:space="preserve"> </v>
      </c>
      <c r="F15" s="354" t="str">
        <f>'Rekapitulace stavby'!K14</f>
        <v xml:space="preserve"> </v>
      </c>
      <c r="G15" s="354"/>
      <c r="H15" s="177"/>
      <c r="I15" s="177"/>
      <c r="J15" s="177"/>
      <c r="K15" s="177"/>
      <c r="L15" s="177"/>
      <c r="M15" s="176" t="s">
        <v>27</v>
      </c>
      <c r="N15" s="177"/>
      <c r="O15" s="354" t="str">
        <f>'Rekapitulace stavby'!AN14</f>
        <v xml:space="preserve"> </v>
      </c>
      <c r="P15" s="354"/>
      <c r="Q15" s="177"/>
      <c r="R15" s="28"/>
    </row>
    <row r="16" spans="2:18" s="1" customFormat="1" ht="6.95" customHeight="1">
      <c r="B16" s="26"/>
      <c r="C16" s="177"/>
      <c r="D16" s="177"/>
      <c r="E16" s="177"/>
      <c r="F16" s="409"/>
      <c r="G16" s="409"/>
      <c r="H16" s="177"/>
      <c r="I16" s="177"/>
      <c r="J16" s="177"/>
      <c r="K16" s="177"/>
      <c r="L16" s="177"/>
      <c r="M16" s="177"/>
      <c r="N16" s="177"/>
      <c r="O16" s="177"/>
      <c r="P16" s="177"/>
      <c r="Q16" s="177"/>
      <c r="R16" s="28"/>
    </row>
    <row r="17" spans="2:18" s="1" customFormat="1" ht="14.45" customHeight="1">
      <c r="B17" s="26"/>
      <c r="C17" s="177"/>
      <c r="D17" s="176" t="s">
        <v>29</v>
      </c>
      <c r="E17" s="177"/>
      <c r="F17" s="180" t="str">
        <f>'Rekapitulace stavby'!K16</f>
        <v>Ing. Jiří Vondál, PROVO</v>
      </c>
      <c r="G17" s="180"/>
      <c r="H17" s="177"/>
      <c r="I17" s="177"/>
      <c r="J17" s="177"/>
      <c r="K17" s="177"/>
      <c r="L17" s="177"/>
      <c r="M17" s="176" t="s">
        <v>26</v>
      </c>
      <c r="N17" s="177"/>
      <c r="O17" s="311">
        <f>IF('Rekapitulace stavby'!AN16="","",'Rekapitulace stavby'!AN16)</f>
        <v>12703320</v>
      </c>
      <c r="P17" s="311"/>
      <c r="Q17" s="177"/>
      <c r="R17" s="28"/>
    </row>
    <row r="18" spans="2:18" s="1" customFormat="1" ht="18" customHeight="1">
      <c r="B18" s="26"/>
      <c r="C18" s="177"/>
      <c r="D18" s="177"/>
      <c r="E18" s="179" t="str">
        <f>IF('[3]Rekapitulace stavby'!E17="","",'[3]Rekapitulace stavby'!E17)</f>
        <v xml:space="preserve"> </v>
      </c>
      <c r="F18" s="180" t="str">
        <f>'Rekapitulace stavby'!K17</f>
        <v>Kubelíkova 22d, 628 00 Brno - Líšeň</v>
      </c>
      <c r="G18" s="180"/>
      <c r="H18" s="177"/>
      <c r="I18" s="177"/>
      <c r="J18" s="177"/>
      <c r="K18" s="177"/>
      <c r="L18" s="177"/>
      <c r="M18" s="176" t="s">
        <v>27</v>
      </c>
      <c r="N18" s="177"/>
      <c r="O18" s="311" t="str">
        <f>IF('Rekapitulace stavby'!AN17="","",'Rekapitulace stavby'!AN17)</f>
        <v/>
      </c>
      <c r="P18" s="311"/>
      <c r="Q18" s="177"/>
      <c r="R18" s="28"/>
    </row>
    <row r="19" spans="2:18" s="1" customFormat="1" ht="6.95" customHeight="1">
      <c r="B19" s="26"/>
      <c r="C19" s="177"/>
      <c r="D19" s="177"/>
      <c r="E19" s="177"/>
      <c r="F19" s="409"/>
      <c r="G19" s="409"/>
      <c r="H19" s="177"/>
      <c r="I19" s="177"/>
      <c r="J19" s="177"/>
      <c r="K19" s="177"/>
      <c r="L19" s="177"/>
      <c r="M19" s="177"/>
      <c r="N19" s="177"/>
      <c r="O19" s="177"/>
      <c r="P19" s="177"/>
      <c r="Q19" s="177"/>
      <c r="R19" s="28"/>
    </row>
    <row r="20" spans="2:18" s="1" customFormat="1" ht="14.45" customHeight="1">
      <c r="B20" s="26"/>
      <c r="C20" s="177"/>
      <c r="D20" s="176" t="s">
        <v>31</v>
      </c>
      <c r="E20" s="177"/>
      <c r="F20" s="180" t="str">
        <f>'Rekapitulace stavby'!K19</f>
        <v>Profigrass s.r.o. - Ing. Tomáš Vlček</v>
      </c>
      <c r="G20" s="180"/>
      <c r="H20" s="177"/>
      <c r="I20" s="177"/>
      <c r="J20" s="177"/>
      <c r="K20" s="177"/>
      <c r="L20" s="177"/>
      <c r="M20" s="176" t="s">
        <v>26</v>
      </c>
      <c r="N20" s="177"/>
      <c r="O20" s="311">
        <f>IF('Rekapitulace stavby'!AN19="","",'Rekapitulace stavby'!AN19)</f>
        <v>25319876</v>
      </c>
      <c r="P20" s="311"/>
      <c r="Q20" s="177"/>
      <c r="R20" s="28"/>
    </row>
    <row r="21" spans="2:18" s="1" customFormat="1" ht="18" customHeight="1">
      <c r="B21" s="26"/>
      <c r="C21" s="177"/>
      <c r="D21" s="177"/>
      <c r="E21" s="179" t="str">
        <f>IF('[3]Rekapitulace stavby'!E20="","",'[3]Rekapitulace stavby'!E20)</f>
        <v xml:space="preserve"> </v>
      </c>
      <c r="F21" s="180" t="str">
        <f>'Rekapitulace stavby'!K20</f>
        <v>Holzova 9, 628 00 Brno - Líšeň</v>
      </c>
      <c r="G21" s="180"/>
      <c r="H21" s="177"/>
      <c r="I21" s="177"/>
      <c r="J21" s="177"/>
      <c r="K21" s="177"/>
      <c r="L21" s="177"/>
      <c r="M21" s="176" t="s">
        <v>27</v>
      </c>
      <c r="N21" s="177"/>
      <c r="O21" s="311" t="str">
        <f>IF('Rekapitulace stavby'!AN20="","",'Rekapitulace stavby'!AN20)</f>
        <v>CZ25319876</v>
      </c>
      <c r="P21" s="311"/>
      <c r="Q21" s="177"/>
      <c r="R21" s="28"/>
    </row>
    <row r="22" spans="2:18" s="1" customFormat="1" ht="6.95" customHeight="1">
      <c r="B22" s="26"/>
      <c r="C22" s="177"/>
      <c r="D22" s="177"/>
      <c r="E22" s="177"/>
      <c r="F22" s="177"/>
      <c r="G22" s="177"/>
      <c r="H22" s="177"/>
      <c r="I22" s="177"/>
      <c r="J22" s="177"/>
      <c r="K22" s="177"/>
      <c r="L22" s="177"/>
      <c r="M22" s="177"/>
      <c r="N22" s="177"/>
      <c r="O22" s="177"/>
      <c r="P22" s="177"/>
      <c r="Q22" s="177"/>
      <c r="R22" s="28"/>
    </row>
    <row r="23" spans="2:18" s="1" customFormat="1" ht="14.45" customHeight="1">
      <c r="B23" s="26"/>
      <c r="C23" s="177"/>
      <c r="D23" s="176" t="s">
        <v>32</v>
      </c>
      <c r="E23" s="177"/>
      <c r="F23" s="291" t="str">
        <f>'Rekapitulace stavby'!K22</f>
        <v xml:space="preserve"> </v>
      </c>
      <c r="G23" s="177"/>
      <c r="H23" s="177"/>
      <c r="I23" s="177"/>
      <c r="J23" s="177"/>
      <c r="K23" s="177"/>
      <c r="L23" s="177"/>
      <c r="M23" s="177"/>
      <c r="N23" s="177"/>
      <c r="O23" s="177"/>
      <c r="P23" s="177"/>
      <c r="Q23" s="177"/>
      <c r="R23" s="28"/>
    </row>
    <row r="24" spans="2:18" s="1" customFormat="1" ht="22.5" customHeight="1">
      <c r="B24" s="26"/>
      <c r="C24" s="177"/>
      <c r="D24" s="177"/>
      <c r="E24" s="314" t="s">
        <v>5</v>
      </c>
      <c r="F24" s="314"/>
      <c r="G24" s="314"/>
      <c r="H24" s="314"/>
      <c r="I24" s="314"/>
      <c r="J24" s="314"/>
      <c r="K24" s="314"/>
      <c r="L24" s="314"/>
      <c r="M24" s="177"/>
      <c r="N24" s="177"/>
      <c r="O24" s="177"/>
      <c r="P24" s="177"/>
      <c r="Q24" s="177"/>
      <c r="R24" s="28"/>
    </row>
    <row r="25" spans="2:18" s="1" customFormat="1" ht="6.95" customHeight="1">
      <c r="B25" s="26"/>
      <c r="C25" s="177"/>
      <c r="D25" s="177"/>
      <c r="E25" s="177"/>
      <c r="F25" s="177"/>
      <c r="G25" s="177"/>
      <c r="H25" s="177"/>
      <c r="I25" s="177"/>
      <c r="J25" s="177"/>
      <c r="K25" s="177"/>
      <c r="L25" s="177"/>
      <c r="M25" s="177"/>
      <c r="N25" s="177"/>
      <c r="O25" s="177"/>
      <c r="P25" s="177"/>
      <c r="Q25" s="177"/>
      <c r="R25" s="28"/>
    </row>
    <row r="26" spans="2:18" s="1" customFormat="1" ht="6.95" customHeight="1">
      <c r="B26" s="26"/>
      <c r="C26" s="177"/>
      <c r="D26" s="181"/>
      <c r="E26" s="181"/>
      <c r="F26" s="181"/>
      <c r="G26" s="181"/>
      <c r="H26" s="181"/>
      <c r="I26" s="181"/>
      <c r="J26" s="181"/>
      <c r="K26" s="181"/>
      <c r="L26" s="181"/>
      <c r="M26" s="181"/>
      <c r="N26" s="181"/>
      <c r="O26" s="181"/>
      <c r="P26" s="181"/>
      <c r="Q26" s="177"/>
      <c r="R26" s="28"/>
    </row>
    <row r="27" spans="2:18" s="1" customFormat="1" ht="14.45" customHeight="1">
      <c r="B27" s="26"/>
      <c r="C27" s="177"/>
      <c r="D27" s="182" t="s">
        <v>124</v>
      </c>
      <c r="E27" s="177"/>
      <c r="F27" s="177"/>
      <c r="G27" s="177"/>
      <c r="H27" s="177"/>
      <c r="I27" s="177"/>
      <c r="J27" s="177"/>
      <c r="K27" s="177"/>
      <c r="L27" s="177"/>
      <c r="M27" s="315">
        <f>N88</f>
        <v>0</v>
      </c>
      <c r="N27" s="315"/>
      <c r="O27" s="315"/>
      <c r="P27" s="315"/>
      <c r="Q27" s="177"/>
      <c r="R27" s="28"/>
    </row>
    <row r="28" spans="2:18" s="1" customFormat="1" ht="14.45" customHeight="1">
      <c r="B28" s="26"/>
      <c r="C28" s="177"/>
      <c r="D28" s="183" t="s">
        <v>125</v>
      </c>
      <c r="E28" s="177"/>
      <c r="F28" s="177"/>
      <c r="G28" s="177"/>
      <c r="H28" s="177"/>
      <c r="I28" s="177"/>
      <c r="J28" s="177"/>
      <c r="K28" s="177"/>
      <c r="L28" s="177"/>
      <c r="M28" s="315">
        <f>N94</f>
        <v>0</v>
      </c>
      <c r="N28" s="315"/>
      <c r="O28" s="315"/>
      <c r="P28" s="315"/>
      <c r="Q28" s="177"/>
      <c r="R28" s="28"/>
    </row>
    <row r="29" spans="2:18" s="1" customFormat="1" ht="6.95" customHeight="1">
      <c r="B29" s="26"/>
      <c r="C29" s="177"/>
      <c r="D29" s="177"/>
      <c r="E29" s="177"/>
      <c r="F29" s="177"/>
      <c r="G29" s="177"/>
      <c r="H29" s="177"/>
      <c r="I29" s="177"/>
      <c r="J29" s="177"/>
      <c r="K29" s="177"/>
      <c r="L29" s="177"/>
      <c r="M29" s="177"/>
      <c r="N29" s="177"/>
      <c r="O29" s="177"/>
      <c r="P29" s="177"/>
      <c r="Q29" s="177"/>
      <c r="R29" s="28"/>
    </row>
    <row r="30" spans="2:18" s="1" customFormat="1" ht="25.35" customHeight="1">
      <c r="B30" s="26"/>
      <c r="C30" s="177"/>
      <c r="D30" s="184" t="s">
        <v>35</v>
      </c>
      <c r="E30" s="177"/>
      <c r="F30" s="177"/>
      <c r="G30" s="177"/>
      <c r="H30" s="177"/>
      <c r="I30" s="177"/>
      <c r="J30" s="177"/>
      <c r="K30" s="177"/>
      <c r="L30" s="177"/>
      <c r="M30" s="422">
        <f>ROUND(M27+M28,2)</f>
        <v>0</v>
      </c>
      <c r="N30" s="408"/>
      <c r="O30" s="408"/>
      <c r="P30" s="408"/>
      <c r="Q30" s="177"/>
      <c r="R30" s="28"/>
    </row>
    <row r="31" spans="2:18" s="1" customFormat="1" ht="6.95" customHeight="1">
      <c r="B31" s="26"/>
      <c r="C31" s="177"/>
      <c r="D31" s="181"/>
      <c r="E31" s="181"/>
      <c r="F31" s="181"/>
      <c r="G31" s="181"/>
      <c r="H31" s="181"/>
      <c r="I31" s="181"/>
      <c r="J31" s="181"/>
      <c r="K31" s="181"/>
      <c r="L31" s="181"/>
      <c r="M31" s="181"/>
      <c r="N31" s="181"/>
      <c r="O31" s="181"/>
      <c r="P31" s="181"/>
      <c r="Q31" s="177"/>
      <c r="R31" s="28"/>
    </row>
    <row r="32" spans="2:18" s="1" customFormat="1" ht="14.45" customHeight="1">
      <c r="B32" s="26"/>
      <c r="C32" s="177"/>
      <c r="D32" s="185" t="s">
        <v>36</v>
      </c>
      <c r="E32" s="185" t="s">
        <v>37</v>
      </c>
      <c r="F32" s="186">
        <v>0.21</v>
      </c>
      <c r="G32" s="187" t="s">
        <v>38</v>
      </c>
      <c r="H32" s="423">
        <f>M30</f>
        <v>0</v>
      </c>
      <c r="I32" s="408"/>
      <c r="J32" s="408"/>
      <c r="K32" s="177"/>
      <c r="L32" s="177"/>
      <c r="M32" s="423">
        <f>H32*0.21</f>
        <v>0</v>
      </c>
      <c r="N32" s="408"/>
      <c r="O32" s="408"/>
      <c r="P32" s="408"/>
      <c r="Q32" s="177"/>
      <c r="R32" s="28"/>
    </row>
    <row r="33" spans="2:18" s="1" customFormat="1" ht="14.45" customHeight="1">
      <c r="B33" s="26"/>
      <c r="C33" s="177"/>
      <c r="D33" s="177"/>
      <c r="E33" s="185" t="s">
        <v>39</v>
      </c>
      <c r="F33" s="186">
        <v>0.15</v>
      </c>
      <c r="G33" s="187" t="s">
        <v>38</v>
      </c>
      <c r="H33" s="423"/>
      <c r="I33" s="408"/>
      <c r="J33" s="408"/>
      <c r="K33" s="177"/>
      <c r="L33" s="177"/>
      <c r="M33" s="423">
        <v>0</v>
      </c>
      <c r="N33" s="408"/>
      <c r="O33" s="408"/>
      <c r="P33" s="408"/>
      <c r="Q33" s="177"/>
      <c r="R33" s="28"/>
    </row>
    <row r="34" spans="2:18" s="1" customFormat="1" ht="14.45" customHeight="1" hidden="1">
      <c r="B34" s="26"/>
      <c r="C34" s="177"/>
      <c r="D34" s="177"/>
      <c r="E34" s="185" t="s">
        <v>40</v>
      </c>
      <c r="F34" s="186">
        <v>0.21</v>
      </c>
      <c r="G34" s="187" t="s">
        <v>38</v>
      </c>
      <c r="H34" s="423" t="e">
        <f>ROUND((SUM(#REF!)+SUM(#REF!)),2)</f>
        <v>#REF!</v>
      </c>
      <c r="I34" s="408"/>
      <c r="J34" s="408"/>
      <c r="K34" s="177"/>
      <c r="L34" s="177"/>
      <c r="M34" s="423">
        <v>0</v>
      </c>
      <c r="N34" s="408"/>
      <c r="O34" s="408"/>
      <c r="P34" s="408"/>
      <c r="Q34" s="177"/>
      <c r="R34" s="28"/>
    </row>
    <row r="35" spans="2:18" s="1" customFormat="1" ht="14.45" customHeight="1" hidden="1">
      <c r="B35" s="26"/>
      <c r="C35" s="177"/>
      <c r="D35" s="177"/>
      <c r="E35" s="185" t="s">
        <v>41</v>
      </c>
      <c r="F35" s="186">
        <v>0.15</v>
      </c>
      <c r="G35" s="187" t="s">
        <v>38</v>
      </c>
      <c r="H35" s="423" t="e">
        <f>ROUND((SUM(#REF!)+SUM(#REF!)),2)</f>
        <v>#REF!</v>
      </c>
      <c r="I35" s="408"/>
      <c r="J35" s="408"/>
      <c r="K35" s="177"/>
      <c r="L35" s="177"/>
      <c r="M35" s="423">
        <v>0</v>
      </c>
      <c r="N35" s="408"/>
      <c r="O35" s="408"/>
      <c r="P35" s="408"/>
      <c r="Q35" s="177"/>
      <c r="R35" s="28"/>
    </row>
    <row r="36" spans="2:18" s="1" customFormat="1" ht="14.45" customHeight="1" hidden="1">
      <c r="B36" s="26"/>
      <c r="C36" s="177"/>
      <c r="D36" s="177"/>
      <c r="E36" s="185" t="s">
        <v>42</v>
      </c>
      <c r="F36" s="186">
        <v>0</v>
      </c>
      <c r="G36" s="187" t="s">
        <v>38</v>
      </c>
      <c r="H36" s="423" t="e">
        <f>ROUND((SUM(#REF!)+SUM(#REF!)),2)</f>
        <v>#REF!</v>
      </c>
      <c r="I36" s="408"/>
      <c r="J36" s="408"/>
      <c r="K36" s="177"/>
      <c r="L36" s="177"/>
      <c r="M36" s="423">
        <v>0</v>
      </c>
      <c r="N36" s="408"/>
      <c r="O36" s="408"/>
      <c r="P36" s="408"/>
      <c r="Q36" s="177"/>
      <c r="R36" s="28"/>
    </row>
    <row r="37" spans="2:18" s="1" customFormat="1" ht="6.95" customHeight="1">
      <c r="B37" s="26"/>
      <c r="C37" s="177"/>
      <c r="D37" s="177"/>
      <c r="E37" s="177"/>
      <c r="F37" s="177"/>
      <c r="G37" s="177"/>
      <c r="H37" s="177"/>
      <c r="I37" s="177"/>
      <c r="J37" s="177"/>
      <c r="K37" s="177"/>
      <c r="L37" s="177"/>
      <c r="M37" s="177"/>
      <c r="N37" s="177"/>
      <c r="O37" s="177"/>
      <c r="P37" s="177"/>
      <c r="Q37" s="177"/>
      <c r="R37" s="28"/>
    </row>
    <row r="38" spans="2:18" s="1" customFormat="1" ht="25.35" customHeight="1">
      <c r="B38" s="26"/>
      <c r="C38" s="188"/>
      <c r="D38" s="189" t="s">
        <v>43</v>
      </c>
      <c r="E38" s="190"/>
      <c r="F38" s="190"/>
      <c r="G38" s="191" t="s">
        <v>44</v>
      </c>
      <c r="H38" s="192" t="s">
        <v>45</v>
      </c>
      <c r="I38" s="190"/>
      <c r="J38" s="190"/>
      <c r="K38" s="190"/>
      <c r="L38" s="424">
        <f>SUM(M30:M36)</f>
        <v>0</v>
      </c>
      <c r="M38" s="424"/>
      <c r="N38" s="424"/>
      <c r="O38" s="424"/>
      <c r="P38" s="425"/>
      <c r="Q38" s="188"/>
      <c r="R38" s="28"/>
    </row>
    <row r="39" spans="2:18" s="1" customFormat="1" ht="14.45" customHeight="1">
      <c r="B39" s="26"/>
      <c r="C39" s="177"/>
      <c r="D39" s="177"/>
      <c r="E39" s="177"/>
      <c r="F39" s="177"/>
      <c r="G39" s="177"/>
      <c r="H39" s="177"/>
      <c r="I39" s="177"/>
      <c r="J39" s="177"/>
      <c r="K39" s="177"/>
      <c r="L39" s="177"/>
      <c r="M39" s="177"/>
      <c r="N39" s="177"/>
      <c r="O39" s="177"/>
      <c r="P39" s="177"/>
      <c r="Q39" s="177"/>
      <c r="R39" s="28"/>
    </row>
    <row r="40" spans="2:18" s="1" customFormat="1" ht="14.45" customHeight="1">
      <c r="B40" s="26"/>
      <c r="C40" s="177"/>
      <c r="D40" s="177"/>
      <c r="E40" s="177"/>
      <c r="F40" s="177"/>
      <c r="G40" s="177"/>
      <c r="H40" s="177"/>
      <c r="I40" s="177"/>
      <c r="J40" s="177"/>
      <c r="K40" s="177"/>
      <c r="L40" s="177"/>
      <c r="M40" s="177"/>
      <c r="N40" s="177"/>
      <c r="O40" s="177"/>
      <c r="P40" s="177"/>
      <c r="Q40" s="177"/>
      <c r="R40" s="28"/>
    </row>
    <row r="41" spans="2:18" ht="13.5">
      <c r="B41" s="21"/>
      <c r="C41" s="175"/>
      <c r="D41" s="175"/>
      <c r="E41" s="175"/>
      <c r="F41" s="175"/>
      <c r="G41" s="175"/>
      <c r="H41" s="175"/>
      <c r="I41" s="175"/>
      <c r="J41" s="175"/>
      <c r="K41" s="175"/>
      <c r="L41" s="175"/>
      <c r="M41" s="175"/>
      <c r="N41" s="175"/>
      <c r="O41" s="175"/>
      <c r="P41" s="175"/>
      <c r="Q41" s="175"/>
      <c r="R41" s="22"/>
    </row>
    <row r="42" spans="2:18" ht="13.5">
      <c r="B42" s="21"/>
      <c r="C42" s="175"/>
      <c r="D42" s="175"/>
      <c r="E42" s="175"/>
      <c r="F42" s="175"/>
      <c r="G42" s="175"/>
      <c r="H42" s="175"/>
      <c r="I42" s="175"/>
      <c r="J42" s="175"/>
      <c r="K42" s="175"/>
      <c r="L42" s="175"/>
      <c r="M42" s="175"/>
      <c r="N42" s="175"/>
      <c r="O42" s="175"/>
      <c r="P42" s="175"/>
      <c r="Q42" s="175"/>
      <c r="R42" s="22"/>
    </row>
    <row r="43" spans="2:18" ht="13.5">
      <c r="B43" s="21"/>
      <c r="C43" s="175"/>
      <c r="D43" s="175"/>
      <c r="E43" s="175"/>
      <c r="F43" s="175"/>
      <c r="G43" s="175"/>
      <c r="H43" s="175"/>
      <c r="I43" s="175"/>
      <c r="J43" s="175"/>
      <c r="K43" s="175"/>
      <c r="L43" s="175"/>
      <c r="M43" s="175"/>
      <c r="N43" s="175"/>
      <c r="O43" s="175"/>
      <c r="P43" s="175"/>
      <c r="Q43" s="175"/>
      <c r="R43" s="22"/>
    </row>
    <row r="44" spans="2:18" ht="13.5">
      <c r="B44" s="21"/>
      <c r="C44" s="175"/>
      <c r="D44" s="175"/>
      <c r="E44" s="175"/>
      <c r="F44" s="175"/>
      <c r="G44" s="175"/>
      <c r="H44" s="175"/>
      <c r="I44" s="175"/>
      <c r="J44" s="175"/>
      <c r="K44" s="175"/>
      <c r="L44" s="175"/>
      <c r="M44" s="175"/>
      <c r="N44" s="175"/>
      <c r="O44" s="175"/>
      <c r="P44" s="175"/>
      <c r="Q44" s="175"/>
      <c r="R44" s="22"/>
    </row>
    <row r="45" spans="2:18" ht="13.5">
      <c r="B45" s="21"/>
      <c r="C45" s="175"/>
      <c r="D45" s="175"/>
      <c r="E45" s="175"/>
      <c r="F45" s="175"/>
      <c r="G45" s="175"/>
      <c r="H45" s="175"/>
      <c r="I45" s="175"/>
      <c r="J45" s="175"/>
      <c r="K45" s="175"/>
      <c r="L45" s="175"/>
      <c r="M45" s="175"/>
      <c r="N45" s="175"/>
      <c r="O45" s="175"/>
      <c r="P45" s="175"/>
      <c r="Q45" s="175"/>
      <c r="R45" s="22"/>
    </row>
    <row r="46" spans="2:18" ht="13.5">
      <c r="B46" s="21"/>
      <c r="C46" s="175"/>
      <c r="D46" s="175"/>
      <c r="E46" s="175"/>
      <c r="F46" s="175"/>
      <c r="G46" s="175"/>
      <c r="H46" s="175"/>
      <c r="I46" s="175"/>
      <c r="J46" s="175"/>
      <c r="K46" s="175"/>
      <c r="L46" s="175"/>
      <c r="M46" s="175"/>
      <c r="N46" s="175"/>
      <c r="O46" s="175"/>
      <c r="P46" s="175"/>
      <c r="Q46" s="175"/>
      <c r="R46" s="22"/>
    </row>
    <row r="47" spans="2:18" ht="13.5">
      <c r="B47" s="21"/>
      <c r="C47" s="175"/>
      <c r="D47" s="175"/>
      <c r="E47" s="175"/>
      <c r="F47" s="175"/>
      <c r="G47" s="175"/>
      <c r="H47" s="175"/>
      <c r="I47" s="175"/>
      <c r="J47" s="175"/>
      <c r="K47" s="175"/>
      <c r="L47" s="175"/>
      <c r="M47" s="175"/>
      <c r="N47" s="175"/>
      <c r="O47" s="175"/>
      <c r="P47" s="175"/>
      <c r="Q47" s="175"/>
      <c r="R47" s="22"/>
    </row>
    <row r="48" spans="2:18" ht="13.5">
      <c r="B48" s="21"/>
      <c r="C48" s="175"/>
      <c r="D48" s="175"/>
      <c r="E48" s="175"/>
      <c r="F48" s="175"/>
      <c r="G48" s="175"/>
      <c r="H48" s="175"/>
      <c r="I48" s="175"/>
      <c r="J48" s="175"/>
      <c r="K48" s="175"/>
      <c r="L48" s="175"/>
      <c r="M48" s="175"/>
      <c r="N48" s="175"/>
      <c r="O48" s="175"/>
      <c r="P48" s="175"/>
      <c r="Q48" s="175"/>
      <c r="R48" s="22"/>
    </row>
    <row r="49" spans="2:18" ht="13.5">
      <c r="B49" s="21"/>
      <c r="C49" s="175"/>
      <c r="D49" s="175"/>
      <c r="E49" s="175"/>
      <c r="F49" s="175"/>
      <c r="G49" s="175"/>
      <c r="H49" s="175"/>
      <c r="I49" s="175"/>
      <c r="J49" s="175"/>
      <c r="K49" s="175"/>
      <c r="L49" s="175"/>
      <c r="M49" s="175"/>
      <c r="N49" s="175"/>
      <c r="O49" s="175"/>
      <c r="P49" s="175"/>
      <c r="Q49" s="175"/>
      <c r="R49" s="22"/>
    </row>
    <row r="50" spans="2:18" s="1" customFormat="1" ht="15">
      <c r="B50" s="26"/>
      <c r="C50" s="177"/>
      <c r="D50" s="193" t="s">
        <v>46</v>
      </c>
      <c r="E50" s="181"/>
      <c r="F50" s="181"/>
      <c r="G50" s="181"/>
      <c r="H50" s="194"/>
      <c r="I50" s="177"/>
      <c r="J50" s="193" t="s">
        <v>47</v>
      </c>
      <c r="K50" s="181"/>
      <c r="L50" s="181"/>
      <c r="M50" s="181"/>
      <c r="N50" s="181"/>
      <c r="O50" s="181"/>
      <c r="P50" s="194"/>
      <c r="Q50" s="177"/>
      <c r="R50" s="28"/>
    </row>
    <row r="51" spans="2:18" ht="13.5">
      <c r="B51" s="21"/>
      <c r="C51" s="175"/>
      <c r="D51" s="195"/>
      <c r="E51" s="175"/>
      <c r="F51" s="175"/>
      <c r="G51" s="175"/>
      <c r="H51" s="196"/>
      <c r="I51" s="175"/>
      <c r="J51" s="195"/>
      <c r="K51" s="175"/>
      <c r="L51" s="175"/>
      <c r="M51" s="175"/>
      <c r="N51" s="175"/>
      <c r="O51" s="175"/>
      <c r="P51" s="196"/>
      <c r="Q51" s="175"/>
      <c r="R51" s="22"/>
    </row>
    <row r="52" spans="2:18" ht="13.5">
      <c r="B52" s="21"/>
      <c r="C52" s="175"/>
      <c r="D52" s="195"/>
      <c r="E52" s="175"/>
      <c r="F52" s="175"/>
      <c r="G52" s="175"/>
      <c r="H52" s="196"/>
      <c r="I52" s="175"/>
      <c r="J52" s="195"/>
      <c r="K52" s="175"/>
      <c r="L52" s="175"/>
      <c r="M52" s="175"/>
      <c r="N52" s="175"/>
      <c r="O52" s="175"/>
      <c r="P52" s="196"/>
      <c r="Q52" s="175"/>
      <c r="R52" s="22"/>
    </row>
    <row r="53" spans="2:18" ht="13.5">
      <c r="B53" s="21"/>
      <c r="C53" s="175"/>
      <c r="D53" s="195"/>
      <c r="E53" s="175"/>
      <c r="F53" s="175"/>
      <c r="G53" s="175"/>
      <c r="H53" s="196"/>
      <c r="I53" s="175"/>
      <c r="J53" s="195"/>
      <c r="K53" s="175"/>
      <c r="L53" s="175"/>
      <c r="M53" s="175"/>
      <c r="N53" s="175"/>
      <c r="O53" s="175"/>
      <c r="P53" s="196"/>
      <c r="Q53" s="175"/>
      <c r="R53" s="22"/>
    </row>
    <row r="54" spans="2:18" ht="13.5">
      <c r="B54" s="21"/>
      <c r="C54" s="175"/>
      <c r="D54" s="195"/>
      <c r="E54" s="175"/>
      <c r="F54" s="175"/>
      <c r="G54" s="175"/>
      <c r="H54" s="196"/>
      <c r="I54" s="175"/>
      <c r="J54" s="195"/>
      <c r="K54" s="175"/>
      <c r="L54" s="175"/>
      <c r="M54" s="175"/>
      <c r="N54" s="175"/>
      <c r="O54" s="175"/>
      <c r="P54" s="196"/>
      <c r="Q54" s="175"/>
      <c r="R54" s="22"/>
    </row>
    <row r="55" spans="2:18" ht="13.5">
      <c r="B55" s="21"/>
      <c r="C55" s="175"/>
      <c r="D55" s="195"/>
      <c r="E55" s="175"/>
      <c r="F55" s="175"/>
      <c r="G55" s="175"/>
      <c r="H55" s="196"/>
      <c r="I55" s="175"/>
      <c r="J55" s="195"/>
      <c r="K55" s="175"/>
      <c r="L55" s="175"/>
      <c r="M55" s="175"/>
      <c r="N55" s="175"/>
      <c r="O55" s="175"/>
      <c r="P55" s="196"/>
      <c r="Q55" s="175"/>
      <c r="R55" s="22"/>
    </row>
    <row r="56" spans="2:18" ht="13.5">
      <c r="B56" s="21"/>
      <c r="C56" s="175"/>
      <c r="D56" s="195"/>
      <c r="E56" s="175"/>
      <c r="F56" s="175"/>
      <c r="G56" s="175"/>
      <c r="H56" s="196"/>
      <c r="I56" s="175"/>
      <c r="J56" s="195"/>
      <c r="K56" s="175"/>
      <c r="L56" s="175"/>
      <c r="M56" s="175"/>
      <c r="N56" s="175"/>
      <c r="O56" s="175"/>
      <c r="P56" s="196"/>
      <c r="Q56" s="175"/>
      <c r="R56" s="22"/>
    </row>
    <row r="57" spans="2:18" ht="13.5">
      <c r="B57" s="21"/>
      <c r="C57" s="175"/>
      <c r="D57" s="195"/>
      <c r="E57" s="175"/>
      <c r="F57" s="175"/>
      <c r="G57" s="175"/>
      <c r="H57" s="196"/>
      <c r="I57" s="175"/>
      <c r="J57" s="195"/>
      <c r="K57" s="175"/>
      <c r="L57" s="175"/>
      <c r="M57" s="175"/>
      <c r="N57" s="175"/>
      <c r="O57" s="175"/>
      <c r="P57" s="196"/>
      <c r="Q57" s="175"/>
      <c r="R57" s="22"/>
    </row>
    <row r="58" spans="2:18" ht="13.5">
      <c r="B58" s="21"/>
      <c r="C58" s="175"/>
      <c r="D58" s="195"/>
      <c r="E58" s="175"/>
      <c r="F58" s="175"/>
      <c r="G58" s="175"/>
      <c r="H58" s="196"/>
      <c r="I58" s="175"/>
      <c r="J58" s="195"/>
      <c r="K58" s="175"/>
      <c r="L58" s="175"/>
      <c r="M58" s="175"/>
      <c r="N58" s="175"/>
      <c r="O58" s="175"/>
      <c r="P58" s="196"/>
      <c r="Q58" s="175"/>
      <c r="R58" s="22"/>
    </row>
    <row r="59" spans="2:18" s="1" customFormat="1" ht="15">
      <c r="B59" s="26"/>
      <c r="C59" s="177"/>
      <c r="D59" s="197" t="s">
        <v>48</v>
      </c>
      <c r="E59" s="198"/>
      <c r="F59" s="198"/>
      <c r="G59" s="199" t="s">
        <v>49</v>
      </c>
      <c r="H59" s="200"/>
      <c r="I59" s="177"/>
      <c r="J59" s="197" t="s">
        <v>48</v>
      </c>
      <c r="K59" s="198"/>
      <c r="L59" s="198"/>
      <c r="M59" s="198"/>
      <c r="N59" s="199" t="s">
        <v>49</v>
      </c>
      <c r="O59" s="198"/>
      <c r="P59" s="200"/>
      <c r="Q59" s="177"/>
      <c r="R59" s="28"/>
    </row>
    <row r="60" spans="2:18" ht="13.5">
      <c r="B60" s="21"/>
      <c r="C60" s="175"/>
      <c r="D60" s="175"/>
      <c r="E60" s="175"/>
      <c r="F60" s="175"/>
      <c r="G60" s="175"/>
      <c r="H60" s="175"/>
      <c r="I60" s="175"/>
      <c r="J60" s="175"/>
      <c r="K60" s="175"/>
      <c r="L60" s="175"/>
      <c r="M60" s="175"/>
      <c r="N60" s="175"/>
      <c r="O60" s="175"/>
      <c r="P60" s="175"/>
      <c r="Q60" s="175"/>
      <c r="R60" s="22"/>
    </row>
    <row r="61" spans="2:18" s="1" customFormat="1" ht="15">
      <c r="B61" s="26"/>
      <c r="C61" s="177"/>
      <c r="D61" s="193" t="s">
        <v>50</v>
      </c>
      <c r="E61" s="181"/>
      <c r="F61" s="181"/>
      <c r="G61" s="181"/>
      <c r="H61" s="194"/>
      <c r="I61" s="177"/>
      <c r="J61" s="193" t="s">
        <v>51</v>
      </c>
      <c r="K61" s="181"/>
      <c r="L61" s="181"/>
      <c r="M61" s="181"/>
      <c r="N61" s="181"/>
      <c r="O61" s="181"/>
      <c r="P61" s="194"/>
      <c r="Q61" s="177"/>
      <c r="R61" s="28"/>
    </row>
    <row r="62" spans="2:18" ht="13.5">
      <c r="B62" s="21"/>
      <c r="C62" s="175"/>
      <c r="D62" s="195"/>
      <c r="E62" s="175"/>
      <c r="F62" s="175"/>
      <c r="G62" s="175"/>
      <c r="H62" s="196"/>
      <c r="I62" s="175"/>
      <c r="J62" s="195"/>
      <c r="K62" s="175"/>
      <c r="L62" s="175"/>
      <c r="M62" s="175"/>
      <c r="N62" s="175"/>
      <c r="O62" s="175"/>
      <c r="P62" s="196"/>
      <c r="Q62" s="175"/>
      <c r="R62" s="22"/>
    </row>
    <row r="63" spans="2:18" ht="13.5">
      <c r="B63" s="21"/>
      <c r="C63" s="175"/>
      <c r="D63" s="195"/>
      <c r="E63" s="175"/>
      <c r="F63" s="175"/>
      <c r="G63" s="175"/>
      <c r="H63" s="196"/>
      <c r="I63" s="175"/>
      <c r="J63" s="195"/>
      <c r="K63" s="175"/>
      <c r="L63" s="175"/>
      <c r="M63" s="175"/>
      <c r="N63" s="175"/>
      <c r="O63" s="175"/>
      <c r="P63" s="196"/>
      <c r="Q63" s="175"/>
      <c r="R63" s="22"/>
    </row>
    <row r="64" spans="2:18" ht="13.5">
      <c r="B64" s="21"/>
      <c r="C64" s="175"/>
      <c r="D64" s="195"/>
      <c r="E64" s="175"/>
      <c r="F64" s="175"/>
      <c r="G64" s="175"/>
      <c r="H64" s="196"/>
      <c r="I64" s="175"/>
      <c r="J64" s="195"/>
      <c r="K64" s="175"/>
      <c r="L64" s="175"/>
      <c r="M64" s="175"/>
      <c r="N64" s="175"/>
      <c r="O64" s="175"/>
      <c r="P64" s="196"/>
      <c r="Q64" s="175"/>
      <c r="R64" s="22"/>
    </row>
    <row r="65" spans="2:18" ht="13.5">
      <c r="B65" s="21"/>
      <c r="C65" s="175"/>
      <c r="D65" s="195"/>
      <c r="E65" s="175"/>
      <c r="F65" s="175"/>
      <c r="G65" s="175"/>
      <c r="H65" s="196"/>
      <c r="I65" s="175"/>
      <c r="J65" s="195"/>
      <c r="K65" s="175"/>
      <c r="L65" s="175"/>
      <c r="M65" s="175"/>
      <c r="N65" s="175"/>
      <c r="O65" s="175"/>
      <c r="P65" s="196"/>
      <c r="Q65" s="175"/>
      <c r="R65" s="22"/>
    </row>
    <row r="66" spans="2:18" ht="13.5">
      <c r="B66" s="21"/>
      <c r="C66" s="175"/>
      <c r="D66" s="195"/>
      <c r="E66" s="175"/>
      <c r="F66" s="175"/>
      <c r="G66" s="175"/>
      <c r="H66" s="196"/>
      <c r="I66" s="175"/>
      <c r="J66" s="195"/>
      <c r="K66" s="175"/>
      <c r="L66" s="175"/>
      <c r="M66" s="175"/>
      <c r="N66" s="175"/>
      <c r="O66" s="175"/>
      <c r="P66" s="196"/>
      <c r="Q66" s="175"/>
      <c r="R66" s="22"/>
    </row>
    <row r="67" spans="2:18" ht="13.5">
      <c r="B67" s="21"/>
      <c r="C67" s="175"/>
      <c r="D67" s="195"/>
      <c r="E67" s="175"/>
      <c r="F67" s="175"/>
      <c r="G67" s="175"/>
      <c r="H67" s="196"/>
      <c r="I67" s="175"/>
      <c r="J67" s="195"/>
      <c r="K67" s="175"/>
      <c r="L67" s="175"/>
      <c r="M67" s="175"/>
      <c r="N67" s="175"/>
      <c r="O67" s="175"/>
      <c r="P67" s="196"/>
      <c r="Q67" s="175"/>
      <c r="R67" s="22"/>
    </row>
    <row r="68" spans="2:18" ht="13.5">
      <c r="B68" s="21"/>
      <c r="C68" s="175"/>
      <c r="D68" s="195"/>
      <c r="E68" s="175"/>
      <c r="F68" s="175"/>
      <c r="G68" s="175"/>
      <c r="H68" s="196"/>
      <c r="I68" s="175"/>
      <c r="J68" s="195"/>
      <c r="K68" s="175"/>
      <c r="L68" s="175"/>
      <c r="M68" s="175"/>
      <c r="N68" s="175"/>
      <c r="O68" s="175"/>
      <c r="P68" s="196"/>
      <c r="Q68" s="175"/>
      <c r="R68" s="22"/>
    </row>
    <row r="69" spans="2:18" ht="13.5">
      <c r="B69" s="21"/>
      <c r="C69" s="175"/>
      <c r="D69" s="195"/>
      <c r="E69" s="175"/>
      <c r="F69" s="175"/>
      <c r="G69" s="175"/>
      <c r="H69" s="196"/>
      <c r="I69" s="175"/>
      <c r="J69" s="195"/>
      <c r="K69" s="175"/>
      <c r="L69" s="175"/>
      <c r="M69" s="175"/>
      <c r="N69" s="175"/>
      <c r="O69" s="175"/>
      <c r="P69" s="196"/>
      <c r="Q69" s="175"/>
      <c r="R69" s="22"/>
    </row>
    <row r="70" spans="2:18" s="1" customFormat="1" ht="15">
      <c r="B70" s="26"/>
      <c r="C70" s="177"/>
      <c r="D70" s="197" t="s">
        <v>48</v>
      </c>
      <c r="E70" s="198"/>
      <c r="F70" s="198"/>
      <c r="G70" s="199" t="s">
        <v>49</v>
      </c>
      <c r="H70" s="200"/>
      <c r="I70" s="177"/>
      <c r="J70" s="197" t="s">
        <v>48</v>
      </c>
      <c r="K70" s="198"/>
      <c r="L70" s="198"/>
      <c r="M70" s="198"/>
      <c r="N70" s="199" t="s">
        <v>49</v>
      </c>
      <c r="O70" s="198"/>
      <c r="P70" s="200"/>
      <c r="Q70" s="177"/>
      <c r="R70" s="28"/>
    </row>
    <row r="71" spans="2:18" s="1" customFormat="1" ht="14.45" customHeight="1">
      <c r="B71" s="40"/>
      <c r="C71" s="201"/>
      <c r="D71" s="201"/>
      <c r="E71" s="201"/>
      <c r="F71" s="201"/>
      <c r="G71" s="201"/>
      <c r="H71" s="201"/>
      <c r="I71" s="201"/>
      <c r="J71" s="201"/>
      <c r="K71" s="201"/>
      <c r="L71" s="201"/>
      <c r="M71" s="201"/>
      <c r="N71" s="201"/>
      <c r="O71" s="201"/>
      <c r="P71" s="201"/>
      <c r="Q71" s="201"/>
      <c r="R71" s="42"/>
    </row>
    <row r="72" spans="3:17" ht="13.5">
      <c r="C72" s="202"/>
      <c r="D72" s="202"/>
      <c r="E72" s="202"/>
      <c r="F72" s="202"/>
      <c r="G72" s="202"/>
      <c r="H72" s="202"/>
      <c r="I72" s="202"/>
      <c r="J72" s="202"/>
      <c r="K72" s="202"/>
      <c r="L72" s="202"/>
      <c r="M72" s="202"/>
      <c r="N72" s="202"/>
      <c r="O72" s="202"/>
      <c r="P72" s="202"/>
      <c r="Q72" s="202"/>
    </row>
    <row r="73" spans="3:17" ht="13.5">
      <c r="C73" s="202"/>
      <c r="D73" s="202"/>
      <c r="E73" s="202"/>
      <c r="F73" s="202"/>
      <c r="G73" s="202"/>
      <c r="H73" s="202"/>
      <c r="I73" s="202"/>
      <c r="J73" s="202"/>
      <c r="K73" s="202"/>
      <c r="L73" s="202"/>
      <c r="M73" s="202"/>
      <c r="N73" s="202"/>
      <c r="O73" s="202"/>
      <c r="P73" s="202"/>
      <c r="Q73" s="202"/>
    </row>
    <row r="74" spans="3:17" ht="13.5">
      <c r="C74" s="202"/>
      <c r="D74" s="202"/>
      <c r="E74" s="202"/>
      <c r="F74" s="202"/>
      <c r="G74" s="202"/>
      <c r="H74" s="202"/>
      <c r="I74" s="202"/>
      <c r="J74" s="202"/>
      <c r="K74" s="202"/>
      <c r="L74" s="202"/>
      <c r="M74" s="202"/>
      <c r="N74" s="202"/>
      <c r="O74" s="202"/>
      <c r="P74" s="202"/>
      <c r="Q74" s="202"/>
    </row>
    <row r="75" spans="2:18" s="1" customFormat="1" ht="6.95" customHeight="1">
      <c r="B75" s="43"/>
      <c r="C75" s="203"/>
      <c r="D75" s="203"/>
      <c r="E75" s="203"/>
      <c r="F75" s="203"/>
      <c r="G75" s="203"/>
      <c r="H75" s="203"/>
      <c r="I75" s="203"/>
      <c r="J75" s="203"/>
      <c r="K75" s="203"/>
      <c r="L75" s="203"/>
      <c r="M75" s="203"/>
      <c r="N75" s="203"/>
      <c r="O75" s="203"/>
      <c r="P75" s="203"/>
      <c r="Q75" s="203"/>
      <c r="R75" s="45"/>
    </row>
    <row r="76" spans="2:18" s="1" customFormat="1" ht="36.95" customHeight="1">
      <c r="B76" s="26"/>
      <c r="C76" s="309" t="s">
        <v>126</v>
      </c>
      <c r="D76" s="310"/>
      <c r="E76" s="310"/>
      <c r="F76" s="310"/>
      <c r="G76" s="310"/>
      <c r="H76" s="310"/>
      <c r="I76" s="310"/>
      <c r="J76" s="310"/>
      <c r="K76" s="310"/>
      <c r="L76" s="310"/>
      <c r="M76" s="310"/>
      <c r="N76" s="310"/>
      <c r="O76" s="310"/>
      <c r="P76" s="310"/>
      <c r="Q76" s="310"/>
      <c r="R76" s="28"/>
    </row>
    <row r="77" spans="2:18" s="1" customFormat="1" ht="6.95" customHeight="1">
      <c r="B77" s="26"/>
      <c r="C77" s="177"/>
      <c r="D77" s="177"/>
      <c r="E77" s="177"/>
      <c r="F77" s="177"/>
      <c r="G77" s="177"/>
      <c r="H77" s="177"/>
      <c r="I77" s="177"/>
      <c r="J77" s="177"/>
      <c r="K77" s="177"/>
      <c r="L77" s="177"/>
      <c r="M77" s="177"/>
      <c r="N77" s="177"/>
      <c r="O77" s="177"/>
      <c r="P77" s="177"/>
      <c r="Q77" s="177"/>
      <c r="R77" s="28"/>
    </row>
    <row r="78" spans="2:18" s="1" customFormat="1" ht="30" customHeight="1">
      <c r="B78" s="26"/>
      <c r="C78" s="176" t="s">
        <v>17</v>
      </c>
      <c r="D78" s="177"/>
      <c r="E78" s="177"/>
      <c r="F78" s="417" t="str">
        <f>F6</f>
        <v>Lednice</v>
      </c>
      <c r="G78" s="418"/>
      <c r="H78" s="418"/>
      <c r="I78" s="418"/>
      <c r="J78" s="418"/>
      <c r="K78" s="418"/>
      <c r="L78" s="418"/>
      <c r="M78" s="418"/>
      <c r="N78" s="418"/>
      <c r="O78" s="418"/>
      <c r="P78" s="418"/>
      <c r="Q78" s="177"/>
      <c r="R78" s="28"/>
    </row>
    <row r="79" spans="2:18" s="1" customFormat="1" ht="36.95" customHeight="1">
      <c r="B79" s="26"/>
      <c r="C79" s="204" t="s">
        <v>123</v>
      </c>
      <c r="D79" s="177"/>
      <c r="E79" s="177"/>
      <c r="F79" s="325" t="str">
        <f>F7</f>
        <v>TO-1.05 - Podkop mezi budovami "A" a "C"</v>
      </c>
      <c r="G79" s="408"/>
      <c r="H79" s="408"/>
      <c r="I79" s="408"/>
      <c r="J79" s="408"/>
      <c r="K79" s="408"/>
      <c r="L79" s="408"/>
      <c r="M79" s="408"/>
      <c r="N79" s="408"/>
      <c r="O79" s="408"/>
      <c r="P79" s="408"/>
      <c r="Q79" s="177"/>
      <c r="R79" s="28"/>
    </row>
    <row r="80" spans="2:18" s="1" customFormat="1" ht="6.95" customHeight="1">
      <c r="B80" s="26"/>
      <c r="C80" s="177"/>
      <c r="D80" s="177"/>
      <c r="E80" s="177"/>
      <c r="F80" s="177"/>
      <c r="G80" s="177"/>
      <c r="H80" s="177"/>
      <c r="I80" s="177"/>
      <c r="J80" s="177"/>
      <c r="K80" s="177"/>
      <c r="L80" s="177"/>
      <c r="M80" s="177"/>
      <c r="N80" s="177"/>
      <c r="O80" s="177"/>
      <c r="P80" s="177"/>
      <c r="Q80" s="177"/>
      <c r="R80" s="28"/>
    </row>
    <row r="81" spans="2:18" s="1" customFormat="1" ht="18" customHeight="1">
      <c r="B81" s="26"/>
      <c r="C81" s="176" t="s">
        <v>21</v>
      </c>
      <c r="D81" s="177"/>
      <c r="E81" s="177"/>
      <c r="F81" s="179" t="str">
        <f>F9</f>
        <v>Lednice</v>
      </c>
      <c r="G81" s="177"/>
      <c r="H81" s="177"/>
      <c r="I81" s="177"/>
      <c r="J81" s="177"/>
      <c r="K81" s="176" t="s">
        <v>23</v>
      </c>
      <c r="L81" s="177"/>
      <c r="M81" s="409" t="str">
        <f>IF(O9="","",O9)</f>
        <v>29. 1. 2018</v>
      </c>
      <c r="N81" s="409"/>
      <c r="O81" s="409"/>
      <c r="P81" s="409"/>
      <c r="Q81" s="177"/>
      <c r="R81" s="28"/>
    </row>
    <row r="82" spans="2:18" s="1" customFormat="1" ht="6.95" customHeight="1">
      <c r="B82" s="26"/>
      <c r="C82" s="177"/>
      <c r="D82" s="177"/>
      <c r="E82" s="177"/>
      <c r="F82" s="177"/>
      <c r="G82" s="177"/>
      <c r="H82" s="177"/>
      <c r="I82" s="177"/>
      <c r="J82" s="177"/>
      <c r="K82" s="177"/>
      <c r="L82" s="177"/>
      <c r="M82" s="177"/>
      <c r="N82" s="177"/>
      <c r="O82" s="177"/>
      <c r="P82" s="177"/>
      <c r="Q82" s="177"/>
      <c r="R82" s="28"/>
    </row>
    <row r="83" spans="2:18" s="1" customFormat="1" ht="15">
      <c r="B83" s="26"/>
      <c r="C83" s="176" t="s">
        <v>25</v>
      </c>
      <c r="D83" s="177"/>
      <c r="E83" s="177"/>
      <c r="F83" s="148" t="str">
        <f>'Rekapitulace stavby'!L82</f>
        <v>Mendelova univerzita v Brně, Zahradnická fakulta</v>
      </c>
      <c r="G83" s="177"/>
      <c r="H83" s="177"/>
      <c r="I83" s="177"/>
      <c r="J83" s="177"/>
      <c r="K83" s="176" t="s">
        <v>29</v>
      </c>
      <c r="L83" s="177"/>
      <c r="M83" s="352" t="str">
        <f>'Rekapitulace stavby'!AM82</f>
        <v>Ing. Jiří Vondál</v>
      </c>
      <c r="N83" s="353"/>
      <c r="O83" s="353"/>
      <c r="P83" s="353"/>
      <c r="Q83" s="353"/>
      <c r="R83" s="28"/>
    </row>
    <row r="84" spans="2:18" s="1" customFormat="1" ht="14.45" customHeight="1">
      <c r="B84" s="26"/>
      <c r="C84" s="176" t="s">
        <v>28</v>
      </c>
      <c r="D84" s="177"/>
      <c r="E84" s="177"/>
      <c r="F84" s="148" t="str">
        <f>'Rekapitulace stavby'!L83</f>
        <v xml:space="preserve"> </v>
      </c>
      <c r="G84" s="177"/>
      <c r="H84" s="177"/>
      <c r="I84" s="177"/>
      <c r="J84" s="177"/>
      <c r="K84" s="176" t="s">
        <v>31</v>
      </c>
      <c r="L84" s="177"/>
      <c r="M84" s="352" t="str">
        <f>'Rekapitulace stavby'!AM83</f>
        <v>Ing. Tomáš Vlček</v>
      </c>
      <c r="N84" s="353"/>
      <c r="O84" s="353"/>
      <c r="P84" s="353"/>
      <c r="Q84" s="353"/>
      <c r="R84" s="28"/>
    </row>
    <row r="85" spans="2:18" s="1" customFormat="1" ht="10.35" customHeight="1">
      <c r="B85" s="26"/>
      <c r="C85" s="177"/>
      <c r="D85" s="177"/>
      <c r="E85" s="177"/>
      <c r="F85" s="177"/>
      <c r="G85" s="177"/>
      <c r="H85" s="177"/>
      <c r="I85" s="177"/>
      <c r="J85" s="177"/>
      <c r="K85" s="177"/>
      <c r="L85" s="177"/>
      <c r="M85" s="177"/>
      <c r="N85" s="177"/>
      <c r="O85" s="177"/>
      <c r="P85" s="177"/>
      <c r="Q85" s="177"/>
      <c r="R85" s="28"/>
    </row>
    <row r="86" spans="2:18" s="1" customFormat="1" ht="29.25" customHeight="1">
      <c r="B86" s="26"/>
      <c r="C86" s="420" t="s">
        <v>127</v>
      </c>
      <c r="D86" s="421"/>
      <c r="E86" s="421"/>
      <c r="F86" s="421"/>
      <c r="G86" s="421"/>
      <c r="H86" s="188"/>
      <c r="I86" s="188"/>
      <c r="J86" s="188"/>
      <c r="K86" s="188"/>
      <c r="L86" s="188"/>
      <c r="M86" s="188"/>
      <c r="N86" s="420" t="s">
        <v>128</v>
      </c>
      <c r="O86" s="421"/>
      <c r="P86" s="421"/>
      <c r="Q86" s="421"/>
      <c r="R86" s="28"/>
    </row>
    <row r="87" spans="2:18" s="1" customFormat="1" ht="10.35" customHeight="1">
      <c r="B87" s="26"/>
      <c r="C87" s="177"/>
      <c r="D87" s="177"/>
      <c r="E87" s="177"/>
      <c r="F87" s="177"/>
      <c r="G87" s="177"/>
      <c r="H87" s="177"/>
      <c r="I87" s="177"/>
      <c r="J87" s="177"/>
      <c r="K87" s="177"/>
      <c r="L87" s="177"/>
      <c r="M87" s="177"/>
      <c r="N87" s="177"/>
      <c r="O87" s="177"/>
      <c r="P87" s="177"/>
      <c r="Q87" s="177"/>
      <c r="R87" s="28"/>
    </row>
    <row r="88" spans="2:18" s="1" customFormat="1" ht="29.25" customHeight="1">
      <c r="B88" s="26"/>
      <c r="C88" s="206" t="s">
        <v>129</v>
      </c>
      <c r="D88" s="177"/>
      <c r="E88" s="177"/>
      <c r="F88" s="177"/>
      <c r="G88" s="177"/>
      <c r="H88" s="177"/>
      <c r="I88" s="177"/>
      <c r="J88" s="177"/>
      <c r="K88" s="177"/>
      <c r="L88" s="177"/>
      <c r="M88" s="177"/>
      <c r="N88" s="337">
        <f>N113</f>
        <v>0</v>
      </c>
      <c r="O88" s="415"/>
      <c r="P88" s="415"/>
      <c r="Q88" s="415"/>
      <c r="R88" s="28"/>
    </row>
    <row r="89" spans="2:18" s="6" customFormat="1" ht="24.95" customHeight="1">
      <c r="B89" s="79"/>
      <c r="C89" s="207"/>
      <c r="D89" s="208" t="s">
        <v>130</v>
      </c>
      <c r="E89" s="207"/>
      <c r="F89" s="207"/>
      <c r="G89" s="207"/>
      <c r="H89" s="207"/>
      <c r="I89" s="207"/>
      <c r="J89" s="207"/>
      <c r="K89" s="207"/>
      <c r="L89" s="207"/>
      <c r="M89" s="207"/>
      <c r="N89" s="405">
        <f>N114</f>
        <v>0</v>
      </c>
      <c r="O89" s="419"/>
      <c r="P89" s="419"/>
      <c r="Q89" s="419"/>
      <c r="R89" s="81"/>
    </row>
    <row r="90" spans="2:18" s="7" customFormat="1" ht="19.9" customHeight="1">
      <c r="B90" s="82"/>
      <c r="C90" s="209"/>
      <c r="D90" s="210" t="str">
        <f>D115</f>
        <v>D1 - Výkopové a související práce</v>
      </c>
      <c r="E90" s="209"/>
      <c r="F90" s="209"/>
      <c r="G90" s="209"/>
      <c r="H90" s="209"/>
      <c r="I90" s="209"/>
      <c r="J90" s="209"/>
      <c r="K90" s="209"/>
      <c r="L90" s="209"/>
      <c r="M90" s="209"/>
      <c r="N90" s="413">
        <f>N115</f>
        <v>0</v>
      </c>
      <c r="O90" s="414"/>
      <c r="P90" s="414"/>
      <c r="Q90" s="414"/>
      <c r="R90" s="84"/>
    </row>
    <row r="91" spans="2:18" s="7" customFormat="1" ht="19.9" customHeight="1">
      <c r="B91" s="82"/>
      <c r="C91" s="209"/>
      <c r="D91" s="210" t="str">
        <f>D120</f>
        <v>D2 - Řízený protlak pod komunikací mezi objekty A a C</v>
      </c>
      <c r="E91" s="209"/>
      <c r="F91" s="209"/>
      <c r="G91" s="209"/>
      <c r="H91" s="209"/>
      <c r="I91" s="209"/>
      <c r="J91" s="209"/>
      <c r="K91" s="209"/>
      <c r="L91" s="209"/>
      <c r="M91" s="209"/>
      <c r="N91" s="216"/>
      <c r="O91" s="209"/>
      <c r="P91" s="428">
        <f>N120</f>
        <v>0</v>
      </c>
      <c r="Q91" s="428"/>
      <c r="R91" s="84"/>
    </row>
    <row r="92" spans="2:18" s="7" customFormat="1" ht="19.9" customHeight="1">
      <c r="B92" s="82"/>
      <c r="C92" s="209"/>
      <c r="D92" s="210" t="str">
        <f>D124</f>
        <v>D3 - Vedlejší náklady</v>
      </c>
      <c r="E92" s="209"/>
      <c r="F92" s="209"/>
      <c r="G92" s="209"/>
      <c r="H92" s="209"/>
      <c r="I92" s="209"/>
      <c r="J92" s="209"/>
      <c r="K92" s="209"/>
      <c r="L92" s="209"/>
      <c r="M92" s="209"/>
      <c r="N92" s="216"/>
      <c r="O92" s="209"/>
      <c r="P92" s="428">
        <f>N124</f>
        <v>0</v>
      </c>
      <c r="Q92" s="428"/>
      <c r="R92" s="84"/>
    </row>
    <row r="93" spans="2:18" s="1" customFormat="1" ht="21.75" customHeight="1">
      <c r="B93" s="26"/>
      <c r="C93" s="177"/>
      <c r="D93" s="177"/>
      <c r="E93" s="177"/>
      <c r="F93" s="177"/>
      <c r="G93" s="177"/>
      <c r="H93" s="177"/>
      <c r="I93" s="177"/>
      <c r="J93" s="177"/>
      <c r="K93" s="177"/>
      <c r="L93" s="177"/>
      <c r="M93" s="177"/>
      <c r="N93" s="177"/>
      <c r="O93" s="177"/>
      <c r="P93" s="217"/>
      <c r="Q93" s="177"/>
      <c r="R93" s="28"/>
    </row>
    <row r="94" spans="2:21" s="1" customFormat="1" ht="29.25" customHeight="1">
      <c r="B94" s="26"/>
      <c r="C94" s="206" t="s">
        <v>131</v>
      </c>
      <c r="D94" s="177"/>
      <c r="E94" s="177"/>
      <c r="F94" s="177"/>
      <c r="G94" s="177"/>
      <c r="H94" s="177"/>
      <c r="I94" s="177"/>
      <c r="J94" s="177"/>
      <c r="K94" s="177"/>
      <c r="L94" s="177"/>
      <c r="M94" s="177"/>
      <c r="N94" s="415">
        <v>0</v>
      </c>
      <c r="O94" s="416"/>
      <c r="P94" s="416"/>
      <c r="Q94" s="416"/>
      <c r="R94" s="28"/>
      <c r="T94" s="85"/>
      <c r="U94" s="86" t="s">
        <v>36</v>
      </c>
    </row>
    <row r="95" spans="2:18" s="1" customFormat="1" ht="18" customHeight="1">
      <c r="B95" s="26"/>
      <c r="C95" s="177"/>
      <c r="D95" s="177"/>
      <c r="E95" s="177"/>
      <c r="F95" s="177"/>
      <c r="G95" s="177"/>
      <c r="H95" s="177"/>
      <c r="I95" s="177"/>
      <c r="J95" s="177"/>
      <c r="K95" s="177"/>
      <c r="L95" s="177"/>
      <c r="M95" s="177"/>
      <c r="N95" s="177"/>
      <c r="O95" s="177"/>
      <c r="P95" s="177"/>
      <c r="Q95" s="177"/>
      <c r="R95" s="28"/>
    </row>
    <row r="96" spans="2:18" s="1" customFormat="1" ht="29.25" customHeight="1">
      <c r="B96" s="26"/>
      <c r="C96" s="211" t="s">
        <v>115</v>
      </c>
      <c r="D96" s="188"/>
      <c r="E96" s="188"/>
      <c r="F96" s="188"/>
      <c r="G96" s="188"/>
      <c r="H96" s="188"/>
      <c r="I96" s="188"/>
      <c r="J96" s="188"/>
      <c r="K96" s="188"/>
      <c r="L96" s="338">
        <f>ROUND(SUM(N88+N94),2)</f>
        <v>0</v>
      </c>
      <c r="M96" s="338"/>
      <c r="N96" s="338"/>
      <c r="O96" s="338"/>
      <c r="P96" s="338"/>
      <c r="Q96" s="338"/>
      <c r="R96" s="28"/>
    </row>
    <row r="97" spans="2:18" s="1" customFormat="1" ht="6.95" customHeight="1">
      <c r="B97" s="40"/>
      <c r="C97" s="201"/>
      <c r="D97" s="201"/>
      <c r="E97" s="201"/>
      <c r="F97" s="201"/>
      <c r="G97" s="201"/>
      <c r="H97" s="201"/>
      <c r="I97" s="201"/>
      <c r="J97" s="201"/>
      <c r="K97" s="201"/>
      <c r="L97" s="201"/>
      <c r="M97" s="201"/>
      <c r="N97" s="201"/>
      <c r="O97" s="201"/>
      <c r="P97" s="201"/>
      <c r="Q97" s="201"/>
      <c r="R97" s="42"/>
    </row>
    <row r="98" spans="3:17" ht="13.5">
      <c r="C98" s="202"/>
      <c r="D98" s="202"/>
      <c r="E98" s="202"/>
      <c r="F98" s="202"/>
      <c r="G98" s="202"/>
      <c r="H98" s="202"/>
      <c r="I98" s="202"/>
      <c r="J98" s="202"/>
      <c r="K98" s="202"/>
      <c r="L98" s="202"/>
      <c r="M98" s="202"/>
      <c r="N98" s="202"/>
      <c r="O98" s="202"/>
      <c r="P98" s="202"/>
      <c r="Q98" s="202"/>
    </row>
    <row r="99" spans="3:17" ht="13.5">
      <c r="C99" s="202"/>
      <c r="D99" s="202"/>
      <c r="E99" s="202"/>
      <c r="F99" s="202"/>
      <c r="G99" s="202"/>
      <c r="H99" s="202"/>
      <c r="I99" s="202"/>
      <c r="J99" s="202"/>
      <c r="K99" s="202"/>
      <c r="L99" s="202"/>
      <c r="M99" s="202"/>
      <c r="N99" s="202"/>
      <c r="O99" s="202"/>
      <c r="P99" s="202"/>
      <c r="Q99" s="202"/>
    </row>
    <row r="100" spans="3:17" ht="13.5">
      <c r="C100" s="202"/>
      <c r="D100" s="202"/>
      <c r="E100" s="202"/>
      <c r="F100" s="202"/>
      <c r="G100" s="202"/>
      <c r="H100" s="202"/>
      <c r="I100" s="202"/>
      <c r="J100" s="202"/>
      <c r="K100" s="202"/>
      <c r="L100" s="202"/>
      <c r="M100" s="202"/>
      <c r="N100" s="202"/>
      <c r="O100" s="202"/>
      <c r="P100" s="202"/>
      <c r="Q100" s="202"/>
    </row>
    <row r="101" spans="2:18" s="1" customFormat="1" ht="6.95" customHeight="1">
      <c r="B101" s="43"/>
      <c r="C101" s="203"/>
      <c r="D101" s="203"/>
      <c r="E101" s="203"/>
      <c r="F101" s="203"/>
      <c r="G101" s="203"/>
      <c r="H101" s="203"/>
      <c r="I101" s="203"/>
      <c r="J101" s="203"/>
      <c r="K101" s="203"/>
      <c r="L101" s="203"/>
      <c r="M101" s="203"/>
      <c r="N101" s="203"/>
      <c r="O101" s="203"/>
      <c r="P101" s="203"/>
      <c r="Q101" s="203"/>
      <c r="R101" s="45"/>
    </row>
    <row r="102" spans="2:18" s="1" customFormat="1" ht="36.95" customHeight="1">
      <c r="B102" s="26"/>
      <c r="C102" s="309" t="s">
        <v>132</v>
      </c>
      <c r="D102" s="408"/>
      <c r="E102" s="408"/>
      <c r="F102" s="408"/>
      <c r="G102" s="408"/>
      <c r="H102" s="408"/>
      <c r="I102" s="408"/>
      <c r="J102" s="408"/>
      <c r="K102" s="408"/>
      <c r="L102" s="408"/>
      <c r="M102" s="408"/>
      <c r="N102" s="408"/>
      <c r="O102" s="408"/>
      <c r="P102" s="408"/>
      <c r="Q102" s="408"/>
      <c r="R102" s="28"/>
    </row>
    <row r="103" spans="2:18" s="1" customFormat="1" ht="6.95" customHeight="1">
      <c r="B103" s="26"/>
      <c r="C103" s="177"/>
      <c r="D103" s="177"/>
      <c r="E103" s="177"/>
      <c r="F103" s="177"/>
      <c r="G103" s="177"/>
      <c r="H103" s="177"/>
      <c r="I103" s="177"/>
      <c r="J103" s="177"/>
      <c r="K103" s="177"/>
      <c r="L103" s="177"/>
      <c r="M103" s="177"/>
      <c r="N103" s="177"/>
      <c r="O103" s="177"/>
      <c r="P103" s="177"/>
      <c r="Q103" s="177"/>
      <c r="R103" s="28"/>
    </row>
    <row r="104" spans="2:18" s="1" customFormat="1" ht="30" customHeight="1">
      <c r="B104" s="26"/>
      <c r="C104" s="176" t="s">
        <v>17</v>
      </c>
      <c r="D104" s="177"/>
      <c r="E104" s="177"/>
      <c r="F104" s="417" t="str">
        <f>F6</f>
        <v>Lednice</v>
      </c>
      <c r="G104" s="418"/>
      <c r="H104" s="418"/>
      <c r="I104" s="418"/>
      <c r="J104" s="418"/>
      <c r="K104" s="418"/>
      <c r="L104" s="418"/>
      <c r="M104" s="418"/>
      <c r="N104" s="418"/>
      <c r="O104" s="418"/>
      <c r="P104" s="418"/>
      <c r="Q104" s="177"/>
      <c r="R104" s="28"/>
    </row>
    <row r="105" spans="2:18" s="1" customFormat="1" ht="36.95" customHeight="1">
      <c r="B105" s="26"/>
      <c r="C105" s="204" t="s">
        <v>123</v>
      </c>
      <c r="D105" s="177"/>
      <c r="E105" s="177"/>
      <c r="F105" s="325" t="str">
        <f>F7</f>
        <v>TO-1.05 - Podkop mezi budovami "A" a "C"</v>
      </c>
      <c r="G105" s="408"/>
      <c r="H105" s="408"/>
      <c r="I105" s="408"/>
      <c r="J105" s="408"/>
      <c r="K105" s="408"/>
      <c r="L105" s="408"/>
      <c r="M105" s="408"/>
      <c r="N105" s="408"/>
      <c r="O105" s="408"/>
      <c r="P105" s="408"/>
      <c r="Q105" s="177"/>
      <c r="R105" s="28"/>
    </row>
    <row r="106" spans="2:18" s="1" customFormat="1" ht="6.95" customHeight="1">
      <c r="B106" s="26"/>
      <c r="C106" s="177"/>
      <c r="D106" s="177"/>
      <c r="E106" s="177"/>
      <c r="F106" s="177"/>
      <c r="G106" s="177"/>
      <c r="H106" s="177"/>
      <c r="I106" s="177"/>
      <c r="J106" s="177"/>
      <c r="K106" s="177"/>
      <c r="L106" s="177"/>
      <c r="M106" s="177"/>
      <c r="N106" s="177"/>
      <c r="O106" s="177"/>
      <c r="P106" s="177"/>
      <c r="Q106" s="177"/>
      <c r="R106" s="28"/>
    </row>
    <row r="107" spans="2:18" s="1" customFormat="1" ht="18" customHeight="1">
      <c r="B107" s="26"/>
      <c r="C107" s="176" t="s">
        <v>21</v>
      </c>
      <c r="D107" s="177"/>
      <c r="E107" s="177"/>
      <c r="F107" s="179" t="str">
        <f>F9</f>
        <v>Lednice</v>
      </c>
      <c r="G107" s="177"/>
      <c r="H107" s="177"/>
      <c r="I107" s="177"/>
      <c r="J107" s="177"/>
      <c r="K107" s="176" t="s">
        <v>23</v>
      </c>
      <c r="L107" s="177"/>
      <c r="M107" s="409" t="str">
        <f>IF(O9="","",O9)</f>
        <v>29. 1. 2018</v>
      </c>
      <c r="N107" s="409"/>
      <c r="O107" s="409"/>
      <c r="P107" s="409"/>
      <c r="Q107" s="177"/>
      <c r="R107" s="28"/>
    </row>
    <row r="108" spans="2:18" s="1" customFormat="1" ht="6.95" customHeight="1">
      <c r="B108" s="26"/>
      <c r="C108" s="177"/>
      <c r="D108" s="177"/>
      <c r="E108" s="177"/>
      <c r="F108" s="177"/>
      <c r="G108" s="177"/>
      <c r="H108" s="177"/>
      <c r="I108" s="177"/>
      <c r="J108" s="177"/>
      <c r="K108" s="177"/>
      <c r="L108" s="177"/>
      <c r="M108" s="177"/>
      <c r="N108" s="177"/>
      <c r="O108" s="177"/>
      <c r="P108" s="177"/>
      <c r="Q108" s="177"/>
      <c r="R108" s="28"/>
    </row>
    <row r="109" spans="2:18" s="1" customFormat="1" ht="15">
      <c r="B109" s="26"/>
      <c r="C109" s="176" t="s">
        <v>25</v>
      </c>
      <c r="D109" s="177"/>
      <c r="E109" s="177"/>
      <c r="F109" s="148" t="str">
        <f>'Rekapitulace stavby'!$L$82</f>
        <v>Mendelova univerzita v Brně, Zahradnická fakulta</v>
      </c>
      <c r="G109" s="177"/>
      <c r="H109" s="177"/>
      <c r="I109" s="177"/>
      <c r="J109" s="177"/>
      <c r="K109" s="176" t="s">
        <v>29</v>
      </c>
      <c r="L109" s="177"/>
      <c r="M109" s="409" t="str">
        <f>'Rekapitulace stavby'!$AM$82</f>
        <v>Ing. Jiří Vondál</v>
      </c>
      <c r="N109" s="311"/>
      <c r="O109" s="311"/>
      <c r="P109" s="311"/>
      <c r="Q109" s="311"/>
      <c r="R109" s="28"/>
    </row>
    <row r="110" spans="2:18" s="1" customFormat="1" ht="14.45" customHeight="1">
      <c r="B110" s="26"/>
      <c r="C110" s="176" t="s">
        <v>28</v>
      </c>
      <c r="D110" s="177"/>
      <c r="E110" s="177"/>
      <c r="F110" s="148" t="str">
        <f>'Rekapitulace stavby'!$L$83</f>
        <v xml:space="preserve"> </v>
      </c>
      <c r="G110" s="177"/>
      <c r="H110" s="177"/>
      <c r="I110" s="177"/>
      <c r="J110" s="177"/>
      <c r="K110" s="176" t="s">
        <v>31</v>
      </c>
      <c r="L110" s="177"/>
      <c r="M110" s="409" t="str">
        <f>'Rekapitulace stavby'!$AM$83</f>
        <v>Ing. Tomáš Vlček</v>
      </c>
      <c r="N110" s="311"/>
      <c r="O110" s="311"/>
      <c r="P110" s="311"/>
      <c r="Q110" s="311"/>
      <c r="R110" s="28"/>
    </row>
    <row r="111" spans="2:18" s="1" customFormat="1" ht="10.35" customHeight="1">
      <c r="B111" s="26"/>
      <c r="C111" s="177"/>
      <c r="D111" s="177"/>
      <c r="E111" s="177"/>
      <c r="F111" s="177"/>
      <c r="G111" s="177"/>
      <c r="H111" s="177"/>
      <c r="I111" s="177"/>
      <c r="J111" s="177"/>
      <c r="K111" s="177"/>
      <c r="L111" s="177"/>
      <c r="M111" s="177"/>
      <c r="N111" s="177"/>
      <c r="O111" s="177"/>
      <c r="P111" s="177"/>
      <c r="Q111" s="177"/>
      <c r="R111" s="28"/>
    </row>
    <row r="112" spans="2:27" s="8" customFormat="1" ht="29.25" customHeight="1">
      <c r="B112" s="87"/>
      <c r="C112" s="212" t="s">
        <v>133</v>
      </c>
      <c r="D112" s="213" t="s">
        <v>134</v>
      </c>
      <c r="E112" s="213" t="s">
        <v>54</v>
      </c>
      <c r="F112" s="410" t="s">
        <v>135</v>
      </c>
      <c r="G112" s="410"/>
      <c r="H112" s="410"/>
      <c r="I112" s="410"/>
      <c r="J112" s="213" t="s">
        <v>136</v>
      </c>
      <c r="K112" s="213" t="s">
        <v>137</v>
      </c>
      <c r="L112" s="411" t="s">
        <v>138</v>
      </c>
      <c r="M112" s="411"/>
      <c r="N112" s="410" t="s">
        <v>128</v>
      </c>
      <c r="O112" s="410"/>
      <c r="P112" s="410"/>
      <c r="Q112" s="412"/>
      <c r="R112" s="89"/>
      <c r="T112" s="51" t="s">
        <v>139</v>
      </c>
      <c r="U112" s="52" t="s">
        <v>36</v>
      </c>
      <c r="V112" s="52" t="s">
        <v>140</v>
      </c>
      <c r="W112" s="52" t="s">
        <v>141</v>
      </c>
      <c r="X112" s="52" t="s">
        <v>142</v>
      </c>
      <c r="Y112" s="52" t="s">
        <v>143</v>
      </c>
      <c r="Z112" s="52" t="s">
        <v>144</v>
      </c>
      <c r="AA112" s="53" t="s">
        <v>145</v>
      </c>
    </row>
    <row r="113" spans="2:27" s="1" customFormat="1" ht="29.25" customHeight="1">
      <c r="B113" s="26"/>
      <c r="C113" s="214" t="s">
        <v>124</v>
      </c>
      <c r="D113" s="177"/>
      <c r="E113" s="177"/>
      <c r="F113" s="177"/>
      <c r="G113" s="177"/>
      <c r="H113" s="177"/>
      <c r="I113" s="177"/>
      <c r="J113" s="177"/>
      <c r="K113" s="177"/>
      <c r="L113" s="177"/>
      <c r="M113" s="177"/>
      <c r="N113" s="402">
        <f>N114</f>
        <v>0</v>
      </c>
      <c r="O113" s="403"/>
      <c r="P113" s="403"/>
      <c r="Q113" s="403"/>
      <c r="R113" s="28"/>
      <c r="T113" s="54"/>
      <c r="U113" s="32"/>
      <c r="V113" s="32"/>
      <c r="W113" s="90">
        <f>W114</f>
        <v>0</v>
      </c>
      <c r="X113" s="32"/>
      <c r="Y113" s="90">
        <f>Y114</f>
        <v>0</v>
      </c>
      <c r="Z113" s="32"/>
      <c r="AA113" s="91">
        <f>AA114</f>
        <v>0</v>
      </c>
    </row>
    <row r="114" spans="2:27" s="9" customFormat="1" ht="37.35" customHeight="1">
      <c r="B114" s="93"/>
      <c r="C114" s="170"/>
      <c r="D114" s="215" t="s">
        <v>130</v>
      </c>
      <c r="E114" s="215"/>
      <c r="F114" s="215"/>
      <c r="G114" s="215"/>
      <c r="H114" s="215"/>
      <c r="I114" s="215"/>
      <c r="J114" s="215"/>
      <c r="K114" s="215"/>
      <c r="L114" s="215"/>
      <c r="M114" s="215"/>
      <c r="N114" s="404">
        <f>SUM(N115,N120,N124)</f>
        <v>0</v>
      </c>
      <c r="O114" s="405"/>
      <c r="P114" s="405"/>
      <c r="Q114" s="405"/>
      <c r="R114" s="96"/>
      <c r="T114" s="97"/>
      <c r="U114" s="94"/>
      <c r="V114" s="94"/>
      <c r="W114" s="98">
        <f>W115</f>
        <v>0</v>
      </c>
      <c r="X114" s="94"/>
      <c r="Y114" s="98">
        <f>Y115</f>
        <v>0</v>
      </c>
      <c r="Z114" s="94"/>
      <c r="AA114" s="99">
        <f>AA115</f>
        <v>0</v>
      </c>
    </row>
    <row r="115" spans="2:27" s="9" customFormat="1" ht="19.9" customHeight="1">
      <c r="B115" s="93"/>
      <c r="C115" s="170"/>
      <c r="D115" s="172" t="s">
        <v>458</v>
      </c>
      <c r="E115" s="171"/>
      <c r="F115" s="171"/>
      <c r="G115" s="171"/>
      <c r="H115" s="171"/>
      <c r="I115" s="171"/>
      <c r="J115" s="171"/>
      <c r="K115" s="171"/>
      <c r="L115" s="171"/>
      <c r="M115" s="171"/>
      <c r="N115" s="406">
        <f>SUM(N116:Q119)</f>
        <v>0</v>
      </c>
      <c r="O115" s="407"/>
      <c r="P115" s="407"/>
      <c r="Q115" s="407"/>
      <c r="R115" s="96"/>
      <c r="T115" s="97"/>
      <c r="U115" s="94"/>
      <c r="V115" s="94"/>
      <c r="W115" s="98">
        <f>SUM(W116:W126)</f>
        <v>0</v>
      </c>
      <c r="X115" s="94"/>
      <c r="Y115" s="98">
        <f>SUM(Y116:Y126)</f>
        <v>0</v>
      </c>
      <c r="Z115" s="94"/>
      <c r="AA115" s="99">
        <f>SUM(AA116:AA126)</f>
        <v>0</v>
      </c>
    </row>
    <row r="116" spans="2:27" s="1" customFormat="1" ht="22.5" customHeight="1">
      <c r="B116" s="102"/>
      <c r="C116" s="165" t="s">
        <v>78</v>
      </c>
      <c r="D116" s="165" t="s">
        <v>146</v>
      </c>
      <c r="E116" s="166" t="s">
        <v>252</v>
      </c>
      <c r="F116" s="379" t="s">
        <v>263</v>
      </c>
      <c r="G116" s="379"/>
      <c r="H116" s="379"/>
      <c r="I116" s="379"/>
      <c r="J116" s="167" t="s">
        <v>164</v>
      </c>
      <c r="K116" s="168">
        <v>0.1</v>
      </c>
      <c r="L116" s="372"/>
      <c r="M116" s="372"/>
      <c r="N116" s="373">
        <f aca="true" t="shared" si="0" ref="N116:N126">ROUND(L116*K116,2)</f>
        <v>0</v>
      </c>
      <c r="O116" s="373"/>
      <c r="P116" s="373"/>
      <c r="Q116" s="373"/>
      <c r="R116" s="103"/>
      <c r="T116" s="104" t="s">
        <v>5</v>
      </c>
      <c r="U116" s="29" t="s">
        <v>37</v>
      </c>
      <c r="V116" s="105">
        <v>0</v>
      </c>
      <c r="W116" s="105">
        <f aca="true" t="shared" si="1" ref="W116:W126">V116*K116</f>
        <v>0</v>
      </c>
      <c r="X116" s="105">
        <v>0</v>
      </c>
      <c r="Y116" s="105">
        <f aca="true" t="shared" si="2" ref="Y116:Y126">X116*K116</f>
        <v>0</v>
      </c>
      <c r="Z116" s="105">
        <v>0</v>
      </c>
      <c r="AA116" s="106">
        <f aca="true" t="shared" si="3" ref="AA116:AA126">Z116*K116</f>
        <v>0</v>
      </c>
    </row>
    <row r="117" spans="2:27" s="1" customFormat="1" ht="31.5" customHeight="1">
      <c r="B117" s="102"/>
      <c r="C117" s="165" t="s">
        <v>121</v>
      </c>
      <c r="D117" s="165" t="s">
        <v>146</v>
      </c>
      <c r="E117" s="166" t="s">
        <v>253</v>
      </c>
      <c r="F117" s="379" t="s">
        <v>265</v>
      </c>
      <c r="G117" s="379"/>
      <c r="H117" s="379"/>
      <c r="I117" s="379"/>
      <c r="J117" s="167" t="s">
        <v>164</v>
      </c>
      <c r="K117" s="168">
        <v>0.9</v>
      </c>
      <c r="L117" s="372"/>
      <c r="M117" s="372"/>
      <c r="N117" s="373">
        <f t="shared" si="0"/>
        <v>0</v>
      </c>
      <c r="O117" s="373"/>
      <c r="P117" s="373"/>
      <c r="Q117" s="373"/>
      <c r="R117" s="103"/>
      <c r="T117" s="104" t="s">
        <v>5</v>
      </c>
      <c r="U117" s="29" t="s">
        <v>37</v>
      </c>
      <c r="V117" s="105">
        <v>0</v>
      </c>
      <c r="W117" s="105">
        <f t="shared" si="1"/>
        <v>0</v>
      </c>
      <c r="X117" s="105">
        <v>0</v>
      </c>
      <c r="Y117" s="105">
        <f t="shared" si="2"/>
        <v>0</v>
      </c>
      <c r="Z117" s="105">
        <v>0</v>
      </c>
      <c r="AA117" s="106">
        <f t="shared" si="3"/>
        <v>0</v>
      </c>
    </row>
    <row r="118" spans="2:27" s="1" customFormat="1" ht="44.25" customHeight="1">
      <c r="B118" s="102"/>
      <c r="C118" s="165" t="s">
        <v>168</v>
      </c>
      <c r="D118" s="165" t="s">
        <v>146</v>
      </c>
      <c r="E118" s="166" t="s">
        <v>254</v>
      </c>
      <c r="F118" s="379" t="s">
        <v>267</v>
      </c>
      <c r="G118" s="379"/>
      <c r="H118" s="379"/>
      <c r="I118" s="379"/>
      <c r="J118" s="167" t="s">
        <v>220</v>
      </c>
      <c r="K118" s="168">
        <v>4</v>
      </c>
      <c r="L118" s="372"/>
      <c r="M118" s="372"/>
      <c r="N118" s="373">
        <f t="shared" si="0"/>
        <v>0</v>
      </c>
      <c r="O118" s="373"/>
      <c r="P118" s="373"/>
      <c r="Q118" s="373"/>
      <c r="R118" s="103"/>
      <c r="T118" s="104" t="s">
        <v>5</v>
      </c>
      <c r="U118" s="29" t="s">
        <v>37</v>
      </c>
      <c r="V118" s="105">
        <v>0</v>
      </c>
      <c r="W118" s="105">
        <f t="shared" si="1"/>
        <v>0</v>
      </c>
      <c r="X118" s="105">
        <v>0</v>
      </c>
      <c r="Y118" s="105">
        <f t="shared" si="2"/>
        <v>0</v>
      </c>
      <c r="Z118" s="105">
        <v>0</v>
      </c>
      <c r="AA118" s="106">
        <f t="shared" si="3"/>
        <v>0</v>
      </c>
    </row>
    <row r="119" spans="2:27" s="1" customFormat="1" ht="31.5" customHeight="1">
      <c r="B119" s="102"/>
      <c r="C119" s="165" t="s">
        <v>150</v>
      </c>
      <c r="D119" s="165" t="s">
        <v>146</v>
      </c>
      <c r="E119" s="166" t="s">
        <v>255</v>
      </c>
      <c r="F119" s="379" t="s">
        <v>269</v>
      </c>
      <c r="G119" s="379"/>
      <c r="H119" s="379"/>
      <c r="I119" s="379"/>
      <c r="J119" s="167" t="s">
        <v>164</v>
      </c>
      <c r="K119" s="168">
        <v>9</v>
      </c>
      <c r="L119" s="372"/>
      <c r="M119" s="372"/>
      <c r="N119" s="373">
        <f t="shared" si="0"/>
        <v>0</v>
      </c>
      <c r="O119" s="373"/>
      <c r="P119" s="373"/>
      <c r="Q119" s="373"/>
      <c r="R119" s="103"/>
      <c r="T119" s="104" t="s">
        <v>5</v>
      </c>
      <c r="U119" s="29" t="s">
        <v>37</v>
      </c>
      <c r="V119" s="105">
        <v>0</v>
      </c>
      <c r="W119" s="105">
        <f t="shared" si="1"/>
        <v>0</v>
      </c>
      <c r="X119" s="105">
        <v>0</v>
      </c>
      <c r="Y119" s="105">
        <f t="shared" si="2"/>
        <v>0</v>
      </c>
      <c r="Z119" s="105">
        <v>0</v>
      </c>
      <c r="AA119" s="106">
        <f t="shared" si="3"/>
        <v>0</v>
      </c>
    </row>
    <row r="120" spans="2:27" s="9" customFormat="1" ht="19.9" customHeight="1">
      <c r="B120" s="93"/>
      <c r="C120" s="170"/>
      <c r="D120" s="172" t="s">
        <v>459</v>
      </c>
      <c r="E120" s="171"/>
      <c r="F120" s="171"/>
      <c r="G120" s="171"/>
      <c r="H120" s="171"/>
      <c r="I120" s="171"/>
      <c r="J120" s="171"/>
      <c r="K120" s="171"/>
      <c r="L120" s="174"/>
      <c r="M120" s="174"/>
      <c r="N120" s="406">
        <f>SUM(N121:Q123)</f>
        <v>0</v>
      </c>
      <c r="O120" s="407"/>
      <c r="P120" s="407"/>
      <c r="Q120" s="407"/>
      <c r="R120" s="96"/>
      <c r="T120" s="97"/>
      <c r="U120" s="94"/>
      <c r="V120" s="94"/>
      <c r="W120" s="98">
        <f>SUM(W121:W131)</f>
        <v>0</v>
      </c>
      <c r="X120" s="94"/>
      <c r="Y120" s="98">
        <f>SUM(Y121:Y131)</f>
        <v>0</v>
      </c>
      <c r="Z120" s="94"/>
      <c r="AA120" s="99">
        <f>SUM(AA121:AA131)</f>
        <v>0</v>
      </c>
    </row>
    <row r="121" spans="2:27" s="1" customFormat="1" ht="31.5" customHeight="1">
      <c r="B121" s="102"/>
      <c r="C121" s="165" t="s">
        <v>156</v>
      </c>
      <c r="D121" s="165" t="s">
        <v>146</v>
      </c>
      <c r="E121" s="166" t="s">
        <v>270</v>
      </c>
      <c r="F121" s="379" t="s">
        <v>460</v>
      </c>
      <c r="G121" s="379"/>
      <c r="H121" s="379"/>
      <c r="I121" s="379"/>
      <c r="J121" s="167" t="s">
        <v>149</v>
      </c>
      <c r="K121" s="168">
        <v>24</v>
      </c>
      <c r="L121" s="372"/>
      <c r="M121" s="372"/>
      <c r="N121" s="373">
        <f t="shared" si="0"/>
        <v>0</v>
      </c>
      <c r="O121" s="373"/>
      <c r="P121" s="373"/>
      <c r="Q121" s="373"/>
      <c r="R121" s="103"/>
      <c r="T121" s="104" t="s">
        <v>5</v>
      </c>
      <c r="U121" s="29" t="s">
        <v>37</v>
      </c>
      <c r="V121" s="105">
        <v>0</v>
      </c>
      <c r="W121" s="105">
        <f t="shared" si="1"/>
        <v>0</v>
      </c>
      <c r="X121" s="105">
        <v>0</v>
      </c>
      <c r="Y121" s="105">
        <f t="shared" si="2"/>
        <v>0</v>
      </c>
      <c r="Z121" s="105">
        <v>0</v>
      </c>
      <c r="AA121" s="106">
        <f t="shared" si="3"/>
        <v>0</v>
      </c>
    </row>
    <row r="122" spans="2:27" s="1" customFormat="1" ht="22.5" customHeight="1">
      <c r="B122" s="102"/>
      <c r="C122" s="165" t="s">
        <v>155</v>
      </c>
      <c r="D122" s="165" t="s">
        <v>146</v>
      </c>
      <c r="E122" s="166" t="s">
        <v>217</v>
      </c>
      <c r="F122" s="379" t="s">
        <v>461</v>
      </c>
      <c r="G122" s="379"/>
      <c r="H122" s="379"/>
      <c r="I122" s="379"/>
      <c r="J122" s="167" t="s">
        <v>149</v>
      </c>
      <c r="K122" s="168">
        <v>32</v>
      </c>
      <c r="L122" s="372"/>
      <c r="M122" s="372"/>
      <c r="N122" s="373">
        <f t="shared" si="0"/>
        <v>0</v>
      </c>
      <c r="O122" s="373"/>
      <c r="P122" s="373"/>
      <c r="Q122" s="373"/>
      <c r="R122" s="103"/>
      <c r="T122" s="104" t="s">
        <v>5</v>
      </c>
      <c r="U122" s="29" t="s">
        <v>37</v>
      </c>
      <c r="V122" s="105">
        <v>0</v>
      </c>
      <c r="W122" s="105">
        <f t="shared" si="1"/>
        <v>0</v>
      </c>
      <c r="X122" s="105">
        <v>0</v>
      </c>
      <c r="Y122" s="105">
        <f t="shared" si="2"/>
        <v>0</v>
      </c>
      <c r="Z122" s="105">
        <v>0</v>
      </c>
      <c r="AA122" s="106">
        <f t="shared" si="3"/>
        <v>0</v>
      </c>
    </row>
    <row r="123" spans="2:27" s="1" customFormat="1" ht="22.5" customHeight="1">
      <c r="B123" s="102"/>
      <c r="C123" s="165" t="s">
        <v>162</v>
      </c>
      <c r="D123" s="165" t="s">
        <v>146</v>
      </c>
      <c r="E123" s="166" t="s">
        <v>256</v>
      </c>
      <c r="F123" s="379" t="s">
        <v>283</v>
      </c>
      <c r="G123" s="379"/>
      <c r="H123" s="379"/>
      <c r="I123" s="379"/>
      <c r="J123" s="167" t="s">
        <v>149</v>
      </c>
      <c r="K123" s="168">
        <v>24</v>
      </c>
      <c r="L123" s="372"/>
      <c r="M123" s="372"/>
      <c r="N123" s="373">
        <f t="shared" si="0"/>
        <v>0</v>
      </c>
      <c r="O123" s="373"/>
      <c r="P123" s="373"/>
      <c r="Q123" s="373"/>
      <c r="R123" s="103"/>
      <c r="T123" s="104" t="s">
        <v>5</v>
      </c>
      <c r="U123" s="29" t="s">
        <v>37</v>
      </c>
      <c r="V123" s="105">
        <v>0</v>
      </c>
      <c r="W123" s="105">
        <f t="shared" si="1"/>
        <v>0</v>
      </c>
      <c r="X123" s="105">
        <v>0</v>
      </c>
      <c r="Y123" s="105">
        <f t="shared" si="2"/>
        <v>0</v>
      </c>
      <c r="Z123" s="105">
        <v>0</v>
      </c>
      <c r="AA123" s="106">
        <f t="shared" si="3"/>
        <v>0</v>
      </c>
    </row>
    <row r="124" spans="2:27" s="9" customFormat="1" ht="19.9" customHeight="1">
      <c r="B124" s="93"/>
      <c r="C124" s="170"/>
      <c r="D124" s="171" t="s">
        <v>711</v>
      </c>
      <c r="E124" s="171"/>
      <c r="F124" s="171"/>
      <c r="G124" s="171"/>
      <c r="H124" s="171"/>
      <c r="I124" s="171"/>
      <c r="J124" s="171"/>
      <c r="K124" s="171"/>
      <c r="L124" s="174"/>
      <c r="M124" s="174"/>
      <c r="N124" s="406">
        <f>SUM(N125:Q126)</f>
        <v>0</v>
      </c>
      <c r="O124" s="407"/>
      <c r="P124" s="407"/>
      <c r="Q124" s="407"/>
      <c r="R124" s="96"/>
      <c r="T124" s="97"/>
      <c r="U124" s="94"/>
      <c r="V124" s="94"/>
      <c r="W124" s="98">
        <f>SUM(W125:W135)</f>
        <v>0</v>
      </c>
      <c r="X124" s="94"/>
      <c r="Y124" s="98">
        <f>SUM(Y125:Y135)</f>
        <v>0</v>
      </c>
      <c r="Z124" s="94"/>
      <c r="AA124" s="99">
        <f>SUM(AA125:AA135)</f>
        <v>0</v>
      </c>
    </row>
    <row r="125" spans="2:27" s="1" customFormat="1" ht="22.5" customHeight="1">
      <c r="B125" s="102"/>
      <c r="C125" s="165" t="s">
        <v>159</v>
      </c>
      <c r="D125" s="165" t="s">
        <v>146</v>
      </c>
      <c r="E125" s="166" t="s">
        <v>257</v>
      </c>
      <c r="F125" s="379" t="s">
        <v>462</v>
      </c>
      <c r="G125" s="379"/>
      <c r="H125" s="379"/>
      <c r="I125" s="379"/>
      <c r="J125" s="167" t="s">
        <v>220</v>
      </c>
      <c r="K125" s="168">
        <v>1</v>
      </c>
      <c r="L125" s="372"/>
      <c r="M125" s="372"/>
      <c r="N125" s="373">
        <f t="shared" si="0"/>
        <v>0</v>
      </c>
      <c r="O125" s="373"/>
      <c r="P125" s="373"/>
      <c r="Q125" s="373"/>
      <c r="R125" s="103"/>
      <c r="T125" s="104" t="s">
        <v>5</v>
      </c>
      <c r="U125" s="29" t="s">
        <v>37</v>
      </c>
      <c r="V125" s="105">
        <v>0</v>
      </c>
      <c r="W125" s="105">
        <f t="shared" si="1"/>
        <v>0</v>
      </c>
      <c r="X125" s="105">
        <v>0</v>
      </c>
      <c r="Y125" s="105">
        <f t="shared" si="2"/>
        <v>0</v>
      </c>
      <c r="Z125" s="105">
        <v>0</v>
      </c>
      <c r="AA125" s="106">
        <f t="shared" si="3"/>
        <v>0</v>
      </c>
    </row>
    <row r="126" spans="2:27" s="1" customFormat="1" ht="22.5" customHeight="1">
      <c r="B126" s="102"/>
      <c r="C126" s="165" t="s">
        <v>170</v>
      </c>
      <c r="D126" s="165" t="s">
        <v>146</v>
      </c>
      <c r="E126" s="166" t="s">
        <v>231</v>
      </c>
      <c r="F126" s="379" t="s">
        <v>430</v>
      </c>
      <c r="G126" s="379"/>
      <c r="H126" s="379"/>
      <c r="I126" s="379"/>
      <c r="J126" s="167" t="s">
        <v>220</v>
      </c>
      <c r="K126" s="168">
        <v>1</v>
      </c>
      <c r="L126" s="372"/>
      <c r="M126" s="372"/>
      <c r="N126" s="373">
        <f t="shared" si="0"/>
        <v>0</v>
      </c>
      <c r="O126" s="373"/>
      <c r="P126" s="373"/>
      <c r="Q126" s="373"/>
      <c r="R126" s="103"/>
      <c r="T126" s="104" t="s">
        <v>5</v>
      </c>
      <c r="U126" s="29" t="s">
        <v>37</v>
      </c>
      <c r="V126" s="105">
        <v>0</v>
      </c>
      <c r="W126" s="105">
        <f t="shared" si="1"/>
        <v>0</v>
      </c>
      <c r="X126" s="105">
        <v>0</v>
      </c>
      <c r="Y126" s="105">
        <f t="shared" si="2"/>
        <v>0</v>
      </c>
      <c r="Z126" s="105">
        <v>0</v>
      </c>
      <c r="AA126" s="106">
        <f t="shared" si="3"/>
        <v>0</v>
      </c>
    </row>
    <row r="127" spans="2:18" s="1" customFormat="1" ht="6.95" customHeight="1">
      <c r="B127" s="40"/>
      <c r="C127" s="41"/>
      <c r="D127" s="41"/>
      <c r="E127" s="41"/>
      <c r="F127" s="41"/>
      <c r="G127" s="41"/>
      <c r="H127" s="41"/>
      <c r="I127" s="41"/>
      <c r="J127" s="41"/>
      <c r="K127" s="41"/>
      <c r="L127" s="41"/>
      <c r="M127" s="41"/>
      <c r="N127" s="41"/>
      <c r="O127" s="41"/>
      <c r="P127" s="41"/>
      <c r="Q127" s="41"/>
      <c r="R127" s="42"/>
    </row>
  </sheetData>
  <sheetProtection algorithmName="SHA-512" hashValue="q6th6YvT6mBN+z1e9AIN/ShLKwf1hzTORT3Z8RpathalXb4XHb+uBrl2NpUsKMXNHTPXQ6avXOnhTRgl+ZizUw==" saltValue="UAoLd5EBHTTca8c64a9u8A==" spinCount="100000" sheet="1" objects="1" scenarios="1"/>
  <mergeCells count="93">
    <mergeCell ref="H1:K1"/>
    <mergeCell ref="C2:Q2"/>
    <mergeCell ref="S2:AC2"/>
    <mergeCell ref="C4:Q4"/>
    <mergeCell ref="F6:P6"/>
    <mergeCell ref="O17:P17"/>
    <mergeCell ref="O18:P18"/>
    <mergeCell ref="O20:P20"/>
    <mergeCell ref="O21:P21"/>
    <mergeCell ref="F7:P7"/>
    <mergeCell ref="F9:G9"/>
    <mergeCell ref="F10:G10"/>
    <mergeCell ref="F13:G13"/>
    <mergeCell ref="F14:G14"/>
    <mergeCell ref="F15:G15"/>
    <mergeCell ref="F16:G16"/>
    <mergeCell ref="F19:G19"/>
    <mergeCell ref="O9:P9"/>
    <mergeCell ref="O11:P11"/>
    <mergeCell ref="O12:P12"/>
    <mergeCell ref="O14:P14"/>
    <mergeCell ref="O15:P15"/>
    <mergeCell ref="E24:L24"/>
    <mergeCell ref="M27:P27"/>
    <mergeCell ref="C76:Q76"/>
    <mergeCell ref="M30:P30"/>
    <mergeCell ref="H32:J32"/>
    <mergeCell ref="M32:P32"/>
    <mergeCell ref="H33:J33"/>
    <mergeCell ref="M33:P33"/>
    <mergeCell ref="H34:J34"/>
    <mergeCell ref="M34:P34"/>
    <mergeCell ref="H35:J35"/>
    <mergeCell ref="M35:P35"/>
    <mergeCell ref="H36:J36"/>
    <mergeCell ref="M36:P36"/>
    <mergeCell ref="L38:P38"/>
    <mergeCell ref="M28:P28"/>
    <mergeCell ref="N94:Q94"/>
    <mergeCell ref="F78:P78"/>
    <mergeCell ref="F79:P79"/>
    <mergeCell ref="M81:P81"/>
    <mergeCell ref="M83:Q83"/>
    <mergeCell ref="M84:Q84"/>
    <mergeCell ref="C86:G86"/>
    <mergeCell ref="N86:Q86"/>
    <mergeCell ref="N88:Q88"/>
    <mergeCell ref="N89:Q89"/>
    <mergeCell ref="N90:Q90"/>
    <mergeCell ref="P91:Q91"/>
    <mergeCell ref="P92:Q92"/>
    <mergeCell ref="N114:Q114"/>
    <mergeCell ref="L96:Q96"/>
    <mergeCell ref="C102:Q102"/>
    <mergeCell ref="F104:P104"/>
    <mergeCell ref="F105:P105"/>
    <mergeCell ref="M107:P107"/>
    <mergeCell ref="M109:Q109"/>
    <mergeCell ref="M110:Q110"/>
    <mergeCell ref="F112:I112"/>
    <mergeCell ref="L112:M112"/>
    <mergeCell ref="N112:Q112"/>
    <mergeCell ref="N113:Q113"/>
    <mergeCell ref="N115:Q115"/>
    <mergeCell ref="F116:I116"/>
    <mergeCell ref="L116:M116"/>
    <mergeCell ref="N116:Q116"/>
    <mergeCell ref="F117:I117"/>
    <mergeCell ref="L117:M117"/>
    <mergeCell ref="N117:Q117"/>
    <mergeCell ref="F118:I118"/>
    <mergeCell ref="L118:M118"/>
    <mergeCell ref="N118:Q118"/>
    <mergeCell ref="F119:I119"/>
    <mergeCell ref="L119:M119"/>
    <mergeCell ref="N119:Q119"/>
    <mergeCell ref="N120:Q120"/>
    <mergeCell ref="F121:I121"/>
    <mergeCell ref="L121:M121"/>
    <mergeCell ref="N121:Q121"/>
    <mergeCell ref="F122:I122"/>
    <mergeCell ref="L122:M122"/>
    <mergeCell ref="N122:Q122"/>
    <mergeCell ref="F126:I126"/>
    <mergeCell ref="L126:M126"/>
    <mergeCell ref="N126:Q126"/>
    <mergeCell ref="F123:I123"/>
    <mergeCell ref="L123:M123"/>
    <mergeCell ref="N123:Q123"/>
    <mergeCell ref="N124:Q124"/>
    <mergeCell ref="F125:I125"/>
    <mergeCell ref="L125:M125"/>
    <mergeCell ref="N125:Q125"/>
  </mergeCells>
  <hyperlinks>
    <hyperlink ref="F1:G1" location="C2" display="1) Krycí list rozpočtu"/>
    <hyperlink ref="H1:K1" location="C86" display="2) Rekapitulace rozpočtu"/>
    <hyperlink ref="L1" location="C110" display="3) Rozpočet"/>
    <hyperlink ref="S1:T1" location="'Rekapitulace stavby'!C2" display="Rekapitulace stavby"/>
  </hyperlinks>
  <printOptions/>
  <pageMargins left="0.5833333" right="0.5833333" top="0.5" bottom="0.4666667" header="0" footer="0"/>
  <pageSetup blackAndWhite="1" fitToHeight="100" fitToWidth="1" horizontalDpi="600" verticalDpi="600" orientation="portrait" paperSize="9" scale="95" r:id="rId2"/>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138"/>
  <sheetViews>
    <sheetView showGridLines="0" workbookViewId="0" topLeftCell="A1">
      <pane ySplit="1" topLeftCell="A2" activePane="bottomLeft" state="frozen"/>
      <selection pane="bottomLeft" activeCell="L117" sqref="L117:M137"/>
    </sheetView>
  </sheetViews>
  <sheetFormatPr defaultColWidth="9.33203125" defaultRowHeight="13.5"/>
  <cols>
    <col min="1" max="1" width="8.33203125" style="112" customWidth="1"/>
    <col min="2" max="2" width="1.66796875" style="112" customWidth="1"/>
    <col min="3" max="3" width="4.16015625" style="112" customWidth="1"/>
    <col min="4" max="4" width="4.33203125" style="112" customWidth="1"/>
    <col min="5" max="5" width="17.16015625" style="112" customWidth="1"/>
    <col min="6" max="7" width="11.16015625" style="112" customWidth="1"/>
    <col min="8" max="8" width="12.5" style="112" customWidth="1"/>
    <col min="9" max="9" width="7" style="112" customWidth="1"/>
    <col min="10" max="10" width="5.16015625" style="112" customWidth="1"/>
    <col min="11" max="11" width="11.5" style="112" customWidth="1"/>
    <col min="12" max="12" width="12" style="112" customWidth="1"/>
    <col min="13" max="14" width="6" style="112" customWidth="1"/>
    <col min="15" max="15" width="2" style="112" customWidth="1"/>
    <col min="16" max="16" width="12.5" style="112" customWidth="1"/>
    <col min="17" max="17" width="4.16015625" style="112" customWidth="1"/>
    <col min="18" max="18" width="1.66796875" style="112" customWidth="1"/>
    <col min="19" max="19" width="8.16015625" style="112" customWidth="1"/>
    <col min="20" max="20" width="29.66015625" style="112" hidden="1" customWidth="1"/>
    <col min="21" max="21" width="16.33203125" style="112" hidden="1" customWidth="1"/>
    <col min="22" max="22" width="12.33203125" style="112" hidden="1" customWidth="1"/>
    <col min="23" max="23" width="16.33203125" style="112" hidden="1" customWidth="1"/>
    <col min="24" max="24" width="12.16015625" style="112" hidden="1" customWidth="1"/>
    <col min="25" max="25" width="15" style="112" hidden="1" customWidth="1"/>
    <col min="26" max="26" width="11" style="112" hidden="1" customWidth="1"/>
    <col min="27" max="27" width="15" style="112" hidden="1" customWidth="1"/>
    <col min="28" max="28" width="16.33203125" style="112" hidden="1" customWidth="1"/>
    <col min="29" max="29" width="11" style="112" customWidth="1"/>
    <col min="30" max="30" width="15" style="112" customWidth="1"/>
    <col min="31" max="31" width="16.33203125" style="112" customWidth="1"/>
    <col min="32" max="16384" width="9.33203125" style="112" customWidth="1"/>
  </cols>
  <sheetData>
    <row r="1" spans="1:41" ht="21.75" customHeight="1">
      <c r="A1" s="71"/>
      <c r="B1" s="11"/>
      <c r="C1" s="11"/>
      <c r="D1" s="12" t="s">
        <v>1</v>
      </c>
      <c r="E1" s="11"/>
      <c r="F1" s="13" t="s">
        <v>116</v>
      </c>
      <c r="G1" s="13"/>
      <c r="H1" s="396" t="s">
        <v>117</v>
      </c>
      <c r="I1" s="396"/>
      <c r="J1" s="396"/>
      <c r="K1" s="396"/>
      <c r="L1" s="13" t="s">
        <v>118</v>
      </c>
      <c r="M1" s="11"/>
      <c r="N1" s="11"/>
      <c r="O1" s="12" t="s">
        <v>119</v>
      </c>
      <c r="P1" s="11"/>
      <c r="Q1" s="11"/>
      <c r="R1" s="11"/>
      <c r="S1" s="13" t="s">
        <v>120</v>
      </c>
      <c r="T1" s="13"/>
      <c r="U1" s="71"/>
      <c r="V1" s="71"/>
      <c r="W1" s="14"/>
      <c r="X1" s="14"/>
      <c r="Y1" s="14"/>
      <c r="Z1" s="14"/>
      <c r="AA1" s="14"/>
      <c r="AB1" s="14"/>
      <c r="AC1" s="14"/>
      <c r="AD1" s="14"/>
      <c r="AE1" s="14"/>
      <c r="AF1" s="14"/>
      <c r="AG1" s="14"/>
      <c r="AH1" s="14"/>
      <c r="AI1" s="14"/>
      <c r="AJ1" s="14"/>
      <c r="AK1" s="14"/>
      <c r="AL1" s="14"/>
      <c r="AM1" s="14"/>
      <c r="AN1" s="14"/>
      <c r="AO1" s="14"/>
    </row>
    <row r="2" spans="3:29" ht="36.95" customHeight="1">
      <c r="C2" s="307" t="s">
        <v>7</v>
      </c>
      <c r="D2" s="308"/>
      <c r="E2" s="308"/>
      <c r="F2" s="308"/>
      <c r="G2" s="308"/>
      <c r="H2" s="308"/>
      <c r="I2" s="308"/>
      <c r="J2" s="308"/>
      <c r="K2" s="308"/>
      <c r="L2" s="308"/>
      <c r="M2" s="308"/>
      <c r="N2" s="308"/>
      <c r="O2" s="308"/>
      <c r="P2" s="308"/>
      <c r="Q2" s="308"/>
      <c r="S2" s="339" t="s">
        <v>8</v>
      </c>
      <c r="T2" s="340"/>
      <c r="U2" s="340"/>
      <c r="V2" s="340"/>
      <c r="W2" s="340"/>
      <c r="X2" s="340"/>
      <c r="Y2" s="340"/>
      <c r="Z2" s="340"/>
      <c r="AA2" s="340"/>
      <c r="AB2" s="340"/>
      <c r="AC2" s="340"/>
    </row>
    <row r="3" spans="2:18" ht="6.95" customHeight="1">
      <c r="B3" s="18"/>
      <c r="C3" s="19"/>
      <c r="D3" s="19"/>
      <c r="E3" s="19"/>
      <c r="F3" s="19"/>
      <c r="G3" s="19"/>
      <c r="H3" s="19"/>
      <c r="I3" s="19"/>
      <c r="J3" s="19"/>
      <c r="K3" s="19"/>
      <c r="L3" s="19"/>
      <c r="M3" s="19"/>
      <c r="N3" s="19"/>
      <c r="O3" s="19"/>
      <c r="P3" s="19"/>
      <c r="Q3" s="19"/>
      <c r="R3" s="20"/>
    </row>
    <row r="4" spans="2:20" ht="36.95" customHeight="1">
      <c r="B4" s="21"/>
      <c r="C4" s="309" t="s">
        <v>122</v>
      </c>
      <c r="D4" s="310"/>
      <c r="E4" s="310"/>
      <c r="F4" s="310"/>
      <c r="G4" s="310"/>
      <c r="H4" s="310"/>
      <c r="I4" s="310"/>
      <c r="J4" s="310"/>
      <c r="K4" s="310"/>
      <c r="L4" s="310"/>
      <c r="M4" s="310"/>
      <c r="N4" s="310"/>
      <c r="O4" s="310"/>
      <c r="P4" s="310"/>
      <c r="Q4" s="310"/>
      <c r="R4" s="22"/>
      <c r="T4" s="23" t="s">
        <v>13</v>
      </c>
    </row>
    <row r="5" spans="2:18" ht="6.95" customHeight="1">
      <c r="B5" s="21"/>
      <c r="C5" s="175"/>
      <c r="D5" s="175"/>
      <c r="E5" s="175"/>
      <c r="F5" s="175"/>
      <c r="G5" s="175"/>
      <c r="H5" s="175"/>
      <c r="I5" s="175"/>
      <c r="J5" s="175"/>
      <c r="K5" s="175"/>
      <c r="L5" s="175"/>
      <c r="M5" s="175"/>
      <c r="N5" s="175"/>
      <c r="O5" s="175"/>
      <c r="P5" s="175"/>
      <c r="Q5" s="175"/>
      <c r="R5" s="22"/>
    </row>
    <row r="6" spans="2:18" ht="25.35" customHeight="1">
      <c r="B6" s="21"/>
      <c r="C6" s="175"/>
      <c r="D6" s="176" t="s">
        <v>17</v>
      </c>
      <c r="E6" s="175"/>
      <c r="F6" s="417" t="str">
        <f>'[3]Rekapitulace stavby'!K6</f>
        <v>Lednice</v>
      </c>
      <c r="G6" s="418"/>
      <c r="H6" s="418"/>
      <c r="I6" s="418"/>
      <c r="J6" s="418"/>
      <c r="K6" s="418"/>
      <c r="L6" s="418"/>
      <c r="M6" s="418"/>
      <c r="N6" s="418"/>
      <c r="O6" s="418"/>
      <c r="P6" s="418"/>
      <c r="Q6" s="175"/>
      <c r="R6" s="22"/>
    </row>
    <row r="7" spans="2:18" s="1" customFormat="1" ht="32.85" customHeight="1">
      <c r="B7" s="26"/>
      <c r="C7" s="177"/>
      <c r="D7" s="178" t="s">
        <v>123</v>
      </c>
      <c r="E7" s="177"/>
      <c r="F7" s="313" t="s">
        <v>625</v>
      </c>
      <c r="G7" s="408"/>
      <c r="H7" s="408"/>
      <c r="I7" s="408"/>
      <c r="J7" s="408"/>
      <c r="K7" s="408"/>
      <c r="L7" s="408"/>
      <c r="M7" s="408"/>
      <c r="N7" s="408"/>
      <c r="O7" s="408"/>
      <c r="P7" s="408"/>
      <c r="Q7" s="177"/>
      <c r="R7" s="28"/>
    </row>
    <row r="8" spans="2:18" s="1" customFormat="1" ht="14.45" customHeight="1">
      <c r="B8" s="26"/>
      <c r="C8" s="177"/>
      <c r="D8" s="176" t="s">
        <v>19</v>
      </c>
      <c r="E8" s="177"/>
      <c r="F8" s="179" t="s">
        <v>5</v>
      </c>
      <c r="G8" s="177"/>
      <c r="H8" s="177"/>
      <c r="I8" s="177"/>
      <c r="J8" s="177"/>
      <c r="K8" s="177"/>
      <c r="L8" s="177"/>
      <c r="M8" s="176" t="s">
        <v>20</v>
      </c>
      <c r="N8" s="177"/>
      <c r="O8" s="179" t="s">
        <v>5</v>
      </c>
      <c r="P8" s="177"/>
      <c r="Q8" s="177"/>
      <c r="R8" s="28"/>
    </row>
    <row r="9" spans="2:18" s="1" customFormat="1" ht="14.45" customHeight="1">
      <c r="B9" s="26"/>
      <c r="C9" s="177"/>
      <c r="D9" s="176" t="s">
        <v>21</v>
      </c>
      <c r="E9" s="177"/>
      <c r="F9" s="409" t="str">
        <f>'Rekapitulace stavby'!K8</f>
        <v>Lednice</v>
      </c>
      <c r="G9" s="409"/>
      <c r="H9" s="177"/>
      <c r="I9" s="177"/>
      <c r="J9" s="177"/>
      <c r="K9" s="177"/>
      <c r="L9" s="177"/>
      <c r="M9" s="176" t="s">
        <v>23</v>
      </c>
      <c r="N9" s="177"/>
      <c r="O9" s="409" t="str">
        <f>'Rekapitulace stavby'!AN8</f>
        <v>29. 1. 2018</v>
      </c>
      <c r="P9" s="409"/>
      <c r="Q9" s="177"/>
      <c r="R9" s="28"/>
    </row>
    <row r="10" spans="2:18" s="1" customFormat="1" ht="10.9" customHeight="1">
      <c r="B10" s="26"/>
      <c r="C10" s="177"/>
      <c r="D10" s="177"/>
      <c r="E10" s="177"/>
      <c r="F10" s="409"/>
      <c r="G10" s="409"/>
      <c r="H10" s="177"/>
      <c r="I10" s="177"/>
      <c r="J10" s="177"/>
      <c r="K10" s="177"/>
      <c r="L10" s="177"/>
      <c r="M10" s="177"/>
      <c r="N10" s="177"/>
      <c r="O10" s="177"/>
      <c r="P10" s="177"/>
      <c r="Q10" s="177"/>
      <c r="R10" s="28"/>
    </row>
    <row r="11" spans="2:18" s="1" customFormat="1" ht="14.45" customHeight="1">
      <c r="B11" s="26"/>
      <c r="C11" s="177"/>
      <c r="D11" s="176" t="s">
        <v>25</v>
      </c>
      <c r="E11" s="177"/>
      <c r="F11" s="180" t="str">
        <f>'Rekapitulace stavby'!K10</f>
        <v>Mendelova univerzita v Brně, Zahradnická fakulta</v>
      </c>
      <c r="G11" s="180"/>
      <c r="H11" s="177"/>
      <c r="I11" s="177"/>
      <c r="J11" s="177"/>
      <c r="K11" s="177"/>
      <c r="L11" s="177"/>
      <c r="M11" s="176" t="s">
        <v>26</v>
      </c>
      <c r="N11" s="177"/>
      <c r="O11" s="311">
        <f>IF('Rekapitulace stavby'!AN10="","",'Rekapitulace stavby'!AN10)</f>
        <v>62156489</v>
      </c>
      <c r="P11" s="311"/>
      <c r="Q11" s="177"/>
      <c r="R11" s="28"/>
    </row>
    <row r="12" spans="2:18" s="1" customFormat="1" ht="18" customHeight="1">
      <c r="B12" s="26"/>
      <c r="C12" s="177"/>
      <c r="D12" s="177"/>
      <c r="E12" s="179" t="str">
        <f>IF('[3]Rekapitulace stavby'!E11="","",'[3]Rekapitulace stavby'!E11)</f>
        <v xml:space="preserve"> </v>
      </c>
      <c r="F12" s="180" t="str">
        <f>'Rekapitulace stavby'!K11</f>
        <v>Zemědělská 1, 613 00 Brno</v>
      </c>
      <c r="G12" s="180"/>
      <c r="H12" s="177"/>
      <c r="I12" s="177"/>
      <c r="J12" s="177"/>
      <c r="K12" s="177"/>
      <c r="L12" s="177"/>
      <c r="M12" s="176" t="s">
        <v>27</v>
      </c>
      <c r="N12" s="177"/>
      <c r="O12" s="311" t="str">
        <f>IF('Rekapitulace stavby'!AN11="","",'Rekapitulace stavby'!AN11)</f>
        <v>CZ62156489</v>
      </c>
      <c r="P12" s="311"/>
      <c r="Q12" s="177"/>
      <c r="R12" s="28"/>
    </row>
    <row r="13" spans="2:18" s="1" customFormat="1" ht="6.95" customHeight="1">
      <c r="B13" s="26"/>
      <c r="C13" s="177"/>
      <c r="D13" s="177"/>
      <c r="E13" s="177"/>
      <c r="F13" s="409"/>
      <c r="G13" s="409"/>
      <c r="H13" s="177"/>
      <c r="I13" s="177"/>
      <c r="J13" s="177"/>
      <c r="K13" s="177"/>
      <c r="L13" s="177"/>
      <c r="M13" s="177"/>
      <c r="N13" s="177"/>
      <c r="O13" s="177"/>
      <c r="P13" s="177"/>
      <c r="Q13" s="177"/>
      <c r="R13" s="28"/>
    </row>
    <row r="14" spans="2:18" s="1" customFormat="1" ht="14.45" customHeight="1">
      <c r="B14" s="26"/>
      <c r="C14" s="177"/>
      <c r="D14" s="176" t="s">
        <v>28</v>
      </c>
      <c r="E14" s="177"/>
      <c r="F14" s="352" t="str">
        <f>'Rekapitulace stavby'!K13</f>
        <v xml:space="preserve"> </v>
      </c>
      <c r="G14" s="352"/>
      <c r="H14" s="177"/>
      <c r="I14" s="177"/>
      <c r="J14" s="177"/>
      <c r="K14" s="177"/>
      <c r="L14" s="177"/>
      <c r="M14" s="176" t="s">
        <v>26</v>
      </c>
      <c r="N14" s="177"/>
      <c r="O14" s="354" t="str">
        <f>'Rekapitulace stavby'!AN13</f>
        <v xml:space="preserve"> </v>
      </c>
      <c r="P14" s="354"/>
      <c r="Q14" s="177"/>
      <c r="R14" s="28"/>
    </row>
    <row r="15" spans="2:18" s="1" customFormat="1" ht="18" customHeight="1">
      <c r="B15" s="26"/>
      <c r="C15" s="177"/>
      <c r="D15" s="177"/>
      <c r="E15" s="179" t="str">
        <f>IF('[3]Rekapitulace stavby'!E14="","",'[3]Rekapitulace stavby'!E14)</f>
        <v xml:space="preserve"> </v>
      </c>
      <c r="F15" s="354" t="str">
        <f>'Rekapitulace stavby'!K14</f>
        <v xml:space="preserve"> </v>
      </c>
      <c r="G15" s="354"/>
      <c r="H15" s="177"/>
      <c r="I15" s="177"/>
      <c r="J15" s="177"/>
      <c r="K15" s="177"/>
      <c r="L15" s="177"/>
      <c r="M15" s="176" t="s">
        <v>27</v>
      </c>
      <c r="N15" s="177"/>
      <c r="O15" s="354" t="str">
        <f>'Rekapitulace stavby'!AN14</f>
        <v xml:space="preserve"> </v>
      </c>
      <c r="P15" s="354"/>
      <c r="Q15" s="177"/>
      <c r="R15" s="28"/>
    </row>
    <row r="16" spans="2:18" s="1" customFormat="1" ht="6.95" customHeight="1">
      <c r="B16" s="26"/>
      <c r="C16" s="177"/>
      <c r="D16" s="177"/>
      <c r="E16" s="177"/>
      <c r="F16" s="409"/>
      <c r="G16" s="409"/>
      <c r="H16" s="177"/>
      <c r="I16" s="177"/>
      <c r="J16" s="177"/>
      <c r="K16" s="177"/>
      <c r="L16" s="177"/>
      <c r="M16" s="177"/>
      <c r="N16" s="177"/>
      <c r="O16" s="177"/>
      <c r="P16" s="177"/>
      <c r="Q16" s="177"/>
      <c r="R16" s="28"/>
    </row>
    <row r="17" spans="2:18" s="1" customFormat="1" ht="14.45" customHeight="1">
      <c r="B17" s="26"/>
      <c r="C17" s="177"/>
      <c r="D17" s="176" t="s">
        <v>29</v>
      </c>
      <c r="E17" s="177"/>
      <c r="F17" s="180" t="str">
        <f>'Rekapitulace stavby'!K16</f>
        <v>Ing. Jiří Vondál, PROVO</v>
      </c>
      <c r="G17" s="180"/>
      <c r="H17" s="177"/>
      <c r="I17" s="177"/>
      <c r="J17" s="177"/>
      <c r="K17" s="177"/>
      <c r="L17" s="177"/>
      <c r="M17" s="176" t="s">
        <v>26</v>
      </c>
      <c r="N17" s="177"/>
      <c r="O17" s="311">
        <f>IF('Rekapitulace stavby'!AN16="","",'Rekapitulace stavby'!AN16)</f>
        <v>12703320</v>
      </c>
      <c r="P17" s="311"/>
      <c r="Q17" s="177"/>
      <c r="R17" s="28"/>
    </row>
    <row r="18" spans="2:18" s="1" customFormat="1" ht="18" customHeight="1">
      <c r="B18" s="26"/>
      <c r="C18" s="177"/>
      <c r="D18" s="177"/>
      <c r="E18" s="179" t="str">
        <f>IF('[3]Rekapitulace stavby'!E17="","",'[3]Rekapitulace stavby'!E17)</f>
        <v xml:space="preserve"> </v>
      </c>
      <c r="F18" s="180" t="str">
        <f>'Rekapitulace stavby'!K17</f>
        <v>Kubelíkova 22d, 628 00 Brno - Líšeň</v>
      </c>
      <c r="G18" s="180"/>
      <c r="H18" s="177"/>
      <c r="I18" s="177"/>
      <c r="J18" s="177"/>
      <c r="K18" s="177"/>
      <c r="L18" s="177"/>
      <c r="M18" s="176" t="s">
        <v>27</v>
      </c>
      <c r="N18" s="177"/>
      <c r="O18" s="311" t="str">
        <f>IF('Rekapitulace stavby'!AN17="","",'Rekapitulace stavby'!AN17)</f>
        <v/>
      </c>
      <c r="P18" s="311"/>
      <c r="Q18" s="177"/>
      <c r="R18" s="28"/>
    </row>
    <row r="19" spans="2:18" s="1" customFormat="1" ht="6.95" customHeight="1">
      <c r="B19" s="26"/>
      <c r="C19" s="177"/>
      <c r="D19" s="177"/>
      <c r="E19" s="177"/>
      <c r="F19" s="409"/>
      <c r="G19" s="409"/>
      <c r="H19" s="177"/>
      <c r="I19" s="177"/>
      <c r="J19" s="177"/>
      <c r="K19" s="177"/>
      <c r="L19" s="177"/>
      <c r="M19" s="177"/>
      <c r="N19" s="177"/>
      <c r="O19" s="177"/>
      <c r="P19" s="177"/>
      <c r="Q19" s="177"/>
      <c r="R19" s="28"/>
    </row>
    <row r="20" spans="2:18" s="1" customFormat="1" ht="14.45" customHeight="1">
      <c r="B20" s="26"/>
      <c r="C20" s="177"/>
      <c r="D20" s="176" t="s">
        <v>31</v>
      </c>
      <c r="E20" s="177"/>
      <c r="F20" s="180" t="str">
        <f>'Rekapitulace stavby'!K19</f>
        <v>Profigrass s.r.o. - Ing. Tomáš Vlček</v>
      </c>
      <c r="G20" s="180"/>
      <c r="H20" s="177"/>
      <c r="I20" s="177"/>
      <c r="J20" s="177"/>
      <c r="K20" s="177"/>
      <c r="L20" s="177"/>
      <c r="M20" s="176" t="s">
        <v>26</v>
      </c>
      <c r="N20" s="177"/>
      <c r="O20" s="311">
        <f>IF('Rekapitulace stavby'!AN19="","",'Rekapitulace stavby'!AN19)</f>
        <v>25319876</v>
      </c>
      <c r="P20" s="311"/>
      <c r="Q20" s="177"/>
      <c r="R20" s="28"/>
    </row>
    <row r="21" spans="2:18" s="1" customFormat="1" ht="18" customHeight="1">
      <c r="B21" s="26"/>
      <c r="C21" s="177"/>
      <c r="D21" s="177"/>
      <c r="E21" s="179" t="str">
        <f>IF('[3]Rekapitulace stavby'!E20="","",'[3]Rekapitulace stavby'!E20)</f>
        <v xml:space="preserve"> </v>
      </c>
      <c r="F21" s="180" t="str">
        <f>'Rekapitulace stavby'!K20</f>
        <v>Holzova 9, 628 00 Brno - Líšeň</v>
      </c>
      <c r="G21" s="180"/>
      <c r="H21" s="177"/>
      <c r="I21" s="177"/>
      <c r="J21" s="177"/>
      <c r="K21" s="177"/>
      <c r="L21" s="177"/>
      <c r="M21" s="176" t="s">
        <v>27</v>
      </c>
      <c r="N21" s="177"/>
      <c r="O21" s="311" t="str">
        <f>IF('Rekapitulace stavby'!AN20="","",'Rekapitulace stavby'!AN20)</f>
        <v>CZ25319876</v>
      </c>
      <c r="P21" s="311"/>
      <c r="Q21" s="177"/>
      <c r="R21" s="28"/>
    </row>
    <row r="22" spans="2:18" s="1" customFormat="1" ht="6.95" customHeight="1">
      <c r="B22" s="26"/>
      <c r="C22" s="177"/>
      <c r="D22" s="177"/>
      <c r="E22" s="177"/>
      <c r="F22" s="177"/>
      <c r="G22" s="177"/>
      <c r="H22" s="177"/>
      <c r="I22" s="177"/>
      <c r="J22" s="177"/>
      <c r="K22" s="177"/>
      <c r="L22" s="177"/>
      <c r="M22" s="177"/>
      <c r="N22" s="177"/>
      <c r="O22" s="177"/>
      <c r="P22" s="177"/>
      <c r="Q22" s="177"/>
      <c r="R22" s="28"/>
    </row>
    <row r="23" spans="2:18" s="1" customFormat="1" ht="14.45" customHeight="1">
      <c r="B23" s="26"/>
      <c r="C23" s="177"/>
      <c r="D23" s="176" t="s">
        <v>32</v>
      </c>
      <c r="E23" s="177"/>
      <c r="F23" s="291" t="str">
        <f>'Rekapitulace stavby'!K22</f>
        <v xml:space="preserve"> </v>
      </c>
      <c r="G23" s="177"/>
      <c r="H23" s="177"/>
      <c r="I23" s="177"/>
      <c r="J23" s="177"/>
      <c r="K23" s="177"/>
      <c r="L23" s="177"/>
      <c r="M23" s="177"/>
      <c r="N23" s="177"/>
      <c r="O23" s="177"/>
      <c r="P23" s="177"/>
      <c r="Q23" s="177"/>
      <c r="R23" s="28"/>
    </row>
    <row r="24" spans="2:18" s="1" customFormat="1" ht="22.5" customHeight="1">
      <c r="B24" s="26"/>
      <c r="C24" s="177"/>
      <c r="D24" s="177"/>
      <c r="E24" s="314" t="s">
        <v>5</v>
      </c>
      <c r="F24" s="314"/>
      <c r="G24" s="314"/>
      <c r="H24" s="314"/>
      <c r="I24" s="314"/>
      <c r="J24" s="314"/>
      <c r="K24" s="314"/>
      <c r="L24" s="314"/>
      <c r="M24" s="177"/>
      <c r="N24" s="177"/>
      <c r="O24" s="177"/>
      <c r="P24" s="177"/>
      <c r="Q24" s="177"/>
      <c r="R24" s="28"/>
    </row>
    <row r="25" spans="2:18" s="1" customFormat="1" ht="6.95" customHeight="1">
      <c r="B25" s="26"/>
      <c r="C25" s="177"/>
      <c r="D25" s="177"/>
      <c r="E25" s="177"/>
      <c r="F25" s="177"/>
      <c r="G25" s="177"/>
      <c r="H25" s="177"/>
      <c r="I25" s="177"/>
      <c r="J25" s="177"/>
      <c r="K25" s="177"/>
      <c r="L25" s="177"/>
      <c r="M25" s="177"/>
      <c r="N25" s="177"/>
      <c r="O25" s="177"/>
      <c r="P25" s="177"/>
      <c r="Q25" s="177"/>
      <c r="R25" s="28"/>
    </row>
    <row r="26" spans="2:18" s="1" customFormat="1" ht="6.95" customHeight="1">
      <c r="B26" s="26"/>
      <c r="C26" s="177"/>
      <c r="D26" s="181"/>
      <c r="E26" s="181"/>
      <c r="F26" s="181"/>
      <c r="G26" s="181"/>
      <c r="H26" s="181"/>
      <c r="I26" s="181"/>
      <c r="J26" s="181"/>
      <c r="K26" s="181"/>
      <c r="L26" s="181"/>
      <c r="M26" s="181"/>
      <c r="N26" s="181"/>
      <c r="O26" s="181"/>
      <c r="P26" s="181"/>
      <c r="Q26" s="177"/>
      <c r="R26" s="28"/>
    </row>
    <row r="27" spans="2:18" s="1" customFormat="1" ht="14.45" customHeight="1">
      <c r="B27" s="26"/>
      <c r="C27" s="177"/>
      <c r="D27" s="182" t="s">
        <v>124</v>
      </c>
      <c r="E27" s="177"/>
      <c r="F27" s="177"/>
      <c r="G27" s="177"/>
      <c r="H27" s="177"/>
      <c r="I27" s="177"/>
      <c r="J27" s="177"/>
      <c r="K27" s="177"/>
      <c r="L27" s="177"/>
      <c r="M27" s="315">
        <f>N88</f>
        <v>0</v>
      </c>
      <c r="N27" s="315"/>
      <c r="O27" s="315"/>
      <c r="P27" s="315"/>
      <c r="Q27" s="177"/>
      <c r="R27" s="28"/>
    </row>
    <row r="28" spans="2:18" s="1" customFormat="1" ht="14.45" customHeight="1">
      <c r="B28" s="26"/>
      <c r="C28" s="177"/>
      <c r="D28" s="183" t="s">
        <v>125</v>
      </c>
      <c r="E28" s="177"/>
      <c r="F28" s="177"/>
      <c r="G28" s="177"/>
      <c r="H28" s="177"/>
      <c r="I28" s="177"/>
      <c r="J28" s="177"/>
      <c r="K28" s="177"/>
      <c r="L28" s="177"/>
      <c r="M28" s="315">
        <f>N95</f>
        <v>0</v>
      </c>
      <c r="N28" s="315"/>
      <c r="O28" s="315"/>
      <c r="P28" s="315"/>
      <c r="Q28" s="177"/>
      <c r="R28" s="28"/>
    </row>
    <row r="29" spans="2:18" s="1" customFormat="1" ht="6.95" customHeight="1">
      <c r="B29" s="26"/>
      <c r="C29" s="177"/>
      <c r="D29" s="177"/>
      <c r="E29" s="177"/>
      <c r="F29" s="177"/>
      <c r="G29" s="177"/>
      <c r="H29" s="177"/>
      <c r="I29" s="177"/>
      <c r="J29" s="177"/>
      <c r="K29" s="177"/>
      <c r="L29" s="177"/>
      <c r="M29" s="177"/>
      <c r="N29" s="177"/>
      <c r="O29" s="177"/>
      <c r="P29" s="177"/>
      <c r="Q29" s="177"/>
      <c r="R29" s="28"/>
    </row>
    <row r="30" spans="2:18" s="1" customFormat="1" ht="25.35" customHeight="1">
      <c r="B30" s="26"/>
      <c r="C30" s="177"/>
      <c r="D30" s="184" t="s">
        <v>35</v>
      </c>
      <c r="E30" s="177"/>
      <c r="F30" s="177"/>
      <c r="G30" s="177"/>
      <c r="H30" s="177"/>
      <c r="I30" s="177"/>
      <c r="J30" s="177"/>
      <c r="K30" s="177"/>
      <c r="L30" s="177"/>
      <c r="M30" s="422">
        <f>ROUND(M27+M28,2)</f>
        <v>0</v>
      </c>
      <c r="N30" s="408"/>
      <c r="O30" s="408"/>
      <c r="P30" s="408"/>
      <c r="Q30" s="177"/>
      <c r="R30" s="28"/>
    </row>
    <row r="31" spans="2:18" s="1" customFormat="1" ht="6.95" customHeight="1">
      <c r="B31" s="26"/>
      <c r="C31" s="177"/>
      <c r="D31" s="181"/>
      <c r="E31" s="181"/>
      <c r="F31" s="181"/>
      <c r="G31" s="181"/>
      <c r="H31" s="181"/>
      <c r="I31" s="181"/>
      <c r="J31" s="181"/>
      <c r="K31" s="181"/>
      <c r="L31" s="181"/>
      <c r="M31" s="181"/>
      <c r="N31" s="181"/>
      <c r="O31" s="181"/>
      <c r="P31" s="181"/>
      <c r="Q31" s="177"/>
      <c r="R31" s="28"/>
    </row>
    <row r="32" spans="2:18" s="1" customFormat="1" ht="14.45" customHeight="1">
      <c r="B32" s="26"/>
      <c r="C32" s="177"/>
      <c r="D32" s="185" t="s">
        <v>36</v>
      </c>
      <c r="E32" s="185" t="s">
        <v>37</v>
      </c>
      <c r="F32" s="186">
        <v>0.21</v>
      </c>
      <c r="G32" s="187" t="s">
        <v>38</v>
      </c>
      <c r="H32" s="423">
        <f>M30</f>
        <v>0</v>
      </c>
      <c r="I32" s="408"/>
      <c r="J32" s="408"/>
      <c r="K32" s="177"/>
      <c r="L32" s="177"/>
      <c r="M32" s="423">
        <f>H32*0.21</f>
        <v>0</v>
      </c>
      <c r="N32" s="408"/>
      <c r="O32" s="408"/>
      <c r="P32" s="408"/>
      <c r="Q32" s="177"/>
      <c r="R32" s="28"/>
    </row>
    <row r="33" spans="2:18" s="1" customFormat="1" ht="14.45" customHeight="1">
      <c r="B33" s="26"/>
      <c r="C33" s="177"/>
      <c r="D33" s="177"/>
      <c r="E33" s="185" t="s">
        <v>39</v>
      </c>
      <c r="F33" s="186">
        <v>0.15</v>
      </c>
      <c r="G33" s="187" t="s">
        <v>38</v>
      </c>
      <c r="H33" s="423"/>
      <c r="I33" s="408"/>
      <c r="J33" s="408"/>
      <c r="K33" s="177"/>
      <c r="L33" s="177"/>
      <c r="M33" s="423">
        <v>0</v>
      </c>
      <c r="N33" s="408"/>
      <c r="O33" s="408"/>
      <c r="P33" s="408"/>
      <c r="Q33" s="177"/>
      <c r="R33" s="28"/>
    </row>
    <row r="34" spans="2:18" s="1" customFormat="1" ht="14.45" customHeight="1" hidden="1">
      <c r="B34" s="26"/>
      <c r="C34" s="177"/>
      <c r="D34" s="177"/>
      <c r="E34" s="185" t="s">
        <v>40</v>
      </c>
      <c r="F34" s="186">
        <v>0.21</v>
      </c>
      <c r="G34" s="187" t="s">
        <v>38</v>
      </c>
      <c r="H34" s="423" t="e">
        <f>ROUND((SUM(#REF!)+SUM(#REF!)),2)</f>
        <v>#REF!</v>
      </c>
      <c r="I34" s="408"/>
      <c r="J34" s="408"/>
      <c r="K34" s="177"/>
      <c r="L34" s="177"/>
      <c r="M34" s="423">
        <v>0</v>
      </c>
      <c r="N34" s="408"/>
      <c r="O34" s="408"/>
      <c r="P34" s="408"/>
      <c r="Q34" s="177"/>
      <c r="R34" s="28"/>
    </row>
    <row r="35" spans="2:18" s="1" customFormat="1" ht="14.45" customHeight="1" hidden="1">
      <c r="B35" s="26"/>
      <c r="C35" s="177"/>
      <c r="D35" s="177"/>
      <c r="E35" s="185" t="s">
        <v>41</v>
      </c>
      <c r="F35" s="186">
        <v>0.15</v>
      </c>
      <c r="G35" s="187" t="s">
        <v>38</v>
      </c>
      <c r="H35" s="423" t="e">
        <f>ROUND((SUM(#REF!)+SUM(#REF!)),2)</f>
        <v>#REF!</v>
      </c>
      <c r="I35" s="408"/>
      <c r="J35" s="408"/>
      <c r="K35" s="177"/>
      <c r="L35" s="177"/>
      <c r="M35" s="423">
        <v>0</v>
      </c>
      <c r="N35" s="408"/>
      <c r="O35" s="408"/>
      <c r="P35" s="408"/>
      <c r="Q35" s="177"/>
      <c r="R35" s="28"/>
    </row>
    <row r="36" spans="2:18" s="1" customFormat="1" ht="14.45" customHeight="1" hidden="1">
      <c r="B36" s="26"/>
      <c r="C36" s="177"/>
      <c r="D36" s="177"/>
      <c r="E36" s="185" t="s">
        <v>42</v>
      </c>
      <c r="F36" s="186">
        <v>0</v>
      </c>
      <c r="G36" s="187" t="s">
        <v>38</v>
      </c>
      <c r="H36" s="423" t="e">
        <f>ROUND((SUM(#REF!)+SUM(#REF!)),2)</f>
        <v>#REF!</v>
      </c>
      <c r="I36" s="408"/>
      <c r="J36" s="408"/>
      <c r="K36" s="177"/>
      <c r="L36" s="177"/>
      <c r="M36" s="423">
        <v>0</v>
      </c>
      <c r="N36" s="408"/>
      <c r="O36" s="408"/>
      <c r="P36" s="408"/>
      <c r="Q36" s="177"/>
      <c r="R36" s="28"/>
    </row>
    <row r="37" spans="2:18" s="1" customFormat="1" ht="6.95" customHeight="1">
      <c r="B37" s="26"/>
      <c r="C37" s="177"/>
      <c r="D37" s="177"/>
      <c r="E37" s="177"/>
      <c r="F37" s="177"/>
      <c r="G37" s="177"/>
      <c r="H37" s="177"/>
      <c r="I37" s="177"/>
      <c r="J37" s="177"/>
      <c r="K37" s="177"/>
      <c r="L37" s="177"/>
      <c r="M37" s="177"/>
      <c r="N37" s="177"/>
      <c r="O37" s="177"/>
      <c r="P37" s="177"/>
      <c r="Q37" s="177"/>
      <c r="R37" s="28"/>
    </row>
    <row r="38" spans="2:18" s="1" customFormat="1" ht="25.35" customHeight="1">
      <c r="B38" s="26"/>
      <c r="C38" s="188"/>
      <c r="D38" s="189" t="s">
        <v>43</v>
      </c>
      <c r="E38" s="190"/>
      <c r="F38" s="190"/>
      <c r="G38" s="191" t="s">
        <v>44</v>
      </c>
      <c r="H38" s="192" t="s">
        <v>45</v>
      </c>
      <c r="I38" s="190"/>
      <c r="J38" s="190"/>
      <c r="K38" s="190"/>
      <c r="L38" s="424">
        <f>SUM(M30:M36)</f>
        <v>0</v>
      </c>
      <c r="M38" s="424"/>
      <c r="N38" s="424"/>
      <c r="O38" s="424"/>
      <c r="P38" s="425"/>
      <c r="Q38" s="188"/>
      <c r="R38" s="28"/>
    </row>
    <row r="39" spans="2:18" s="1" customFormat="1" ht="14.45" customHeight="1">
      <c r="B39" s="26"/>
      <c r="C39" s="177"/>
      <c r="D39" s="177"/>
      <c r="E39" s="177"/>
      <c r="F39" s="177"/>
      <c r="G39" s="177"/>
      <c r="H39" s="177"/>
      <c r="I39" s="177"/>
      <c r="J39" s="177"/>
      <c r="K39" s="177"/>
      <c r="L39" s="177"/>
      <c r="M39" s="177"/>
      <c r="N39" s="177"/>
      <c r="O39" s="177"/>
      <c r="P39" s="177"/>
      <c r="Q39" s="177"/>
      <c r="R39" s="28"/>
    </row>
    <row r="40" spans="2:18" s="1" customFormat="1" ht="14.45" customHeight="1">
      <c r="B40" s="26"/>
      <c r="C40" s="177"/>
      <c r="D40" s="177"/>
      <c r="E40" s="177"/>
      <c r="F40" s="177"/>
      <c r="G40" s="177"/>
      <c r="H40" s="177"/>
      <c r="I40" s="177"/>
      <c r="J40" s="177"/>
      <c r="K40" s="177"/>
      <c r="L40" s="177"/>
      <c r="M40" s="177"/>
      <c r="N40" s="177"/>
      <c r="O40" s="177"/>
      <c r="P40" s="177"/>
      <c r="Q40" s="177"/>
      <c r="R40" s="28"/>
    </row>
    <row r="41" spans="2:18" ht="13.5">
      <c r="B41" s="21"/>
      <c r="C41" s="175"/>
      <c r="D41" s="175"/>
      <c r="E41" s="175"/>
      <c r="F41" s="175"/>
      <c r="G41" s="175"/>
      <c r="H41" s="175"/>
      <c r="I41" s="175"/>
      <c r="J41" s="175"/>
      <c r="K41" s="175"/>
      <c r="L41" s="175"/>
      <c r="M41" s="175"/>
      <c r="N41" s="175"/>
      <c r="O41" s="175"/>
      <c r="P41" s="175"/>
      <c r="Q41" s="175"/>
      <c r="R41" s="22"/>
    </row>
    <row r="42" spans="2:18" ht="13.5">
      <c r="B42" s="21"/>
      <c r="C42" s="175"/>
      <c r="D42" s="175"/>
      <c r="E42" s="175"/>
      <c r="F42" s="175"/>
      <c r="G42" s="175"/>
      <c r="H42" s="175"/>
      <c r="I42" s="175"/>
      <c r="J42" s="175"/>
      <c r="K42" s="175"/>
      <c r="L42" s="175"/>
      <c r="M42" s="175"/>
      <c r="N42" s="175"/>
      <c r="O42" s="175"/>
      <c r="P42" s="175"/>
      <c r="Q42" s="175"/>
      <c r="R42" s="22"/>
    </row>
    <row r="43" spans="2:18" ht="13.5">
      <c r="B43" s="21"/>
      <c r="C43" s="175"/>
      <c r="D43" s="175"/>
      <c r="E43" s="175"/>
      <c r="F43" s="175"/>
      <c r="G43" s="175"/>
      <c r="H43" s="175"/>
      <c r="I43" s="175"/>
      <c r="J43" s="175"/>
      <c r="K43" s="175"/>
      <c r="L43" s="175"/>
      <c r="M43" s="175"/>
      <c r="N43" s="175"/>
      <c r="O43" s="175"/>
      <c r="P43" s="175"/>
      <c r="Q43" s="175"/>
      <c r="R43" s="22"/>
    </row>
    <row r="44" spans="2:18" ht="13.5">
      <c r="B44" s="21"/>
      <c r="C44" s="175"/>
      <c r="D44" s="175"/>
      <c r="E44" s="175"/>
      <c r="F44" s="175"/>
      <c r="G44" s="175"/>
      <c r="H44" s="175"/>
      <c r="I44" s="175"/>
      <c r="J44" s="175"/>
      <c r="K44" s="175"/>
      <c r="L44" s="175"/>
      <c r="M44" s="175"/>
      <c r="N44" s="175"/>
      <c r="O44" s="175"/>
      <c r="P44" s="175"/>
      <c r="Q44" s="175"/>
      <c r="R44" s="22"/>
    </row>
    <row r="45" spans="2:18" ht="13.5">
      <c r="B45" s="21"/>
      <c r="C45" s="175"/>
      <c r="D45" s="175"/>
      <c r="E45" s="175"/>
      <c r="F45" s="175"/>
      <c r="G45" s="175"/>
      <c r="H45" s="175"/>
      <c r="I45" s="175"/>
      <c r="J45" s="175"/>
      <c r="K45" s="175"/>
      <c r="L45" s="175"/>
      <c r="M45" s="175"/>
      <c r="N45" s="175"/>
      <c r="O45" s="175"/>
      <c r="P45" s="175"/>
      <c r="Q45" s="175"/>
      <c r="R45" s="22"/>
    </row>
    <row r="46" spans="2:18" ht="13.5">
      <c r="B46" s="21"/>
      <c r="C46" s="175"/>
      <c r="D46" s="175"/>
      <c r="E46" s="175"/>
      <c r="F46" s="175"/>
      <c r="G46" s="175"/>
      <c r="H46" s="175"/>
      <c r="I46" s="175"/>
      <c r="J46" s="175"/>
      <c r="K46" s="175"/>
      <c r="L46" s="175"/>
      <c r="M46" s="175"/>
      <c r="N46" s="175"/>
      <c r="O46" s="175"/>
      <c r="P46" s="175"/>
      <c r="Q46" s="175"/>
      <c r="R46" s="22"/>
    </row>
    <row r="47" spans="2:18" ht="13.5">
      <c r="B47" s="21"/>
      <c r="C47" s="175"/>
      <c r="D47" s="175"/>
      <c r="E47" s="175"/>
      <c r="F47" s="175"/>
      <c r="G47" s="175"/>
      <c r="H47" s="175"/>
      <c r="I47" s="175"/>
      <c r="J47" s="175"/>
      <c r="K47" s="175"/>
      <c r="L47" s="175"/>
      <c r="M47" s="175"/>
      <c r="N47" s="175"/>
      <c r="O47" s="175"/>
      <c r="P47" s="175"/>
      <c r="Q47" s="175"/>
      <c r="R47" s="22"/>
    </row>
    <row r="48" spans="2:18" ht="13.5">
      <c r="B48" s="21"/>
      <c r="C48" s="175"/>
      <c r="D48" s="175"/>
      <c r="E48" s="175"/>
      <c r="F48" s="175"/>
      <c r="G48" s="175"/>
      <c r="H48" s="175"/>
      <c r="I48" s="175"/>
      <c r="J48" s="175"/>
      <c r="K48" s="175"/>
      <c r="L48" s="175"/>
      <c r="M48" s="175"/>
      <c r="N48" s="175"/>
      <c r="O48" s="175"/>
      <c r="P48" s="175"/>
      <c r="Q48" s="175"/>
      <c r="R48" s="22"/>
    </row>
    <row r="49" spans="2:18" ht="13.5">
      <c r="B49" s="21"/>
      <c r="C49" s="175"/>
      <c r="D49" s="175"/>
      <c r="E49" s="175"/>
      <c r="F49" s="175"/>
      <c r="G49" s="175"/>
      <c r="H49" s="175"/>
      <c r="I49" s="175"/>
      <c r="J49" s="175"/>
      <c r="K49" s="175"/>
      <c r="L49" s="175"/>
      <c r="M49" s="175"/>
      <c r="N49" s="175"/>
      <c r="O49" s="175"/>
      <c r="P49" s="175"/>
      <c r="Q49" s="175"/>
      <c r="R49" s="22"/>
    </row>
    <row r="50" spans="2:18" s="1" customFormat="1" ht="15">
      <c r="B50" s="26"/>
      <c r="C50" s="177"/>
      <c r="D50" s="193" t="s">
        <v>46</v>
      </c>
      <c r="E50" s="181"/>
      <c r="F50" s="181"/>
      <c r="G50" s="181"/>
      <c r="H50" s="194"/>
      <c r="I50" s="177"/>
      <c r="J50" s="193" t="s">
        <v>47</v>
      </c>
      <c r="K50" s="181"/>
      <c r="L50" s="181"/>
      <c r="M50" s="181"/>
      <c r="N50" s="181"/>
      <c r="O50" s="181"/>
      <c r="P50" s="194"/>
      <c r="Q50" s="177"/>
      <c r="R50" s="28"/>
    </row>
    <row r="51" spans="2:18" ht="13.5">
      <c r="B51" s="21"/>
      <c r="C51" s="175"/>
      <c r="D51" s="195"/>
      <c r="E51" s="175"/>
      <c r="F51" s="175"/>
      <c r="G51" s="175"/>
      <c r="H51" s="196"/>
      <c r="I51" s="175"/>
      <c r="J51" s="195"/>
      <c r="K51" s="175"/>
      <c r="L51" s="175"/>
      <c r="M51" s="175"/>
      <c r="N51" s="175"/>
      <c r="O51" s="175"/>
      <c r="P51" s="196"/>
      <c r="Q51" s="175"/>
      <c r="R51" s="22"/>
    </row>
    <row r="52" spans="2:18" ht="13.5">
      <c r="B52" s="21"/>
      <c r="C52" s="175"/>
      <c r="D52" s="195"/>
      <c r="E52" s="175"/>
      <c r="F52" s="175"/>
      <c r="G52" s="175"/>
      <c r="H52" s="196"/>
      <c r="I52" s="175"/>
      <c r="J52" s="195"/>
      <c r="K52" s="175"/>
      <c r="L52" s="175"/>
      <c r="M52" s="175"/>
      <c r="N52" s="175"/>
      <c r="O52" s="175"/>
      <c r="P52" s="196"/>
      <c r="Q52" s="175"/>
      <c r="R52" s="22"/>
    </row>
    <row r="53" spans="2:18" ht="13.5">
      <c r="B53" s="21"/>
      <c r="C53" s="175"/>
      <c r="D53" s="195"/>
      <c r="E53" s="175"/>
      <c r="F53" s="175"/>
      <c r="G53" s="175"/>
      <c r="H53" s="196"/>
      <c r="I53" s="175"/>
      <c r="J53" s="195"/>
      <c r="K53" s="175"/>
      <c r="L53" s="175"/>
      <c r="M53" s="175"/>
      <c r="N53" s="175"/>
      <c r="O53" s="175"/>
      <c r="P53" s="196"/>
      <c r="Q53" s="175"/>
      <c r="R53" s="22"/>
    </row>
    <row r="54" spans="2:18" ht="13.5">
      <c r="B54" s="21"/>
      <c r="C54" s="175"/>
      <c r="D54" s="195"/>
      <c r="E54" s="175"/>
      <c r="F54" s="175"/>
      <c r="G54" s="175"/>
      <c r="H54" s="196"/>
      <c r="I54" s="175"/>
      <c r="J54" s="195"/>
      <c r="K54" s="175"/>
      <c r="L54" s="175"/>
      <c r="M54" s="175"/>
      <c r="N54" s="175"/>
      <c r="O54" s="175"/>
      <c r="P54" s="196"/>
      <c r="Q54" s="175"/>
      <c r="R54" s="22"/>
    </row>
    <row r="55" spans="2:18" ht="13.5">
      <c r="B55" s="21"/>
      <c r="C55" s="175"/>
      <c r="D55" s="195"/>
      <c r="E55" s="175"/>
      <c r="F55" s="175"/>
      <c r="G55" s="175"/>
      <c r="H55" s="196"/>
      <c r="I55" s="175"/>
      <c r="J55" s="195"/>
      <c r="K55" s="175"/>
      <c r="L55" s="175"/>
      <c r="M55" s="175"/>
      <c r="N55" s="175"/>
      <c r="O55" s="175"/>
      <c r="P55" s="196"/>
      <c r="Q55" s="175"/>
      <c r="R55" s="22"/>
    </row>
    <row r="56" spans="2:18" ht="13.5">
      <c r="B56" s="21"/>
      <c r="C56" s="175"/>
      <c r="D56" s="195"/>
      <c r="E56" s="175"/>
      <c r="F56" s="175"/>
      <c r="G56" s="175"/>
      <c r="H56" s="196"/>
      <c r="I56" s="175"/>
      <c r="J56" s="195"/>
      <c r="K56" s="175"/>
      <c r="L56" s="175"/>
      <c r="M56" s="175"/>
      <c r="N56" s="175"/>
      <c r="O56" s="175"/>
      <c r="P56" s="196"/>
      <c r="Q56" s="175"/>
      <c r="R56" s="22"/>
    </row>
    <row r="57" spans="2:18" ht="13.5">
      <c r="B57" s="21"/>
      <c r="C57" s="175"/>
      <c r="D57" s="195"/>
      <c r="E57" s="175"/>
      <c r="F57" s="175"/>
      <c r="G57" s="175"/>
      <c r="H57" s="196"/>
      <c r="I57" s="175"/>
      <c r="J57" s="195"/>
      <c r="K57" s="175"/>
      <c r="L57" s="175"/>
      <c r="M57" s="175"/>
      <c r="N57" s="175"/>
      <c r="O57" s="175"/>
      <c r="P57" s="196"/>
      <c r="Q57" s="175"/>
      <c r="R57" s="22"/>
    </row>
    <row r="58" spans="2:18" ht="13.5">
      <c r="B58" s="21"/>
      <c r="C58" s="175"/>
      <c r="D58" s="195"/>
      <c r="E58" s="175"/>
      <c r="F58" s="175"/>
      <c r="G58" s="175"/>
      <c r="H58" s="196"/>
      <c r="I58" s="175"/>
      <c r="J58" s="195"/>
      <c r="K58" s="175"/>
      <c r="L58" s="175"/>
      <c r="M58" s="175"/>
      <c r="N58" s="175"/>
      <c r="O58" s="175"/>
      <c r="P58" s="196"/>
      <c r="Q58" s="175"/>
      <c r="R58" s="22"/>
    </row>
    <row r="59" spans="2:18" s="1" customFormat="1" ht="15">
      <c r="B59" s="26"/>
      <c r="C59" s="177"/>
      <c r="D59" s="197" t="s">
        <v>48</v>
      </c>
      <c r="E59" s="198"/>
      <c r="F59" s="198"/>
      <c r="G59" s="199" t="s">
        <v>49</v>
      </c>
      <c r="H59" s="200"/>
      <c r="I59" s="177"/>
      <c r="J59" s="197" t="s">
        <v>48</v>
      </c>
      <c r="K59" s="198"/>
      <c r="L59" s="198"/>
      <c r="M59" s="198"/>
      <c r="N59" s="199" t="s">
        <v>49</v>
      </c>
      <c r="O59" s="198"/>
      <c r="P59" s="200"/>
      <c r="Q59" s="177"/>
      <c r="R59" s="28"/>
    </row>
    <row r="60" spans="2:18" ht="13.5">
      <c r="B60" s="21"/>
      <c r="C60" s="175"/>
      <c r="D60" s="175"/>
      <c r="E60" s="175"/>
      <c r="F60" s="175"/>
      <c r="G60" s="175"/>
      <c r="H60" s="175"/>
      <c r="I60" s="175"/>
      <c r="J60" s="175"/>
      <c r="K60" s="175"/>
      <c r="L60" s="175"/>
      <c r="M60" s="175"/>
      <c r="N60" s="175"/>
      <c r="O60" s="175"/>
      <c r="P60" s="175"/>
      <c r="Q60" s="175"/>
      <c r="R60" s="22"/>
    </row>
    <row r="61" spans="2:18" s="1" customFormat="1" ht="15">
      <c r="B61" s="26"/>
      <c r="C61" s="177"/>
      <c r="D61" s="193" t="s">
        <v>50</v>
      </c>
      <c r="E61" s="181"/>
      <c r="F61" s="181"/>
      <c r="G61" s="181"/>
      <c r="H61" s="194"/>
      <c r="I61" s="177"/>
      <c r="J61" s="193" t="s">
        <v>51</v>
      </c>
      <c r="K61" s="181"/>
      <c r="L61" s="181"/>
      <c r="M61" s="181"/>
      <c r="N61" s="181"/>
      <c r="O61" s="181"/>
      <c r="P61" s="194"/>
      <c r="Q61" s="177"/>
      <c r="R61" s="28"/>
    </row>
    <row r="62" spans="2:18" ht="13.5">
      <c r="B62" s="21"/>
      <c r="C62" s="175"/>
      <c r="D62" s="195"/>
      <c r="E62" s="175"/>
      <c r="F62" s="175"/>
      <c r="G62" s="175"/>
      <c r="H62" s="196"/>
      <c r="I62" s="175"/>
      <c r="J62" s="195"/>
      <c r="K62" s="175"/>
      <c r="L62" s="175"/>
      <c r="M62" s="175"/>
      <c r="N62" s="175"/>
      <c r="O62" s="175"/>
      <c r="P62" s="196"/>
      <c r="Q62" s="175"/>
      <c r="R62" s="22"/>
    </row>
    <row r="63" spans="2:18" ht="13.5">
      <c r="B63" s="21"/>
      <c r="C63" s="175"/>
      <c r="D63" s="195"/>
      <c r="E63" s="175"/>
      <c r="F63" s="175"/>
      <c r="G63" s="175"/>
      <c r="H63" s="196"/>
      <c r="I63" s="175"/>
      <c r="J63" s="195"/>
      <c r="K63" s="175"/>
      <c r="L63" s="175"/>
      <c r="M63" s="175"/>
      <c r="N63" s="175"/>
      <c r="O63" s="175"/>
      <c r="P63" s="196"/>
      <c r="Q63" s="175"/>
      <c r="R63" s="22"/>
    </row>
    <row r="64" spans="2:18" ht="13.5">
      <c r="B64" s="21"/>
      <c r="C64" s="175"/>
      <c r="D64" s="195"/>
      <c r="E64" s="175"/>
      <c r="F64" s="175"/>
      <c r="G64" s="175"/>
      <c r="H64" s="196"/>
      <c r="I64" s="175"/>
      <c r="J64" s="195"/>
      <c r="K64" s="175"/>
      <c r="L64" s="175"/>
      <c r="M64" s="175"/>
      <c r="N64" s="175"/>
      <c r="O64" s="175"/>
      <c r="P64" s="196"/>
      <c r="Q64" s="175"/>
      <c r="R64" s="22"/>
    </row>
    <row r="65" spans="2:18" ht="13.5">
      <c r="B65" s="21"/>
      <c r="C65" s="175"/>
      <c r="D65" s="195"/>
      <c r="E65" s="175"/>
      <c r="F65" s="175"/>
      <c r="G65" s="175"/>
      <c r="H65" s="196"/>
      <c r="I65" s="175"/>
      <c r="J65" s="195"/>
      <c r="K65" s="175"/>
      <c r="L65" s="175"/>
      <c r="M65" s="175"/>
      <c r="N65" s="175"/>
      <c r="O65" s="175"/>
      <c r="P65" s="196"/>
      <c r="Q65" s="175"/>
      <c r="R65" s="22"/>
    </row>
    <row r="66" spans="2:18" ht="13.5">
      <c r="B66" s="21"/>
      <c r="C66" s="175"/>
      <c r="D66" s="195"/>
      <c r="E66" s="175"/>
      <c r="F66" s="175"/>
      <c r="G66" s="175"/>
      <c r="H66" s="196"/>
      <c r="I66" s="175"/>
      <c r="J66" s="195"/>
      <c r="K66" s="175"/>
      <c r="L66" s="175"/>
      <c r="M66" s="175"/>
      <c r="N66" s="175"/>
      <c r="O66" s="175"/>
      <c r="P66" s="196"/>
      <c r="Q66" s="175"/>
      <c r="R66" s="22"/>
    </row>
    <row r="67" spans="2:18" ht="13.5">
      <c r="B67" s="21"/>
      <c r="C67" s="175"/>
      <c r="D67" s="195"/>
      <c r="E67" s="175"/>
      <c r="F67" s="175"/>
      <c r="G67" s="175"/>
      <c r="H67" s="196"/>
      <c r="I67" s="175"/>
      <c r="J67" s="195"/>
      <c r="K67" s="175"/>
      <c r="L67" s="175"/>
      <c r="M67" s="175"/>
      <c r="N67" s="175"/>
      <c r="O67" s="175"/>
      <c r="P67" s="196"/>
      <c r="Q67" s="175"/>
      <c r="R67" s="22"/>
    </row>
    <row r="68" spans="2:18" ht="13.5">
      <c r="B68" s="21"/>
      <c r="C68" s="175"/>
      <c r="D68" s="195"/>
      <c r="E68" s="175"/>
      <c r="F68" s="175"/>
      <c r="G68" s="175"/>
      <c r="H68" s="196"/>
      <c r="I68" s="175"/>
      <c r="J68" s="195"/>
      <c r="K68" s="175"/>
      <c r="L68" s="175"/>
      <c r="M68" s="175"/>
      <c r="N68" s="175"/>
      <c r="O68" s="175"/>
      <c r="P68" s="196"/>
      <c r="Q68" s="175"/>
      <c r="R68" s="22"/>
    </row>
    <row r="69" spans="2:18" ht="13.5">
      <c r="B69" s="21"/>
      <c r="C69" s="175"/>
      <c r="D69" s="195"/>
      <c r="E69" s="175"/>
      <c r="F69" s="175"/>
      <c r="G69" s="175"/>
      <c r="H69" s="196"/>
      <c r="I69" s="175"/>
      <c r="J69" s="195"/>
      <c r="K69" s="175"/>
      <c r="L69" s="175"/>
      <c r="M69" s="175"/>
      <c r="N69" s="175"/>
      <c r="O69" s="175"/>
      <c r="P69" s="196"/>
      <c r="Q69" s="175"/>
      <c r="R69" s="22"/>
    </row>
    <row r="70" spans="2:18" s="1" customFormat="1" ht="15">
      <c r="B70" s="26"/>
      <c r="C70" s="177"/>
      <c r="D70" s="197" t="s">
        <v>48</v>
      </c>
      <c r="E70" s="198"/>
      <c r="F70" s="198"/>
      <c r="G70" s="199" t="s">
        <v>49</v>
      </c>
      <c r="H70" s="200"/>
      <c r="I70" s="177"/>
      <c r="J70" s="197" t="s">
        <v>48</v>
      </c>
      <c r="K70" s="198"/>
      <c r="L70" s="198"/>
      <c r="M70" s="198"/>
      <c r="N70" s="199" t="s">
        <v>49</v>
      </c>
      <c r="O70" s="198"/>
      <c r="P70" s="200"/>
      <c r="Q70" s="177"/>
      <c r="R70" s="28"/>
    </row>
    <row r="71" spans="2:18" s="1" customFormat="1" ht="14.45" customHeight="1">
      <c r="B71" s="40"/>
      <c r="C71" s="201"/>
      <c r="D71" s="201"/>
      <c r="E71" s="201"/>
      <c r="F71" s="201"/>
      <c r="G71" s="201"/>
      <c r="H71" s="201"/>
      <c r="I71" s="201"/>
      <c r="J71" s="201"/>
      <c r="K71" s="201"/>
      <c r="L71" s="201"/>
      <c r="M71" s="201"/>
      <c r="N71" s="201"/>
      <c r="O71" s="201"/>
      <c r="P71" s="201"/>
      <c r="Q71" s="201"/>
      <c r="R71" s="42"/>
    </row>
    <row r="72" spans="3:17" ht="13.5">
      <c r="C72" s="202"/>
      <c r="D72" s="202"/>
      <c r="E72" s="202"/>
      <c r="F72" s="202"/>
      <c r="G72" s="202"/>
      <c r="H72" s="202"/>
      <c r="I72" s="202"/>
      <c r="J72" s="202"/>
      <c r="K72" s="202"/>
      <c r="L72" s="202"/>
      <c r="M72" s="202"/>
      <c r="N72" s="202"/>
      <c r="O72" s="202"/>
      <c r="P72" s="202"/>
      <c r="Q72" s="202"/>
    </row>
    <row r="73" spans="3:17" ht="13.5">
      <c r="C73" s="202"/>
      <c r="D73" s="202"/>
      <c r="E73" s="202"/>
      <c r="F73" s="202"/>
      <c r="G73" s="202"/>
      <c r="H73" s="202"/>
      <c r="I73" s="202"/>
      <c r="J73" s="202"/>
      <c r="K73" s="202"/>
      <c r="L73" s="202"/>
      <c r="M73" s="202"/>
      <c r="N73" s="202"/>
      <c r="O73" s="202"/>
      <c r="P73" s="202"/>
      <c r="Q73" s="202"/>
    </row>
    <row r="74" spans="3:17" ht="13.5">
      <c r="C74" s="202"/>
      <c r="D74" s="202"/>
      <c r="E74" s="202"/>
      <c r="F74" s="202"/>
      <c r="G74" s="202"/>
      <c r="H74" s="202"/>
      <c r="I74" s="202"/>
      <c r="J74" s="202"/>
      <c r="K74" s="202"/>
      <c r="L74" s="202"/>
      <c r="M74" s="202"/>
      <c r="N74" s="202"/>
      <c r="O74" s="202"/>
      <c r="P74" s="202"/>
      <c r="Q74" s="202"/>
    </row>
    <row r="75" spans="2:18" s="1" customFormat="1" ht="6.95" customHeight="1">
      <c r="B75" s="43"/>
      <c r="C75" s="203"/>
      <c r="D75" s="203"/>
      <c r="E75" s="203"/>
      <c r="F75" s="203"/>
      <c r="G75" s="203"/>
      <c r="H75" s="203"/>
      <c r="I75" s="203"/>
      <c r="J75" s="203"/>
      <c r="K75" s="203"/>
      <c r="L75" s="203"/>
      <c r="M75" s="203"/>
      <c r="N75" s="203"/>
      <c r="O75" s="203"/>
      <c r="P75" s="203"/>
      <c r="Q75" s="203"/>
      <c r="R75" s="45"/>
    </row>
    <row r="76" spans="2:18" s="1" customFormat="1" ht="36.95" customHeight="1">
      <c r="B76" s="26"/>
      <c r="C76" s="309" t="s">
        <v>126</v>
      </c>
      <c r="D76" s="310"/>
      <c r="E76" s="310"/>
      <c r="F76" s="310"/>
      <c r="G76" s="310"/>
      <c r="H76" s="310"/>
      <c r="I76" s="310"/>
      <c r="J76" s="310"/>
      <c r="K76" s="310"/>
      <c r="L76" s="310"/>
      <c r="M76" s="310"/>
      <c r="N76" s="310"/>
      <c r="O76" s="310"/>
      <c r="P76" s="310"/>
      <c r="Q76" s="310"/>
      <c r="R76" s="28"/>
    </row>
    <row r="77" spans="2:18" s="1" customFormat="1" ht="6.95" customHeight="1">
      <c r="B77" s="26"/>
      <c r="C77" s="177"/>
      <c r="D77" s="177"/>
      <c r="E77" s="177"/>
      <c r="F77" s="177"/>
      <c r="G77" s="177"/>
      <c r="H77" s="177"/>
      <c r="I77" s="177"/>
      <c r="J77" s="177"/>
      <c r="K77" s="177"/>
      <c r="L77" s="177"/>
      <c r="M77" s="177"/>
      <c r="N77" s="177"/>
      <c r="O77" s="177"/>
      <c r="P77" s="177"/>
      <c r="Q77" s="177"/>
      <c r="R77" s="28"/>
    </row>
    <row r="78" spans="2:18" s="1" customFormat="1" ht="30" customHeight="1">
      <c r="B78" s="26"/>
      <c r="C78" s="176" t="s">
        <v>17</v>
      </c>
      <c r="D78" s="177"/>
      <c r="E78" s="177"/>
      <c r="F78" s="417" t="str">
        <f>F6</f>
        <v>Lednice</v>
      </c>
      <c r="G78" s="418"/>
      <c r="H78" s="418"/>
      <c r="I78" s="418"/>
      <c r="J78" s="418"/>
      <c r="K78" s="418"/>
      <c r="L78" s="418"/>
      <c r="M78" s="418"/>
      <c r="N78" s="418"/>
      <c r="O78" s="418"/>
      <c r="P78" s="418"/>
      <c r="Q78" s="177"/>
      <c r="R78" s="28"/>
    </row>
    <row r="79" spans="2:18" s="1" customFormat="1" ht="36.95" customHeight="1">
      <c r="B79" s="26"/>
      <c r="C79" s="204" t="s">
        <v>123</v>
      </c>
      <c r="D79" s="177"/>
      <c r="E79" s="177"/>
      <c r="F79" s="325" t="str">
        <f>F7</f>
        <v>TO-1.06 - Podkop pod komunikací Valtická</v>
      </c>
      <c r="G79" s="408"/>
      <c r="H79" s="408"/>
      <c r="I79" s="408"/>
      <c r="J79" s="408"/>
      <c r="K79" s="408"/>
      <c r="L79" s="408"/>
      <c r="M79" s="408"/>
      <c r="N79" s="408"/>
      <c r="O79" s="408"/>
      <c r="P79" s="408"/>
      <c r="Q79" s="177"/>
      <c r="R79" s="28"/>
    </row>
    <row r="80" spans="2:18" s="1" customFormat="1" ht="6.95" customHeight="1">
      <c r="B80" s="26"/>
      <c r="C80" s="177"/>
      <c r="D80" s="177"/>
      <c r="E80" s="177"/>
      <c r="F80" s="177"/>
      <c r="G80" s="177"/>
      <c r="H80" s="177"/>
      <c r="I80" s="177"/>
      <c r="J80" s="177"/>
      <c r="K80" s="177"/>
      <c r="L80" s="177"/>
      <c r="M80" s="177"/>
      <c r="N80" s="177"/>
      <c r="O80" s="177"/>
      <c r="P80" s="177"/>
      <c r="Q80" s="177"/>
      <c r="R80" s="28"/>
    </row>
    <row r="81" spans="2:18" s="1" customFormat="1" ht="18" customHeight="1">
      <c r="B81" s="26"/>
      <c r="C81" s="176" t="s">
        <v>21</v>
      </c>
      <c r="D81" s="177"/>
      <c r="E81" s="177"/>
      <c r="F81" s="179" t="str">
        <f>F9</f>
        <v>Lednice</v>
      </c>
      <c r="G81" s="177"/>
      <c r="H81" s="177"/>
      <c r="I81" s="177"/>
      <c r="J81" s="177"/>
      <c r="K81" s="176" t="s">
        <v>23</v>
      </c>
      <c r="L81" s="177"/>
      <c r="M81" s="409" t="str">
        <f>IF(O9="","",O9)</f>
        <v>29. 1. 2018</v>
      </c>
      <c r="N81" s="409"/>
      <c r="O81" s="409"/>
      <c r="P81" s="409"/>
      <c r="Q81" s="177"/>
      <c r="R81" s="28"/>
    </row>
    <row r="82" spans="2:18" s="1" customFormat="1" ht="6.95" customHeight="1">
      <c r="B82" s="26"/>
      <c r="C82" s="177"/>
      <c r="D82" s="177"/>
      <c r="E82" s="177"/>
      <c r="F82" s="177"/>
      <c r="G82" s="177"/>
      <c r="H82" s="177"/>
      <c r="I82" s="177"/>
      <c r="J82" s="177"/>
      <c r="K82" s="177"/>
      <c r="L82" s="177"/>
      <c r="M82" s="177"/>
      <c r="N82" s="177"/>
      <c r="O82" s="177"/>
      <c r="P82" s="177"/>
      <c r="Q82" s="177"/>
      <c r="R82" s="28"/>
    </row>
    <row r="83" spans="2:18" s="1" customFormat="1" ht="15">
      <c r="B83" s="26"/>
      <c r="C83" s="176" t="s">
        <v>25</v>
      </c>
      <c r="D83" s="177"/>
      <c r="E83" s="177"/>
      <c r="F83" s="148" t="str">
        <f>'Rekapitulace stavby'!L82</f>
        <v>Mendelova univerzita v Brně, Zahradnická fakulta</v>
      </c>
      <c r="G83" s="177"/>
      <c r="H83" s="177"/>
      <c r="I83" s="177"/>
      <c r="J83" s="177"/>
      <c r="K83" s="176" t="s">
        <v>29</v>
      </c>
      <c r="L83" s="177"/>
      <c r="M83" s="409" t="str">
        <f>'Rekapitulace stavby'!$AM$82</f>
        <v>Ing. Jiří Vondál</v>
      </c>
      <c r="N83" s="311"/>
      <c r="O83" s="311"/>
      <c r="P83" s="311"/>
      <c r="Q83" s="311"/>
      <c r="R83" s="28"/>
    </row>
    <row r="84" spans="2:18" s="1" customFormat="1" ht="14.45" customHeight="1">
      <c r="B84" s="26"/>
      <c r="C84" s="176" t="s">
        <v>28</v>
      </c>
      <c r="D84" s="177"/>
      <c r="E84" s="177"/>
      <c r="F84" s="148" t="str">
        <f>'Rekapitulace stavby'!L83</f>
        <v xml:space="preserve"> </v>
      </c>
      <c r="G84" s="177"/>
      <c r="H84" s="177"/>
      <c r="I84" s="177"/>
      <c r="J84" s="177"/>
      <c r="K84" s="176" t="s">
        <v>31</v>
      </c>
      <c r="L84" s="177"/>
      <c r="M84" s="409" t="str">
        <f>'Rekapitulace stavby'!$AM$83</f>
        <v>Ing. Tomáš Vlček</v>
      </c>
      <c r="N84" s="311"/>
      <c r="O84" s="311"/>
      <c r="P84" s="311"/>
      <c r="Q84" s="311"/>
      <c r="R84" s="28"/>
    </row>
    <row r="85" spans="2:18" s="1" customFormat="1" ht="10.35" customHeight="1">
      <c r="B85" s="26"/>
      <c r="C85" s="177"/>
      <c r="D85" s="177"/>
      <c r="E85" s="177"/>
      <c r="F85" s="177"/>
      <c r="G85" s="177"/>
      <c r="H85" s="177"/>
      <c r="I85" s="177"/>
      <c r="J85" s="177"/>
      <c r="K85" s="177"/>
      <c r="L85" s="177"/>
      <c r="M85" s="177"/>
      <c r="N85" s="177"/>
      <c r="O85" s="177"/>
      <c r="P85" s="177"/>
      <c r="Q85" s="177"/>
      <c r="R85" s="28"/>
    </row>
    <row r="86" spans="2:18" s="1" customFormat="1" ht="29.25" customHeight="1">
      <c r="B86" s="26"/>
      <c r="C86" s="420" t="s">
        <v>127</v>
      </c>
      <c r="D86" s="421"/>
      <c r="E86" s="421"/>
      <c r="F86" s="421"/>
      <c r="G86" s="421"/>
      <c r="H86" s="188"/>
      <c r="I86" s="188"/>
      <c r="J86" s="188"/>
      <c r="K86" s="188"/>
      <c r="L86" s="188"/>
      <c r="M86" s="188"/>
      <c r="N86" s="420" t="s">
        <v>128</v>
      </c>
      <c r="O86" s="421"/>
      <c r="P86" s="421"/>
      <c r="Q86" s="421"/>
      <c r="R86" s="28"/>
    </row>
    <row r="87" spans="2:18" s="1" customFormat="1" ht="10.35" customHeight="1">
      <c r="B87" s="26"/>
      <c r="C87" s="177"/>
      <c r="D87" s="177"/>
      <c r="E87" s="177"/>
      <c r="F87" s="177"/>
      <c r="G87" s="177"/>
      <c r="H87" s="177"/>
      <c r="I87" s="177"/>
      <c r="J87" s="177"/>
      <c r="K87" s="177"/>
      <c r="L87" s="177"/>
      <c r="M87" s="177"/>
      <c r="N87" s="177"/>
      <c r="O87" s="177"/>
      <c r="P87" s="177"/>
      <c r="Q87" s="177"/>
      <c r="R87" s="28"/>
    </row>
    <row r="88" spans="2:18" s="1" customFormat="1" ht="29.25" customHeight="1">
      <c r="B88" s="26"/>
      <c r="C88" s="206" t="s">
        <v>129</v>
      </c>
      <c r="D88" s="177"/>
      <c r="E88" s="177"/>
      <c r="F88" s="177"/>
      <c r="G88" s="177"/>
      <c r="H88" s="177"/>
      <c r="I88" s="177"/>
      <c r="J88" s="177"/>
      <c r="K88" s="177"/>
      <c r="L88" s="177"/>
      <c r="M88" s="177"/>
      <c r="N88" s="337">
        <f>N114</f>
        <v>0</v>
      </c>
      <c r="O88" s="415"/>
      <c r="P88" s="415"/>
      <c r="Q88" s="415"/>
      <c r="R88" s="28"/>
    </row>
    <row r="89" spans="2:18" s="6" customFormat="1" ht="24.95" customHeight="1">
      <c r="B89" s="79"/>
      <c r="C89" s="207"/>
      <c r="D89" s="208" t="s">
        <v>130</v>
      </c>
      <c r="E89" s="207"/>
      <c r="F89" s="207"/>
      <c r="G89" s="207"/>
      <c r="H89" s="207"/>
      <c r="I89" s="207"/>
      <c r="J89" s="207"/>
      <c r="K89" s="207"/>
      <c r="L89" s="207"/>
      <c r="M89" s="207"/>
      <c r="N89" s="405">
        <f>N115</f>
        <v>0</v>
      </c>
      <c r="O89" s="419"/>
      <c r="P89" s="419"/>
      <c r="Q89" s="419"/>
      <c r="R89" s="81"/>
    </row>
    <row r="90" spans="2:18" s="7" customFormat="1" ht="19.9" customHeight="1">
      <c r="B90" s="82"/>
      <c r="C90" s="209"/>
      <c r="D90" s="210" t="s">
        <v>458</v>
      </c>
      <c r="E90" s="209"/>
      <c r="F90" s="209"/>
      <c r="G90" s="209"/>
      <c r="H90" s="209"/>
      <c r="I90" s="209"/>
      <c r="J90" s="209"/>
      <c r="K90" s="209"/>
      <c r="L90" s="209"/>
      <c r="M90" s="209"/>
      <c r="N90" s="413">
        <f>N116</f>
        <v>0</v>
      </c>
      <c r="O90" s="414"/>
      <c r="P90" s="414"/>
      <c r="Q90" s="414"/>
      <c r="R90" s="84"/>
    </row>
    <row r="91" spans="2:18" s="7" customFormat="1" ht="19.9" customHeight="1">
      <c r="B91" s="82"/>
      <c r="C91" s="209"/>
      <c r="D91" s="210" t="str">
        <f>D122</f>
        <v>D2 - Řízený protlak pod komunikací Valtická u vrátnice Mendelea</v>
      </c>
      <c r="E91" s="209"/>
      <c r="F91" s="209"/>
      <c r="G91" s="209"/>
      <c r="H91" s="209"/>
      <c r="I91" s="209"/>
      <c r="J91" s="209"/>
      <c r="K91" s="209"/>
      <c r="L91" s="209"/>
      <c r="M91" s="209"/>
      <c r="N91" s="216"/>
      <c r="O91" s="209"/>
      <c r="P91" s="428">
        <f>N122</f>
        <v>0</v>
      </c>
      <c r="Q91" s="428"/>
      <c r="R91" s="84"/>
    </row>
    <row r="92" spans="2:18" s="7" customFormat="1" ht="19.9" customHeight="1">
      <c r="B92" s="82"/>
      <c r="C92" s="209"/>
      <c r="D92" s="210" t="str">
        <f>D131</f>
        <v>D3 - Řízený protlak pod komunikací Valtická</v>
      </c>
      <c r="E92" s="209"/>
      <c r="F92" s="209"/>
      <c r="G92" s="209"/>
      <c r="H92" s="209"/>
      <c r="I92" s="209"/>
      <c r="J92" s="209"/>
      <c r="K92" s="209"/>
      <c r="L92" s="209"/>
      <c r="M92" s="209"/>
      <c r="N92" s="216"/>
      <c r="O92" s="209"/>
      <c r="P92" s="428">
        <f>N131</f>
        <v>0</v>
      </c>
      <c r="Q92" s="428"/>
      <c r="R92" s="84"/>
    </row>
    <row r="93" spans="2:18" s="7" customFormat="1" ht="19.9" customHeight="1">
      <c r="B93" s="82"/>
      <c r="C93" s="209"/>
      <c r="D93" s="210" t="str">
        <f>D135</f>
        <v>D4 - Vedlejší náklady</v>
      </c>
      <c r="E93" s="209"/>
      <c r="F93" s="209"/>
      <c r="G93" s="209"/>
      <c r="H93" s="209"/>
      <c r="I93" s="209"/>
      <c r="J93" s="209"/>
      <c r="K93" s="209"/>
      <c r="L93" s="209"/>
      <c r="M93" s="209"/>
      <c r="N93" s="216"/>
      <c r="O93" s="209"/>
      <c r="P93" s="428">
        <f>N135</f>
        <v>0</v>
      </c>
      <c r="Q93" s="428"/>
      <c r="R93" s="84"/>
    </row>
    <row r="94" spans="2:18" s="1" customFormat="1" ht="21.75" customHeight="1">
      <c r="B94" s="26"/>
      <c r="C94" s="177"/>
      <c r="D94" s="177"/>
      <c r="E94" s="177"/>
      <c r="F94" s="177"/>
      <c r="G94" s="177"/>
      <c r="H94" s="177"/>
      <c r="I94" s="177"/>
      <c r="J94" s="177"/>
      <c r="K94" s="177"/>
      <c r="L94" s="177"/>
      <c r="M94" s="177"/>
      <c r="N94" s="177"/>
      <c r="O94" s="177"/>
      <c r="P94" s="177"/>
      <c r="Q94" s="177"/>
      <c r="R94" s="28"/>
    </row>
    <row r="95" spans="2:21" s="1" customFormat="1" ht="29.25" customHeight="1">
      <c r="B95" s="26"/>
      <c r="C95" s="206" t="s">
        <v>131</v>
      </c>
      <c r="D95" s="177"/>
      <c r="E95" s="177"/>
      <c r="F95" s="177"/>
      <c r="G95" s="177"/>
      <c r="H95" s="177"/>
      <c r="I95" s="177"/>
      <c r="J95" s="177"/>
      <c r="K95" s="177"/>
      <c r="L95" s="177"/>
      <c r="M95" s="177"/>
      <c r="N95" s="415">
        <v>0</v>
      </c>
      <c r="O95" s="416"/>
      <c r="P95" s="416"/>
      <c r="Q95" s="416"/>
      <c r="R95" s="28"/>
      <c r="T95" s="85"/>
      <c r="U95" s="86" t="s">
        <v>36</v>
      </c>
    </row>
    <row r="96" spans="2:18" s="1" customFormat="1" ht="18" customHeight="1">
      <c r="B96" s="26"/>
      <c r="C96" s="177"/>
      <c r="D96" s="177"/>
      <c r="E96" s="177"/>
      <c r="F96" s="177"/>
      <c r="G96" s="177"/>
      <c r="H96" s="177"/>
      <c r="I96" s="177"/>
      <c r="J96" s="177"/>
      <c r="K96" s="177"/>
      <c r="L96" s="177"/>
      <c r="M96" s="177"/>
      <c r="N96" s="177"/>
      <c r="O96" s="177"/>
      <c r="P96" s="177"/>
      <c r="Q96" s="177"/>
      <c r="R96" s="28"/>
    </row>
    <row r="97" spans="2:18" s="1" customFormat="1" ht="29.25" customHeight="1">
      <c r="B97" s="26"/>
      <c r="C97" s="211" t="s">
        <v>115</v>
      </c>
      <c r="D97" s="188"/>
      <c r="E97" s="188"/>
      <c r="F97" s="188"/>
      <c r="G97" s="188"/>
      <c r="H97" s="188"/>
      <c r="I97" s="188"/>
      <c r="J97" s="188"/>
      <c r="K97" s="188"/>
      <c r="L97" s="338">
        <f>ROUND(SUM(N88+N95),2)</f>
        <v>0</v>
      </c>
      <c r="M97" s="338"/>
      <c r="N97" s="338"/>
      <c r="O97" s="338"/>
      <c r="P97" s="338"/>
      <c r="Q97" s="338"/>
      <c r="R97" s="28"/>
    </row>
    <row r="98" spans="2:18" s="1" customFormat="1" ht="6.95" customHeight="1">
      <c r="B98" s="40"/>
      <c r="C98" s="201"/>
      <c r="D98" s="201"/>
      <c r="E98" s="201"/>
      <c r="F98" s="201"/>
      <c r="G98" s="201"/>
      <c r="H98" s="201"/>
      <c r="I98" s="201"/>
      <c r="J98" s="201"/>
      <c r="K98" s="201"/>
      <c r="L98" s="201"/>
      <c r="M98" s="201"/>
      <c r="N98" s="201"/>
      <c r="O98" s="201"/>
      <c r="P98" s="201"/>
      <c r="Q98" s="201"/>
      <c r="R98" s="42"/>
    </row>
    <row r="99" spans="3:17" ht="13.5">
      <c r="C99" s="202"/>
      <c r="D99" s="202"/>
      <c r="E99" s="202"/>
      <c r="F99" s="202"/>
      <c r="G99" s="202"/>
      <c r="H99" s="202"/>
      <c r="I99" s="202"/>
      <c r="J99" s="202"/>
      <c r="K99" s="202"/>
      <c r="L99" s="202"/>
      <c r="M99" s="202"/>
      <c r="N99" s="202"/>
      <c r="O99" s="202"/>
      <c r="P99" s="202"/>
      <c r="Q99" s="202"/>
    </row>
    <row r="100" spans="3:17" ht="13.5">
      <c r="C100" s="202"/>
      <c r="D100" s="202"/>
      <c r="E100" s="202"/>
      <c r="F100" s="202"/>
      <c r="G100" s="202"/>
      <c r="H100" s="202"/>
      <c r="I100" s="202"/>
      <c r="J100" s="202"/>
      <c r="K100" s="202"/>
      <c r="L100" s="202"/>
      <c r="M100" s="202"/>
      <c r="N100" s="202"/>
      <c r="O100" s="202"/>
      <c r="P100" s="202"/>
      <c r="Q100" s="202"/>
    </row>
    <row r="101" spans="3:17" ht="13.5">
      <c r="C101" s="202"/>
      <c r="D101" s="202"/>
      <c r="E101" s="202"/>
      <c r="F101" s="202"/>
      <c r="G101" s="202"/>
      <c r="H101" s="202"/>
      <c r="I101" s="202"/>
      <c r="J101" s="202"/>
      <c r="K101" s="202"/>
      <c r="L101" s="202"/>
      <c r="M101" s="202"/>
      <c r="N101" s="202"/>
      <c r="O101" s="202"/>
      <c r="P101" s="202"/>
      <c r="Q101" s="202"/>
    </row>
    <row r="102" spans="2:18" s="1" customFormat="1" ht="6.95" customHeight="1">
      <c r="B102" s="43"/>
      <c r="C102" s="203"/>
      <c r="D102" s="203"/>
      <c r="E102" s="203"/>
      <c r="F102" s="203"/>
      <c r="G102" s="203"/>
      <c r="H102" s="203"/>
      <c r="I102" s="203"/>
      <c r="J102" s="203"/>
      <c r="K102" s="203"/>
      <c r="L102" s="203"/>
      <c r="M102" s="203"/>
      <c r="N102" s="203"/>
      <c r="O102" s="203"/>
      <c r="P102" s="203"/>
      <c r="Q102" s="203"/>
      <c r="R102" s="45"/>
    </row>
    <row r="103" spans="2:18" s="1" customFormat="1" ht="36.95" customHeight="1">
      <c r="B103" s="26"/>
      <c r="C103" s="309" t="s">
        <v>132</v>
      </c>
      <c r="D103" s="408"/>
      <c r="E103" s="408"/>
      <c r="F103" s="408"/>
      <c r="G103" s="408"/>
      <c r="H103" s="408"/>
      <c r="I103" s="408"/>
      <c r="J103" s="408"/>
      <c r="K103" s="408"/>
      <c r="L103" s="408"/>
      <c r="M103" s="408"/>
      <c r="N103" s="408"/>
      <c r="O103" s="408"/>
      <c r="P103" s="408"/>
      <c r="Q103" s="408"/>
      <c r="R103" s="28"/>
    </row>
    <row r="104" spans="2:18" s="1" customFormat="1" ht="6.95" customHeight="1">
      <c r="B104" s="26"/>
      <c r="C104" s="177"/>
      <c r="D104" s="177"/>
      <c r="E104" s="177"/>
      <c r="F104" s="177"/>
      <c r="G104" s="177"/>
      <c r="H104" s="177"/>
      <c r="I104" s="177"/>
      <c r="J104" s="177"/>
      <c r="K104" s="177"/>
      <c r="L104" s="177"/>
      <c r="M104" s="177"/>
      <c r="N104" s="177"/>
      <c r="O104" s="177"/>
      <c r="P104" s="177"/>
      <c r="Q104" s="177"/>
      <c r="R104" s="28"/>
    </row>
    <row r="105" spans="2:18" s="1" customFormat="1" ht="30" customHeight="1">
      <c r="B105" s="26"/>
      <c r="C105" s="176" t="s">
        <v>17</v>
      </c>
      <c r="D105" s="177"/>
      <c r="E105" s="177"/>
      <c r="F105" s="417" t="str">
        <f>F6</f>
        <v>Lednice</v>
      </c>
      <c r="G105" s="418"/>
      <c r="H105" s="418"/>
      <c r="I105" s="418"/>
      <c r="J105" s="418"/>
      <c r="K105" s="418"/>
      <c r="L105" s="418"/>
      <c r="M105" s="418"/>
      <c r="N105" s="418"/>
      <c r="O105" s="418"/>
      <c r="P105" s="418"/>
      <c r="Q105" s="177"/>
      <c r="R105" s="28"/>
    </row>
    <row r="106" spans="2:18" s="1" customFormat="1" ht="36.95" customHeight="1">
      <c r="B106" s="26"/>
      <c r="C106" s="204" t="s">
        <v>123</v>
      </c>
      <c r="D106" s="177"/>
      <c r="E106" s="177"/>
      <c r="F106" s="325" t="str">
        <f>F7</f>
        <v>TO-1.06 - Podkop pod komunikací Valtická</v>
      </c>
      <c r="G106" s="408"/>
      <c r="H106" s="408"/>
      <c r="I106" s="408"/>
      <c r="J106" s="408"/>
      <c r="K106" s="408"/>
      <c r="L106" s="408"/>
      <c r="M106" s="408"/>
      <c r="N106" s="408"/>
      <c r="O106" s="408"/>
      <c r="P106" s="408"/>
      <c r="Q106" s="177"/>
      <c r="R106" s="28"/>
    </row>
    <row r="107" spans="2:18" s="1" customFormat="1" ht="6.95" customHeight="1">
      <c r="B107" s="26"/>
      <c r="C107" s="177"/>
      <c r="D107" s="177"/>
      <c r="E107" s="177"/>
      <c r="F107" s="177"/>
      <c r="G107" s="177"/>
      <c r="H107" s="177"/>
      <c r="I107" s="177"/>
      <c r="J107" s="177"/>
      <c r="K107" s="177"/>
      <c r="L107" s="177"/>
      <c r="M107" s="177"/>
      <c r="N107" s="177"/>
      <c r="O107" s="177"/>
      <c r="P107" s="177"/>
      <c r="Q107" s="177"/>
      <c r="R107" s="28"/>
    </row>
    <row r="108" spans="2:18" s="1" customFormat="1" ht="18" customHeight="1">
      <c r="B108" s="26"/>
      <c r="C108" s="176" t="s">
        <v>21</v>
      </c>
      <c r="D108" s="177"/>
      <c r="E108" s="177"/>
      <c r="F108" s="179" t="str">
        <f>F9</f>
        <v>Lednice</v>
      </c>
      <c r="G108" s="177"/>
      <c r="H108" s="177"/>
      <c r="I108" s="177"/>
      <c r="J108" s="177"/>
      <c r="K108" s="176" t="s">
        <v>23</v>
      </c>
      <c r="L108" s="177"/>
      <c r="M108" s="409" t="str">
        <f>IF(O9="","",O9)</f>
        <v>29. 1. 2018</v>
      </c>
      <c r="N108" s="409"/>
      <c r="O108" s="409"/>
      <c r="P108" s="409"/>
      <c r="Q108" s="177"/>
      <c r="R108" s="28"/>
    </row>
    <row r="109" spans="2:18" s="1" customFormat="1" ht="6.95" customHeight="1">
      <c r="B109" s="26"/>
      <c r="C109" s="177"/>
      <c r="D109" s="177"/>
      <c r="E109" s="177"/>
      <c r="F109" s="177"/>
      <c r="G109" s="177"/>
      <c r="H109" s="177"/>
      <c r="I109" s="177"/>
      <c r="J109" s="177"/>
      <c r="K109" s="177"/>
      <c r="L109" s="177"/>
      <c r="M109" s="177"/>
      <c r="N109" s="177"/>
      <c r="O109" s="177"/>
      <c r="P109" s="177"/>
      <c r="Q109" s="177"/>
      <c r="R109" s="28"/>
    </row>
    <row r="110" spans="2:18" s="1" customFormat="1" ht="15">
      <c r="B110" s="26"/>
      <c r="C110" s="176" t="s">
        <v>25</v>
      </c>
      <c r="D110" s="177"/>
      <c r="E110" s="177"/>
      <c r="F110" s="148" t="str">
        <f>'Rekapitulace stavby'!$L$82</f>
        <v>Mendelova univerzita v Brně, Zahradnická fakulta</v>
      </c>
      <c r="G110" s="177"/>
      <c r="H110" s="177"/>
      <c r="I110" s="177"/>
      <c r="J110" s="177"/>
      <c r="K110" s="176" t="s">
        <v>29</v>
      </c>
      <c r="L110" s="177"/>
      <c r="M110" s="409" t="str">
        <f>'Rekapitulace stavby'!$AM$82</f>
        <v>Ing. Jiří Vondál</v>
      </c>
      <c r="N110" s="311"/>
      <c r="O110" s="311"/>
      <c r="P110" s="311"/>
      <c r="Q110" s="311"/>
      <c r="R110" s="28"/>
    </row>
    <row r="111" spans="2:18" s="1" customFormat="1" ht="14.45" customHeight="1">
      <c r="B111" s="26"/>
      <c r="C111" s="176" t="s">
        <v>28</v>
      </c>
      <c r="D111" s="177"/>
      <c r="E111" s="177"/>
      <c r="F111" s="148" t="str">
        <f>'Rekapitulace stavby'!$L$83</f>
        <v xml:space="preserve"> </v>
      </c>
      <c r="G111" s="177"/>
      <c r="H111" s="177"/>
      <c r="I111" s="177"/>
      <c r="J111" s="177"/>
      <c r="K111" s="176" t="s">
        <v>31</v>
      </c>
      <c r="L111" s="177"/>
      <c r="M111" s="409" t="str">
        <f>'Rekapitulace stavby'!$AM$83</f>
        <v>Ing. Tomáš Vlček</v>
      </c>
      <c r="N111" s="311"/>
      <c r="O111" s="311"/>
      <c r="P111" s="311"/>
      <c r="Q111" s="311"/>
      <c r="R111" s="28"/>
    </row>
    <row r="112" spans="2:18" s="1" customFormat="1" ht="10.35" customHeight="1">
      <c r="B112" s="26"/>
      <c r="C112" s="177"/>
      <c r="D112" s="177"/>
      <c r="E112" s="177"/>
      <c r="F112" s="177"/>
      <c r="G112" s="177"/>
      <c r="H112" s="177"/>
      <c r="I112" s="177"/>
      <c r="J112" s="177"/>
      <c r="K112" s="177"/>
      <c r="L112" s="177"/>
      <c r="M112" s="177"/>
      <c r="N112" s="177"/>
      <c r="O112" s="177"/>
      <c r="P112" s="177"/>
      <c r="Q112" s="177"/>
      <c r="R112" s="28"/>
    </row>
    <row r="113" spans="2:27" s="8" customFormat="1" ht="29.25" customHeight="1">
      <c r="B113" s="87"/>
      <c r="C113" s="212" t="s">
        <v>133</v>
      </c>
      <c r="D113" s="213" t="s">
        <v>134</v>
      </c>
      <c r="E113" s="213" t="s">
        <v>54</v>
      </c>
      <c r="F113" s="410" t="s">
        <v>135</v>
      </c>
      <c r="G113" s="410"/>
      <c r="H113" s="410"/>
      <c r="I113" s="410"/>
      <c r="J113" s="213" t="s">
        <v>136</v>
      </c>
      <c r="K113" s="213" t="s">
        <v>137</v>
      </c>
      <c r="L113" s="411" t="s">
        <v>138</v>
      </c>
      <c r="M113" s="411"/>
      <c r="N113" s="410" t="s">
        <v>128</v>
      </c>
      <c r="O113" s="410"/>
      <c r="P113" s="410"/>
      <c r="Q113" s="412"/>
      <c r="R113" s="89"/>
      <c r="T113" s="51" t="s">
        <v>139</v>
      </c>
      <c r="U113" s="52" t="s">
        <v>36</v>
      </c>
      <c r="V113" s="52" t="s">
        <v>140</v>
      </c>
      <c r="W113" s="52" t="s">
        <v>141</v>
      </c>
      <c r="X113" s="52" t="s">
        <v>142</v>
      </c>
      <c r="Y113" s="52" t="s">
        <v>143</v>
      </c>
      <c r="Z113" s="52" t="s">
        <v>144</v>
      </c>
      <c r="AA113" s="53" t="s">
        <v>145</v>
      </c>
    </row>
    <row r="114" spans="2:27" s="1" customFormat="1" ht="29.25" customHeight="1">
      <c r="B114" s="26"/>
      <c r="C114" s="214" t="s">
        <v>124</v>
      </c>
      <c r="D114" s="177"/>
      <c r="E114" s="177"/>
      <c r="F114" s="177"/>
      <c r="G114" s="177"/>
      <c r="H114" s="177"/>
      <c r="I114" s="177"/>
      <c r="J114" s="177"/>
      <c r="K114" s="177"/>
      <c r="L114" s="177"/>
      <c r="M114" s="177"/>
      <c r="N114" s="402">
        <f>N115</f>
        <v>0</v>
      </c>
      <c r="O114" s="403"/>
      <c r="P114" s="403"/>
      <c r="Q114" s="403"/>
      <c r="R114" s="28"/>
      <c r="T114" s="54"/>
      <c r="U114" s="32"/>
      <c r="V114" s="32"/>
      <c r="W114" s="90">
        <f>W115</f>
        <v>0</v>
      </c>
      <c r="X114" s="32"/>
      <c r="Y114" s="90">
        <f>Y115</f>
        <v>0</v>
      </c>
      <c r="Z114" s="32"/>
      <c r="AA114" s="91">
        <f>AA115</f>
        <v>0</v>
      </c>
    </row>
    <row r="115" spans="2:27" s="9" customFormat="1" ht="37.35" customHeight="1">
      <c r="B115" s="93"/>
      <c r="C115" s="170"/>
      <c r="D115" s="215" t="s">
        <v>130</v>
      </c>
      <c r="E115" s="215"/>
      <c r="F115" s="215"/>
      <c r="G115" s="215"/>
      <c r="H115" s="215"/>
      <c r="I115" s="215"/>
      <c r="J115" s="215"/>
      <c r="K115" s="215"/>
      <c r="L115" s="215"/>
      <c r="M115" s="215"/>
      <c r="N115" s="404">
        <f>SUM(N116,N122,N135,N131)</f>
        <v>0</v>
      </c>
      <c r="O115" s="405"/>
      <c r="P115" s="405"/>
      <c r="Q115" s="405"/>
      <c r="R115" s="96"/>
      <c r="T115" s="97"/>
      <c r="U115" s="94"/>
      <c r="V115" s="94"/>
      <c r="W115" s="98">
        <f>W116</f>
        <v>0</v>
      </c>
      <c r="X115" s="94"/>
      <c r="Y115" s="98">
        <f>Y116</f>
        <v>0</v>
      </c>
      <c r="Z115" s="94"/>
      <c r="AA115" s="99">
        <f>AA116</f>
        <v>0</v>
      </c>
    </row>
    <row r="116" spans="2:27" s="9" customFormat="1" ht="19.9" customHeight="1">
      <c r="B116" s="93"/>
      <c r="C116" s="170"/>
      <c r="D116" s="172" t="s">
        <v>458</v>
      </c>
      <c r="E116" s="171"/>
      <c r="F116" s="171"/>
      <c r="G116" s="171"/>
      <c r="H116" s="171"/>
      <c r="I116" s="171"/>
      <c r="J116" s="171"/>
      <c r="K116" s="171"/>
      <c r="L116" s="171"/>
      <c r="M116" s="171"/>
      <c r="N116" s="406">
        <f>SUM(N117:Q121)</f>
        <v>0</v>
      </c>
      <c r="O116" s="407"/>
      <c r="P116" s="407"/>
      <c r="Q116" s="407"/>
      <c r="R116" s="96"/>
      <c r="T116" s="97"/>
      <c r="U116" s="94"/>
      <c r="V116" s="94"/>
      <c r="W116" s="98">
        <f>SUM(W117:W137)</f>
        <v>0</v>
      </c>
      <c r="X116" s="94"/>
      <c r="Y116" s="98">
        <f>SUM(Y117:Y137)</f>
        <v>0</v>
      </c>
      <c r="Z116" s="94"/>
      <c r="AA116" s="99">
        <f>SUM(AA117:AA137)</f>
        <v>0</v>
      </c>
    </row>
    <row r="117" spans="2:27" s="1" customFormat="1" ht="22.5" customHeight="1">
      <c r="B117" s="102"/>
      <c r="C117" s="165" t="s">
        <v>78</v>
      </c>
      <c r="D117" s="165" t="s">
        <v>146</v>
      </c>
      <c r="E117" s="166" t="s">
        <v>252</v>
      </c>
      <c r="F117" s="379" t="s">
        <v>263</v>
      </c>
      <c r="G117" s="379"/>
      <c r="H117" s="379"/>
      <c r="I117" s="379"/>
      <c r="J117" s="167" t="s">
        <v>164</v>
      </c>
      <c r="K117" s="168">
        <v>0.8</v>
      </c>
      <c r="L117" s="372"/>
      <c r="M117" s="372"/>
      <c r="N117" s="373">
        <f aca="true" t="shared" si="0" ref="N117:N137">ROUND(L117*K117,2)</f>
        <v>0</v>
      </c>
      <c r="O117" s="373"/>
      <c r="P117" s="373"/>
      <c r="Q117" s="373"/>
      <c r="R117" s="103"/>
      <c r="T117" s="104" t="s">
        <v>5</v>
      </c>
      <c r="U117" s="29" t="s">
        <v>37</v>
      </c>
      <c r="V117" s="105">
        <v>0</v>
      </c>
      <c r="W117" s="105">
        <f aca="true" t="shared" si="1" ref="W117:W137">V117*K117</f>
        <v>0</v>
      </c>
      <c r="X117" s="105">
        <v>0</v>
      </c>
      <c r="Y117" s="105">
        <f aca="true" t="shared" si="2" ref="Y117:Y137">X117*K117</f>
        <v>0</v>
      </c>
      <c r="Z117" s="105">
        <v>0</v>
      </c>
      <c r="AA117" s="106">
        <f aca="true" t="shared" si="3" ref="AA117:AA137">Z117*K117</f>
        <v>0</v>
      </c>
    </row>
    <row r="118" spans="2:27" s="1" customFormat="1" ht="31.5" customHeight="1">
      <c r="B118" s="102"/>
      <c r="C118" s="165" t="s">
        <v>121</v>
      </c>
      <c r="D118" s="165" t="s">
        <v>146</v>
      </c>
      <c r="E118" s="166" t="s">
        <v>253</v>
      </c>
      <c r="F118" s="379" t="s">
        <v>265</v>
      </c>
      <c r="G118" s="379"/>
      <c r="H118" s="379"/>
      <c r="I118" s="379"/>
      <c r="J118" s="167" t="s">
        <v>164</v>
      </c>
      <c r="K118" s="168">
        <v>2.5</v>
      </c>
      <c r="L118" s="372"/>
      <c r="M118" s="372"/>
      <c r="N118" s="373">
        <f t="shared" si="0"/>
        <v>0</v>
      </c>
      <c r="O118" s="373"/>
      <c r="P118" s="373"/>
      <c r="Q118" s="373"/>
      <c r="R118" s="103"/>
      <c r="T118" s="104" t="s">
        <v>5</v>
      </c>
      <c r="U118" s="29" t="s">
        <v>37</v>
      </c>
      <c r="V118" s="105">
        <v>0</v>
      </c>
      <c r="W118" s="105">
        <f t="shared" si="1"/>
        <v>0</v>
      </c>
      <c r="X118" s="105">
        <v>0</v>
      </c>
      <c r="Y118" s="105">
        <f t="shared" si="2"/>
        <v>0</v>
      </c>
      <c r="Z118" s="105">
        <v>0</v>
      </c>
      <c r="AA118" s="106">
        <f t="shared" si="3"/>
        <v>0</v>
      </c>
    </row>
    <row r="119" spans="2:27" s="1" customFormat="1" ht="44.25" customHeight="1">
      <c r="B119" s="102"/>
      <c r="C119" s="165" t="s">
        <v>168</v>
      </c>
      <c r="D119" s="165" t="s">
        <v>146</v>
      </c>
      <c r="E119" s="166" t="s">
        <v>258</v>
      </c>
      <c r="F119" s="379" t="s">
        <v>276</v>
      </c>
      <c r="G119" s="379"/>
      <c r="H119" s="379"/>
      <c r="I119" s="379"/>
      <c r="J119" s="167" t="s">
        <v>220</v>
      </c>
      <c r="K119" s="168">
        <v>2</v>
      </c>
      <c r="L119" s="372"/>
      <c r="M119" s="372"/>
      <c r="N119" s="373">
        <f t="shared" si="0"/>
        <v>0</v>
      </c>
      <c r="O119" s="373"/>
      <c r="P119" s="373"/>
      <c r="Q119" s="373"/>
      <c r="R119" s="103"/>
      <c r="T119" s="104" t="s">
        <v>5</v>
      </c>
      <c r="U119" s="29" t="s">
        <v>37</v>
      </c>
      <c r="V119" s="105">
        <v>0</v>
      </c>
      <c r="W119" s="105">
        <f t="shared" si="1"/>
        <v>0</v>
      </c>
      <c r="X119" s="105">
        <v>0</v>
      </c>
      <c r="Y119" s="105">
        <f t="shared" si="2"/>
        <v>0</v>
      </c>
      <c r="Z119" s="105">
        <v>0</v>
      </c>
      <c r="AA119" s="106">
        <f t="shared" si="3"/>
        <v>0</v>
      </c>
    </row>
    <row r="120" spans="2:27" s="1" customFormat="1" ht="44.25" customHeight="1">
      <c r="B120" s="102"/>
      <c r="C120" s="165" t="s">
        <v>150</v>
      </c>
      <c r="D120" s="165" t="s">
        <v>146</v>
      </c>
      <c r="E120" s="166" t="s">
        <v>259</v>
      </c>
      <c r="F120" s="379" t="s">
        <v>278</v>
      </c>
      <c r="G120" s="379"/>
      <c r="H120" s="379"/>
      <c r="I120" s="379"/>
      <c r="J120" s="167" t="s">
        <v>220</v>
      </c>
      <c r="K120" s="168">
        <v>2</v>
      </c>
      <c r="L120" s="372"/>
      <c r="M120" s="372"/>
      <c r="N120" s="373">
        <f t="shared" si="0"/>
        <v>0</v>
      </c>
      <c r="O120" s="373"/>
      <c r="P120" s="373"/>
      <c r="Q120" s="373"/>
      <c r="R120" s="103"/>
      <c r="T120" s="104" t="s">
        <v>5</v>
      </c>
      <c r="U120" s="29" t="s">
        <v>37</v>
      </c>
      <c r="V120" s="105">
        <v>0</v>
      </c>
      <c r="W120" s="105">
        <f t="shared" si="1"/>
        <v>0</v>
      </c>
      <c r="X120" s="105">
        <v>0</v>
      </c>
      <c r="Y120" s="105">
        <f t="shared" si="2"/>
        <v>0</v>
      </c>
      <c r="Z120" s="105">
        <v>0</v>
      </c>
      <c r="AA120" s="106">
        <f t="shared" si="3"/>
        <v>0</v>
      </c>
    </row>
    <row r="121" spans="2:27" s="1" customFormat="1" ht="44.25" customHeight="1">
      <c r="B121" s="102"/>
      <c r="C121" s="165" t="s">
        <v>156</v>
      </c>
      <c r="D121" s="165" t="s">
        <v>146</v>
      </c>
      <c r="E121" s="166" t="s">
        <v>260</v>
      </c>
      <c r="F121" s="379" t="s">
        <v>280</v>
      </c>
      <c r="G121" s="379"/>
      <c r="H121" s="379"/>
      <c r="I121" s="379"/>
      <c r="J121" s="167" t="s">
        <v>220</v>
      </c>
      <c r="K121" s="168">
        <v>2</v>
      </c>
      <c r="L121" s="372"/>
      <c r="M121" s="372"/>
      <c r="N121" s="373">
        <f t="shared" si="0"/>
        <v>0</v>
      </c>
      <c r="O121" s="373"/>
      <c r="P121" s="373"/>
      <c r="Q121" s="373"/>
      <c r="R121" s="103"/>
      <c r="T121" s="104" t="s">
        <v>5</v>
      </c>
      <c r="U121" s="29" t="s">
        <v>37</v>
      </c>
      <c r="V121" s="105">
        <v>0</v>
      </c>
      <c r="W121" s="105">
        <f t="shared" si="1"/>
        <v>0</v>
      </c>
      <c r="X121" s="105">
        <v>0</v>
      </c>
      <c r="Y121" s="105">
        <f t="shared" si="2"/>
        <v>0</v>
      </c>
      <c r="Z121" s="105">
        <v>0</v>
      </c>
      <c r="AA121" s="106">
        <f t="shared" si="3"/>
        <v>0</v>
      </c>
    </row>
    <row r="122" spans="2:27" s="9" customFormat="1" ht="19.9" customHeight="1">
      <c r="B122" s="93"/>
      <c r="C122" s="170"/>
      <c r="D122" s="172" t="s">
        <v>463</v>
      </c>
      <c r="E122" s="171"/>
      <c r="F122" s="171"/>
      <c r="G122" s="171"/>
      <c r="H122" s="171"/>
      <c r="I122" s="171"/>
      <c r="J122" s="171"/>
      <c r="K122" s="171"/>
      <c r="L122" s="174"/>
      <c r="M122" s="174"/>
      <c r="N122" s="406">
        <f>SUM(N123:Q130)</f>
        <v>0</v>
      </c>
      <c r="O122" s="407"/>
      <c r="P122" s="407"/>
      <c r="Q122" s="407"/>
      <c r="R122" s="96"/>
      <c r="T122" s="97"/>
      <c r="U122" s="94"/>
      <c r="V122" s="94"/>
      <c r="W122" s="98">
        <f>SUM(W124:W143)</f>
        <v>0</v>
      </c>
      <c r="X122" s="94"/>
      <c r="Y122" s="98">
        <f>SUM(Y124:Y143)</f>
        <v>0</v>
      </c>
      <c r="Z122" s="94"/>
      <c r="AA122" s="99">
        <f>SUM(AA124:AA143)</f>
        <v>0</v>
      </c>
    </row>
    <row r="123" spans="2:27" s="1" customFormat="1" ht="31.5" customHeight="1">
      <c r="B123" s="102"/>
      <c r="C123" s="165" t="s">
        <v>155</v>
      </c>
      <c r="D123" s="165" t="s">
        <v>146</v>
      </c>
      <c r="E123" s="166" t="s">
        <v>294</v>
      </c>
      <c r="F123" s="379" t="s">
        <v>464</v>
      </c>
      <c r="G123" s="379"/>
      <c r="H123" s="379"/>
      <c r="I123" s="379"/>
      <c r="J123" s="167" t="s">
        <v>149</v>
      </c>
      <c r="K123" s="168">
        <v>44</v>
      </c>
      <c r="L123" s="372"/>
      <c r="M123" s="372"/>
      <c r="N123" s="373">
        <f aca="true" t="shared" si="4" ref="N123">ROUND(L123*K123,2)</f>
        <v>0</v>
      </c>
      <c r="O123" s="373"/>
      <c r="P123" s="373"/>
      <c r="Q123" s="373"/>
      <c r="R123" s="103"/>
      <c r="T123" s="104"/>
      <c r="U123" s="29"/>
      <c r="V123" s="105"/>
      <c r="W123" s="105"/>
      <c r="X123" s="105"/>
      <c r="Y123" s="105"/>
      <c r="Z123" s="105"/>
      <c r="AA123" s="106"/>
    </row>
    <row r="124" spans="2:27" s="1" customFormat="1" ht="22.5" customHeight="1">
      <c r="B124" s="102"/>
      <c r="C124" s="165" t="s">
        <v>162</v>
      </c>
      <c r="D124" s="165" t="s">
        <v>146</v>
      </c>
      <c r="E124" s="166" t="s">
        <v>216</v>
      </c>
      <c r="F124" s="379" t="s">
        <v>281</v>
      </c>
      <c r="G124" s="379"/>
      <c r="H124" s="379"/>
      <c r="I124" s="379"/>
      <c r="J124" s="167" t="s">
        <v>149</v>
      </c>
      <c r="K124" s="168">
        <v>48</v>
      </c>
      <c r="L124" s="372"/>
      <c r="M124" s="372"/>
      <c r="N124" s="373">
        <f t="shared" si="0"/>
        <v>0</v>
      </c>
      <c r="O124" s="373"/>
      <c r="P124" s="373"/>
      <c r="Q124" s="373"/>
      <c r="R124" s="103"/>
      <c r="T124" s="104" t="s">
        <v>5</v>
      </c>
      <c r="U124" s="29" t="s">
        <v>37</v>
      </c>
      <c r="V124" s="105">
        <v>0</v>
      </c>
      <c r="W124" s="105">
        <f t="shared" si="1"/>
        <v>0</v>
      </c>
      <c r="X124" s="105">
        <v>0</v>
      </c>
      <c r="Y124" s="105">
        <f t="shared" si="2"/>
        <v>0</v>
      </c>
      <c r="Z124" s="105">
        <v>0</v>
      </c>
      <c r="AA124" s="106">
        <f t="shared" si="3"/>
        <v>0</v>
      </c>
    </row>
    <row r="125" spans="2:27" s="1" customFormat="1" ht="22.5" customHeight="1">
      <c r="B125" s="102"/>
      <c r="C125" s="165" t="s">
        <v>159</v>
      </c>
      <c r="D125" s="165" t="s">
        <v>146</v>
      </c>
      <c r="E125" s="166" t="s">
        <v>261</v>
      </c>
      <c r="F125" s="379" t="s">
        <v>283</v>
      </c>
      <c r="G125" s="379"/>
      <c r="H125" s="379"/>
      <c r="I125" s="379"/>
      <c r="J125" s="167" t="s">
        <v>149</v>
      </c>
      <c r="K125" s="168">
        <v>44</v>
      </c>
      <c r="L125" s="372"/>
      <c r="M125" s="372"/>
      <c r="N125" s="373">
        <f t="shared" si="0"/>
        <v>0</v>
      </c>
      <c r="O125" s="373"/>
      <c r="P125" s="373"/>
      <c r="Q125" s="373"/>
      <c r="R125" s="103"/>
      <c r="T125" s="104" t="s">
        <v>5</v>
      </c>
      <c r="U125" s="29" t="s">
        <v>37</v>
      </c>
      <c r="V125" s="105">
        <v>0</v>
      </c>
      <c r="W125" s="105">
        <f t="shared" si="1"/>
        <v>0</v>
      </c>
      <c r="X125" s="105">
        <v>0</v>
      </c>
      <c r="Y125" s="105">
        <f t="shared" si="2"/>
        <v>0</v>
      </c>
      <c r="Z125" s="105">
        <v>0</v>
      </c>
      <c r="AA125" s="106">
        <f t="shared" si="3"/>
        <v>0</v>
      </c>
    </row>
    <row r="126" spans="2:27" s="1" customFormat="1" ht="31.5" customHeight="1">
      <c r="B126" s="102"/>
      <c r="C126" s="165" t="s">
        <v>170</v>
      </c>
      <c r="D126" s="165" t="s">
        <v>146</v>
      </c>
      <c r="E126" s="166" t="s">
        <v>284</v>
      </c>
      <c r="F126" s="379" t="s">
        <v>285</v>
      </c>
      <c r="G126" s="379"/>
      <c r="H126" s="379"/>
      <c r="I126" s="379"/>
      <c r="J126" s="167" t="s">
        <v>149</v>
      </c>
      <c r="K126" s="168">
        <v>44</v>
      </c>
      <c r="L126" s="372"/>
      <c r="M126" s="372"/>
      <c r="N126" s="373">
        <f t="shared" si="0"/>
        <v>0</v>
      </c>
      <c r="O126" s="373"/>
      <c r="P126" s="373"/>
      <c r="Q126" s="373"/>
      <c r="R126" s="103"/>
      <c r="T126" s="104" t="s">
        <v>5</v>
      </c>
      <c r="U126" s="29" t="s">
        <v>37</v>
      </c>
      <c r="V126" s="105">
        <v>0</v>
      </c>
      <c r="W126" s="105">
        <f t="shared" si="1"/>
        <v>0</v>
      </c>
      <c r="X126" s="105">
        <v>0</v>
      </c>
      <c r="Y126" s="105">
        <f t="shared" si="2"/>
        <v>0</v>
      </c>
      <c r="Z126" s="105">
        <v>0</v>
      </c>
      <c r="AA126" s="106">
        <f t="shared" si="3"/>
        <v>0</v>
      </c>
    </row>
    <row r="127" spans="2:27" s="1" customFormat="1" ht="22.5" customHeight="1">
      <c r="B127" s="102"/>
      <c r="C127" s="165" t="s">
        <v>161</v>
      </c>
      <c r="D127" s="165" t="s">
        <v>146</v>
      </c>
      <c r="E127" s="166" t="s">
        <v>286</v>
      </c>
      <c r="F127" s="379" t="s">
        <v>287</v>
      </c>
      <c r="G127" s="379"/>
      <c r="H127" s="379"/>
      <c r="I127" s="379"/>
      <c r="J127" s="167" t="s">
        <v>149</v>
      </c>
      <c r="K127" s="168">
        <v>48</v>
      </c>
      <c r="L127" s="372"/>
      <c r="M127" s="372"/>
      <c r="N127" s="373">
        <f t="shared" si="0"/>
        <v>0</v>
      </c>
      <c r="O127" s="373"/>
      <c r="P127" s="373"/>
      <c r="Q127" s="373"/>
      <c r="R127" s="103"/>
      <c r="T127" s="104" t="s">
        <v>5</v>
      </c>
      <c r="U127" s="29" t="s">
        <v>37</v>
      </c>
      <c r="V127" s="105">
        <v>0</v>
      </c>
      <c r="W127" s="105">
        <f t="shared" si="1"/>
        <v>0</v>
      </c>
      <c r="X127" s="105">
        <v>0</v>
      </c>
      <c r="Y127" s="105">
        <f t="shared" si="2"/>
        <v>0</v>
      </c>
      <c r="Z127" s="105">
        <v>0</v>
      </c>
      <c r="AA127" s="106">
        <f t="shared" si="3"/>
        <v>0</v>
      </c>
    </row>
    <row r="128" spans="2:27" s="1" customFormat="1" ht="22.5" customHeight="1">
      <c r="B128" s="102"/>
      <c r="C128" s="165" t="s">
        <v>177</v>
      </c>
      <c r="D128" s="165" t="s">
        <v>146</v>
      </c>
      <c r="E128" s="166" t="s">
        <v>262</v>
      </c>
      <c r="F128" s="379" t="s">
        <v>283</v>
      </c>
      <c r="G128" s="379"/>
      <c r="H128" s="379"/>
      <c r="I128" s="379"/>
      <c r="J128" s="167" t="s">
        <v>149</v>
      </c>
      <c r="K128" s="168">
        <v>44</v>
      </c>
      <c r="L128" s="372"/>
      <c r="M128" s="372"/>
      <c r="N128" s="373">
        <f t="shared" si="0"/>
        <v>0</v>
      </c>
      <c r="O128" s="373"/>
      <c r="P128" s="373"/>
      <c r="Q128" s="373"/>
      <c r="R128" s="103"/>
      <c r="T128" s="104" t="s">
        <v>5</v>
      </c>
      <c r="U128" s="29" t="s">
        <v>37</v>
      </c>
      <c r="V128" s="105">
        <v>0</v>
      </c>
      <c r="W128" s="105">
        <f t="shared" si="1"/>
        <v>0</v>
      </c>
      <c r="X128" s="105">
        <v>0</v>
      </c>
      <c r="Y128" s="105">
        <f t="shared" si="2"/>
        <v>0</v>
      </c>
      <c r="Z128" s="105">
        <v>0</v>
      </c>
      <c r="AA128" s="106">
        <f t="shared" si="3"/>
        <v>0</v>
      </c>
    </row>
    <row r="129" spans="2:27" s="1" customFormat="1" ht="31.5" customHeight="1">
      <c r="B129" s="102"/>
      <c r="C129" s="165" t="s">
        <v>165</v>
      </c>
      <c r="D129" s="165" t="s">
        <v>146</v>
      </c>
      <c r="E129" s="166" t="s">
        <v>289</v>
      </c>
      <c r="F129" s="379" t="s">
        <v>290</v>
      </c>
      <c r="G129" s="379"/>
      <c r="H129" s="379"/>
      <c r="I129" s="379"/>
      <c r="J129" s="167" t="s">
        <v>149</v>
      </c>
      <c r="K129" s="168">
        <v>44</v>
      </c>
      <c r="L129" s="372"/>
      <c r="M129" s="372"/>
      <c r="N129" s="373">
        <f t="shared" si="0"/>
        <v>0</v>
      </c>
      <c r="O129" s="373"/>
      <c r="P129" s="373"/>
      <c r="Q129" s="373"/>
      <c r="R129" s="103"/>
      <c r="T129" s="104" t="s">
        <v>5</v>
      </c>
      <c r="U129" s="29" t="s">
        <v>37</v>
      </c>
      <c r="V129" s="105">
        <v>0</v>
      </c>
      <c r="W129" s="105">
        <f t="shared" si="1"/>
        <v>0</v>
      </c>
      <c r="X129" s="105">
        <v>0</v>
      </c>
      <c r="Y129" s="105">
        <f t="shared" si="2"/>
        <v>0</v>
      </c>
      <c r="Z129" s="105">
        <v>0</v>
      </c>
      <c r="AA129" s="106">
        <f t="shared" si="3"/>
        <v>0</v>
      </c>
    </row>
    <row r="130" spans="2:27" s="1" customFormat="1" ht="22.5" customHeight="1">
      <c r="B130" s="102"/>
      <c r="C130" s="165" t="s">
        <v>184</v>
      </c>
      <c r="D130" s="165" t="s">
        <v>146</v>
      </c>
      <c r="E130" s="166" t="s">
        <v>291</v>
      </c>
      <c r="F130" s="379" t="s">
        <v>292</v>
      </c>
      <c r="G130" s="379"/>
      <c r="H130" s="379"/>
      <c r="I130" s="379"/>
      <c r="J130" s="167" t="s">
        <v>149</v>
      </c>
      <c r="K130" s="168">
        <v>44</v>
      </c>
      <c r="L130" s="372"/>
      <c r="M130" s="372"/>
      <c r="N130" s="373">
        <f t="shared" si="0"/>
        <v>0</v>
      </c>
      <c r="O130" s="373"/>
      <c r="P130" s="373"/>
      <c r="Q130" s="373"/>
      <c r="R130" s="103"/>
      <c r="T130" s="104" t="s">
        <v>5</v>
      </c>
      <c r="U130" s="29" t="s">
        <v>37</v>
      </c>
      <c r="V130" s="105">
        <v>0</v>
      </c>
      <c r="W130" s="105">
        <f t="shared" si="1"/>
        <v>0</v>
      </c>
      <c r="X130" s="105">
        <v>0</v>
      </c>
      <c r="Y130" s="105">
        <f t="shared" si="2"/>
        <v>0</v>
      </c>
      <c r="Z130" s="105">
        <v>0</v>
      </c>
      <c r="AA130" s="106">
        <f t="shared" si="3"/>
        <v>0</v>
      </c>
    </row>
    <row r="131" spans="2:27" s="9" customFormat="1" ht="19.9" customHeight="1">
      <c r="B131" s="93"/>
      <c r="C131" s="170"/>
      <c r="D131" s="172" t="s">
        <v>465</v>
      </c>
      <c r="E131" s="171"/>
      <c r="F131" s="171"/>
      <c r="G131" s="171"/>
      <c r="H131" s="171"/>
      <c r="I131" s="171"/>
      <c r="J131" s="171"/>
      <c r="K131" s="171"/>
      <c r="L131" s="174"/>
      <c r="M131" s="174"/>
      <c r="N131" s="406">
        <f>SUM(N132:Q134)</f>
        <v>0</v>
      </c>
      <c r="O131" s="407"/>
      <c r="P131" s="407"/>
      <c r="Q131" s="407"/>
      <c r="R131" s="96"/>
      <c r="T131" s="97"/>
      <c r="U131" s="94"/>
      <c r="V131" s="94"/>
      <c r="W131" s="98">
        <f>SUM(W132:W151)</f>
        <v>0</v>
      </c>
      <c r="X131" s="94"/>
      <c r="Y131" s="98">
        <f>SUM(Y132:Y151)</f>
        <v>0</v>
      </c>
      <c r="Z131" s="94"/>
      <c r="AA131" s="99">
        <f>SUM(AA132:AA151)</f>
        <v>0</v>
      </c>
    </row>
    <row r="132" spans="2:27" s="1" customFormat="1" ht="31.5" customHeight="1">
      <c r="B132" s="102"/>
      <c r="C132" s="165" t="s">
        <v>169</v>
      </c>
      <c r="D132" s="165" t="s">
        <v>146</v>
      </c>
      <c r="E132" s="166" t="s">
        <v>294</v>
      </c>
      <c r="F132" s="379" t="s">
        <v>464</v>
      </c>
      <c r="G132" s="379"/>
      <c r="H132" s="379"/>
      <c r="I132" s="379"/>
      <c r="J132" s="167" t="s">
        <v>149</v>
      </c>
      <c r="K132" s="168">
        <v>35</v>
      </c>
      <c r="L132" s="372"/>
      <c r="M132" s="372"/>
      <c r="N132" s="373">
        <f t="shared" si="0"/>
        <v>0</v>
      </c>
      <c r="O132" s="373"/>
      <c r="P132" s="373"/>
      <c r="Q132" s="373"/>
      <c r="R132" s="103"/>
      <c r="T132" s="104" t="s">
        <v>5</v>
      </c>
      <c r="U132" s="29" t="s">
        <v>37</v>
      </c>
      <c r="V132" s="105">
        <v>0</v>
      </c>
      <c r="W132" s="105">
        <f t="shared" si="1"/>
        <v>0</v>
      </c>
      <c r="X132" s="105">
        <v>0</v>
      </c>
      <c r="Y132" s="105">
        <f t="shared" si="2"/>
        <v>0</v>
      </c>
      <c r="Z132" s="105">
        <v>0</v>
      </c>
      <c r="AA132" s="106">
        <f t="shared" si="3"/>
        <v>0</v>
      </c>
    </row>
    <row r="133" spans="2:27" s="1" customFormat="1" ht="22.5" customHeight="1">
      <c r="B133" s="102"/>
      <c r="C133" s="165" t="s">
        <v>11</v>
      </c>
      <c r="D133" s="165" t="s">
        <v>146</v>
      </c>
      <c r="E133" s="166" t="s">
        <v>295</v>
      </c>
      <c r="F133" s="379" t="s">
        <v>281</v>
      </c>
      <c r="G133" s="379"/>
      <c r="H133" s="379"/>
      <c r="I133" s="379"/>
      <c r="J133" s="167" t="s">
        <v>149</v>
      </c>
      <c r="K133" s="168">
        <v>35</v>
      </c>
      <c r="L133" s="372"/>
      <c r="M133" s="372"/>
      <c r="N133" s="373">
        <f t="shared" si="0"/>
        <v>0</v>
      </c>
      <c r="O133" s="373"/>
      <c r="P133" s="373"/>
      <c r="Q133" s="373"/>
      <c r="R133" s="103"/>
      <c r="T133" s="104" t="s">
        <v>5</v>
      </c>
      <c r="U133" s="29" t="s">
        <v>37</v>
      </c>
      <c r="V133" s="105">
        <v>0</v>
      </c>
      <c r="W133" s="105">
        <f t="shared" si="1"/>
        <v>0</v>
      </c>
      <c r="X133" s="105">
        <v>0</v>
      </c>
      <c r="Y133" s="105">
        <f t="shared" si="2"/>
        <v>0</v>
      </c>
      <c r="Z133" s="105">
        <v>0</v>
      </c>
      <c r="AA133" s="106">
        <f t="shared" si="3"/>
        <v>0</v>
      </c>
    </row>
    <row r="134" spans="2:27" s="1" customFormat="1" ht="22.5" customHeight="1">
      <c r="B134" s="102"/>
      <c r="C134" s="165" t="s">
        <v>173</v>
      </c>
      <c r="D134" s="165" t="s">
        <v>146</v>
      </c>
      <c r="E134" s="166" t="s">
        <v>261</v>
      </c>
      <c r="F134" s="379" t="s">
        <v>283</v>
      </c>
      <c r="G134" s="379"/>
      <c r="H134" s="379"/>
      <c r="I134" s="379"/>
      <c r="J134" s="167" t="s">
        <v>149</v>
      </c>
      <c r="K134" s="168">
        <v>35</v>
      </c>
      <c r="L134" s="372"/>
      <c r="M134" s="372"/>
      <c r="N134" s="373">
        <f t="shared" si="0"/>
        <v>0</v>
      </c>
      <c r="O134" s="373"/>
      <c r="P134" s="373"/>
      <c r="Q134" s="373"/>
      <c r="R134" s="103"/>
      <c r="T134" s="104" t="s">
        <v>5</v>
      </c>
      <c r="U134" s="29" t="s">
        <v>37</v>
      </c>
      <c r="V134" s="105">
        <v>0</v>
      </c>
      <c r="W134" s="105">
        <f t="shared" si="1"/>
        <v>0</v>
      </c>
      <c r="X134" s="105">
        <v>0</v>
      </c>
      <c r="Y134" s="105">
        <f t="shared" si="2"/>
        <v>0</v>
      </c>
      <c r="Z134" s="105">
        <v>0</v>
      </c>
      <c r="AA134" s="106">
        <f t="shared" si="3"/>
        <v>0</v>
      </c>
    </row>
    <row r="135" spans="2:27" s="9" customFormat="1" ht="19.9" customHeight="1">
      <c r="B135" s="93"/>
      <c r="C135" s="170"/>
      <c r="D135" s="171" t="s">
        <v>710</v>
      </c>
      <c r="E135" s="171"/>
      <c r="F135" s="171"/>
      <c r="G135" s="171"/>
      <c r="H135" s="171"/>
      <c r="I135" s="171"/>
      <c r="J135" s="171"/>
      <c r="K135" s="171"/>
      <c r="L135" s="174"/>
      <c r="M135" s="174"/>
      <c r="N135" s="406">
        <f>SUM(N136:Q137)</f>
        <v>0</v>
      </c>
      <c r="O135" s="407"/>
      <c r="P135" s="407"/>
      <c r="Q135" s="407"/>
      <c r="R135" s="96"/>
      <c r="T135" s="97"/>
      <c r="U135" s="94"/>
      <c r="V135" s="94"/>
      <c r="W135" s="98">
        <f>SUM(W136:W155)</f>
        <v>0</v>
      </c>
      <c r="X135" s="94"/>
      <c r="Y135" s="98">
        <f>SUM(Y136:Y155)</f>
        <v>0</v>
      </c>
      <c r="Z135" s="94"/>
      <c r="AA135" s="99">
        <f>SUM(AA136:AA155)</f>
        <v>0</v>
      </c>
    </row>
    <row r="136" spans="2:27" s="1" customFormat="1" ht="22.5" customHeight="1">
      <c r="B136" s="102"/>
      <c r="C136" s="165" t="s">
        <v>196</v>
      </c>
      <c r="D136" s="165" t="s">
        <v>146</v>
      </c>
      <c r="E136" s="166" t="s">
        <v>264</v>
      </c>
      <c r="F136" s="379" t="s">
        <v>274</v>
      </c>
      <c r="G136" s="379"/>
      <c r="H136" s="379"/>
      <c r="I136" s="379"/>
      <c r="J136" s="167" t="s">
        <v>220</v>
      </c>
      <c r="K136" s="168">
        <v>1</v>
      </c>
      <c r="L136" s="372"/>
      <c r="M136" s="372"/>
      <c r="N136" s="373">
        <f t="shared" si="0"/>
        <v>0</v>
      </c>
      <c r="O136" s="373"/>
      <c r="P136" s="373"/>
      <c r="Q136" s="373"/>
      <c r="R136" s="103"/>
      <c r="T136" s="104" t="s">
        <v>5</v>
      </c>
      <c r="U136" s="29" t="s">
        <v>37</v>
      </c>
      <c r="V136" s="105">
        <v>0</v>
      </c>
      <c r="W136" s="105">
        <f t="shared" si="1"/>
        <v>0</v>
      </c>
      <c r="X136" s="105">
        <v>0</v>
      </c>
      <c r="Y136" s="105">
        <f t="shared" si="2"/>
        <v>0</v>
      </c>
      <c r="Z136" s="105">
        <v>0</v>
      </c>
      <c r="AA136" s="106">
        <f t="shared" si="3"/>
        <v>0</v>
      </c>
    </row>
    <row r="137" spans="2:27" s="1" customFormat="1" ht="22.5" customHeight="1">
      <c r="B137" s="102"/>
      <c r="C137" s="165" t="s">
        <v>176</v>
      </c>
      <c r="D137" s="165" t="s">
        <v>146</v>
      </c>
      <c r="E137" s="166" t="s">
        <v>231</v>
      </c>
      <c r="F137" s="379" t="s">
        <v>457</v>
      </c>
      <c r="G137" s="379"/>
      <c r="H137" s="379"/>
      <c r="I137" s="379"/>
      <c r="J137" s="167" t="s">
        <v>220</v>
      </c>
      <c r="K137" s="168">
        <v>1</v>
      </c>
      <c r="L137" s="372"/>
      <c r="M137" s="372"/>
      <c r="N137" s="373">
        <f t="shared" si="0"/>
        <v>0</v>
      </c>
      <c r="O137" s="373"/>
      <c r="P137" s="373"/>
      <c r="Q137" s="373"/>
      <c r="R137" s="103"/>
      <c r="T137" s="104" t="s">
        <v>5</v>
      </c>
      <c r="U137" s="29" t="s">
        <v>37</v>
      </c>
      <c r="V137" s="105">
        <v>0</v>
      </c>
      <c r="W137" s="105">
        <f t="shared" si="1"/>
        <v>0</v>
      </c>
      <c r="X137" s="105">
        <v>0</v>
      </c>
      <c r="Y137" s="105">
        <f t="shared" si="2"/>
        <v>0</v>
      </c>
      <c r="Z137" s="105">
        <v>0</v>
      </c>
      <c r="AA137" s="106">
        <f t="shared" si="3"/>
        <v>0</v>
      </c>
    </row>
    <row r="138" spans="2:18" s="1" customFormat="1" ht="6.95" customHeight="1">
      <c r="B138" s="40"/>
      <c r="C138" s="41"/>
      <c r="D138" s="41"/>
      <c r="E138" s="41"/>
      <c r="F138" s="41"/>
      <c r="G138" s="41"/>
      <c r="H138" s="41"/>
      <c r="I138" s="41"/>
      <c r="J138" s="41"/>
      <c r="K138" s="41"/>
      <c r="L138" s="41"/>
      <c r="M138" s="41"/>
      <c r="N138" s="41"/>
      <c r="O138" s="41"/>
      <c r="P138" s="41"/>
      <c r="Q138" s="41"/>
      <c r="R138" s="42"/>
    </row>
  </sheetData>
  <sheetProtection algorithmName="SHA-512" hashValue="HWcWqERVtyVKAHhnNaeucBQ7mSyO5feupSXpl+CWHVNAnG1kxzGXPaSI3xHkSD6RC/2lSDHfMmBchPtSyre13A==" saltValue="nhegWl4zGCtl6A4p3FTI2A==" spinCount="100000" sheet="1" objects="1" scenarios="1"/>
  <mergeCells count="122">
    <mergeCell ref="O9:P9"/>
    <mergeCell ref="O11:P11"/>
    <mergeCell ref="O12:P12"/>
    <mergeCell ref="O14:P14"/>
    <mergeCell ref="O15:P15"/>
    <mergeCell ref="O17:P17"/>
    <mergeCell ref="H1:K1"/>
    <mergeCell ref="C2:Q2"/>
    <mergeCell ref="S2:AC2"/>
    <mergeCell ref="C4:Q4"/>
    <mergeCell ref="F6:P6"/>
    <mergeCell ref="F7:P7"/>
    <mergeCell ref="F9:G9"/>
    <mergeCell ref="F10:G10"/>
    <mergeCell ref="F13:G13"/>
    <mergeCell ref="F14:G14"/>
    <mergeCell ref="F15:G15"/>
    <mergeCell ref="F16:G16"/>
    <mergeCell ref="M30:P30"/>
    <mergeCell ref="H32:J32"/>
    <mergeCell ref="M32:P32"/>
    <mergeCell ref="H33:J33"/>
    <mergeCell ref="M33:P33"/>
    <mergeCell ref="H34:J34"/>
    <mergeCell ref="M34:P34"/>
    <mergeCell ref="O18:P18"/>
    <mergeCell ref="O20:P20"/>
    <mergeCell ref="O21:P21"/>
    <mergeCell ref="E24:L24"/>
    <mergeCell ref="M27:P27"/>
    <mergeCell ref="M28:P28"/>
    <mergeCell ref="F19:G19"/>
    <mergeCell ref="F78:P78"/>
    <mergeCell ref="F79:P79"/>
    <mergeCell ref="M81:P81"/>
    <mergeCell ref="M83:Q83"/>
    <mergeCell ref="M84:Q84"/>
    <mergeCell ref="C86:G86"/>
    <mergeCell ref="N86:Q86"/>
    <mergeCell ref="H35:J35"/>
    <mergeCell ref="M35:P35"/>
    <mergeCell ref="H36:J36"/>
    <mergeCell ref="M36:P36"/>
    <mergeCell ref="L38:P38"/>
    <mergeCell ref="C76:Q76"/>
    <mergeCell ref="N95:Q95"/>
    <mergeCell ref="L97:Q97"/>
    <mergeCell ref="C103:Q103"/>
    <mergeCell ref="F105:P105"/>
    <mergeCell ref="F106:P106"/>
    <mergeCell ref="M108:P108"/>
    <mergeCell ref="N88:Q88"/>
    <mergeCell ref="N89:Q89"/>
    <mergeCell ref="N90:Q90"/>
    <mergeCell ref="P91:Q91"/>
    <mergeCell ref="P92:Q92"/>
    <mergeCell ref="P93:Q93"/>
    <mergeCell ref="N115:Q115"/>
    <mergeCell ref="N116:Q116"/>
    <mergeCell ref="F117:I117"/>
    <mergeCell ref="L117:M117"/>
    <mergeCell ref="N117:Q117"/>
    <mergeCell ref="F118:I118"/>
    <mergeCell ref="L118:M118"/>
    <mergeCell ref="N118:Q118"/>
    <mergeCell ref="M110:Q110"/>
    <mergeCell ref="M111:Q111"/>
    <mergeCell ref="F113:I113"/>
    <mergeCell ref="L113:M113"/>
    <mergeCell ref="N113:Q113"/>
    <mergeCell ref="N114:Q114"/>
    <mergeCell ref="F121:I121"/>
    <mergeCell ref="L121:M121"/>
    <mergeCell ref="N121:Q121"/>
    <mergeCell ref="N122:Q122"/>
    <mergeCell ref="F123:I123"/>
    <mergeCell ref="L123:M123"/>
    <mergeCell ref="N123:Q123"/>
    <mergeCell ref="F119:I119"/>
    <mergeCell ref="L119:M119"/>
    <mergeCell ref="N119:Q119"/>
    <mergeCell ref="F120:I120"/>
    <mergeCell ref="L120:M120"/>
    <mergeCell ref="N120:Q120"/>
    <mergeCell ref="F126:I126"/>
    <mergeCell ref="L126:M126"/>
    <mergeCell ref="N126:Q126"/>
    <mergeCell ref="F127:I127"/>
    <mergeCell ref="L127:M127"/>
    <mergeCell ref="N127:Q127"/>
    <mergeCell ref="F124:I124"/>
    <mergeCell ref="L124:M124"/>
    <mergeCell ref="N124:Q124"/>
    <mergeCell ref="F125:I125"/>
    <mergeCell ref="L125:M125"/>
    <mergeCell ref="N125:Q125"/>
    <mergeCell ref="F130:I130"/>
    <mergeCell ref="L130:M130"/>
    <mergeCell ref="N130:Q130"/>
    <mergeCell ref="N131:Q131"/>
    <mergeCell ref="F132:I132"/>
    <mergeCell ref="L132:M132"/>
    <mergeCell ref="N132:Q132"/>
    <mergeCell ref="F128:I128"/>
    <mergeCell ref="L128:M128"/>
    <mergeCell ref="N128:Q128"/>
    <mergeCell ref="F129:I129"/>
    <mergeCell ref="L129:M129"/>
    <mergeCell ref="N129:Q129"/>
    <mergeCell ref="N135:Q135"/>
    <mergeCell ref="F136:I136"/>
    <mergeCell ref="L136:M136"/>
    <mergeCell ref="N136:Q136"/>
    <mergeCell ref="F137:I137"/>
    <mergeCell ref="L137:M137"/>
    <mergeCell ref="N137:Q137"/>
    <mergeCell ref="F133:I133"/>
    <mergeCell ref="L133:M133"/>
    <mergeCell ref="N133:Q133"/>
    <mergeCell ref="F134:I134"/>
    <mergeCell ref="L134:M134"/>
    <mergeCell ref="N134:Q134"/>
  </mergeCells>
  <hyperlinks>
    <hyperlink ref="F1:G1" location="C2" display="1) Krycí list rozpočtu"/>
    <hyperlink ref="H1:K1" location="C86" display="2) Rekapitulace rozpočtu"/>
    <hyperlink ref="L1" location="C110" display="3) Rozpočet"/>
    <hyperlink ref="S1:T1" location="'Rekapitulace stavby'!C2" display="Rekapitulace stavby"/>
  </hyperlinks>
  <printOptions/>
  <pageMargins left="0.5833333" right="0.5833333" top="0.5" bottom="0.4666667" header="0" footer="0"/>
  <pageSetup blackAndWhite="1" fitToHeight="100" fitToWidth="1" horizontalDpi="600" verticalDpi="600" orientation="portrait" paperSize="9" scale="95" r:id="rId2"/>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153"/>
  <sheetViews>
    <sheetView showGridLines="0" workbookViewId="0" topLeftCell="A1">
      <pane ySplit="1" topLeftCell="A2" activePane="bottomLeft" state="frozen"/>
      <selection pane="bottomLeft" activeCell="L119" sqref="L119:M152"/>
    </sheetView>
  </sheetViews>
  <sheetFormatPr defaultColWidth="9.33203125" defaultRowHeight="13.5"/>
  <cols>
    <col min="1" max="1" width="8.33203125" style="112" customWidth="1"/>
    <col min="2" max="2" width="1.66796875" style="112" customWidth="1"/>
    <col min="3" max="3" width="4.16015625" style="112" customWidth="1"/>
    <col min="4" max="4" width="4.33203125" style="112" customWidth="1"/>
    <col min="5" max="5" width="17.16015625" style="112" customWidth="1"/>
    <col min="6" max="7" width="11.16015625" style="112" customWidth="1"/>
    <col min="8" max="8" width="12.5" style="112" customWidth="1"/>
    <col min="9" max="9" width="7" style="112" customWidth="1"/>
    <col min="10" max="10" width="5.16015625" style="112" customWidth="1"/>
    <col min="11" max="11" width="11.5" style="112" customWidth="1"/>
    <col min="12" max="12" width="12" style="112" customWidth="1"/>
    <col min="13" max="14" width="6" style="112" customWidth="1"/>
    <col min="15" max="15" width="2" style="112" customWidth="1"/>
    <col min="16" max="16" width="12.5" style="112" customWidth="1"/>
    <col min="17" max="17" width="4.16015625" style="112" customWidth="1"/>
    <col min="18" max="18" width="1.66796875" style="112" customWidth="1"/>
    <col min="19" max="19" width="8.16015625" style="112" customWidth="1"/>
    <col min="20" max="20" width="29.66015625" style="112" hidden="1" customWidth="1"/>
    <col min="21" max="21" width="16.33203125" style="112" hidden="1" customWidth="1"/>
    <col min="22" max="22" width="12.33203125" style="112" hidden="1" customWidth="1"/>
    <col min="23" max="23" width="16.33203125" style="112" hidden="1" customWidth="1"/>
    <col min="24" max="24" width="12.16015625" style="112" hidden="1" customWidth="1"/>
    <col min="25" max="25" width="15" style="112" hidden="1" customWidth="1"/>
    <col min="26" max="26" width="11" style="112" hidden="1" customWidth="1"/>
    <col min="27" max="27" width="15" style="112" hidden="1" customWidth="1"/>
    <col min="28" max="28" width="16.33203125" style="112" hidden="1" customWidth="1"/>
    <col min="29" max="29" width="11" style="112" customWidth="1"/>
    <col min="30" max="30" width="15" style="112" customWidth="1"/>
    <col min="31" max="31" width="16.33203125" style="112" customWidth="1"/>
    <col min="32" max="16384" width="9.33203125" style="112" customWidth="1"/>
  </cols>
  <sheetData>
    <row r="1" spans="1:41" ht="21.75" customHeight="1">
      <c r="A1" s="71"/>
      <c r="B1" s="11"/>
      <c r="C1" s="11"/>
      <c r="D1" s="12" t="s">
        <v>1</v>
      </c>
      <c r="E1" s="11"/>
      <c r="F1" s="13" t="s">
        <v>116</v>
      </c>
      <c r="G1" s="13"/>
      <c r="H1" s="396" t="s">
        <v>117</v>
      </c>
      <c r="I1" s="396"/>
      <c r="J1" s="396"/>
      <c r="K1" s="396"/>
      <c r="L1" s="13" t="s">
        <v>118</v>
      </c>
      <c r="M1" s="11"/>
      <c r="N1" s="11"/>
      <c r="O1" s="12" t="s">
        <v>119</v>
      </c>
      <c r="P1" s="11"/>
      <c r="Q1" s="11"/>
      <c r="R1" s="11"/>
      <c r="S1" s="13" t="s">
        <v>120</v>
      </c>
      <c r="T1" s="13"/>
      <c r="U1" s="71"/>
      <c r="V1" s="71"/>
      <c r="W1" s="14"/>
      <c r="X1" s="14"/>
      <c r="Y1" s="14"/>
      <c r="Z1" s="14"/>
      <c r="AA1" s="14"/>
      <c r="AB1" s="14"/>
      <c r="AC1" s="14"/>
      <c r="AD1" s="14"/>
      <c r="AE1" s="14"/>
      <c r="AF1" s="14"/>
      <c r="AG1" s="14"/>
      <c r="AH1" s="14"/>
      <c r="AI1" s="14"/>
      <c r="AJ1" s="14"/>
      <c r="AK1" s="14"/>
      <c r="AL1" s="14"/>
      <c r="AM1" s="14"/>
      <c r="AN1" s="14"/>
      <c r="AO1" s="14"/>
    </row>
    <row r="2" spans="3:29" ht="36.95" customHeight="1">
      <c r="C2" s="307" t="s">
        <v>7</v>
      </c>
      <c r="D2" s="308"/>
      <c r="E2" s="308"/>
      <c r="F2" s="308"/>
      <c r="G2" s="308"/>
      <c r="H2" s="308"/>
      <c r="I2" s="308"/>
      <c r="J2" s="308"/>
      <c r="K2" s="308"/>
      <c r="L2" s="308"/>
      <c r="M2" s="308"/>
      <c r="N2" s="308"/>
      <c r="O2" s="308"/>
      <c r="P2" s="308"/>
      <c r="Q2" s="308"/>
      <c r="S2" s="339" t="s">
        <v>8</v>
      </c>
      <c r="T2" s="340"/>
      <c r="U2" s="340"/>
      <c r="V2" s="340"/>
      <c r="W2" s="340"/>
      <c r="X2" s="340"/>
      <c r="Y2" s="340"/>
      <c r="Z2" s="340"/>
      <c r="AA2" s="340"/>
      <c r="AB2" s="340"/>
      <c r="AC2" s="340"/>
    </row>
    <row r="3" spans="2:18" ht="6.95" customHeight="1">
      <c r="B3" s="18"/>
      <c r="C3" s="19"/>
      <c r="D3" s="19"/>
      <c r="E3" s="19"/>
      <c r="F3" s="19"/>
      <c r="G3" s="19"/>
      <c r="H3" s="19"/>
      <c r="I3" s="19"/>
      <c r="J3" s="19"/>
      <c r="K3" s="19"/>
      <c r="L3" s="19"/>
      <c r="M3" s="19"/>
      <c r="N3" s="19"/>
      <c r="O3" s="19"/>
      <c r="P3" s="19"/>
      <c r="Q3" s="19"/>
      <c r="R3" s="20"/>
    </row>
    <row r="4" spans="2:20" ht="36.95" customHeight="1">
      <c r="B4" s="21"/>
      <c r="C4" s="309" t="s">
        <v>122</v>
      </c>
      <c r="D4" s="310"/>
      <c r="E4" s="310"/>
      <c r="F4" s="310"/>
      <c r="G4" s="310"/>
      <c r="H4" s="310"/>
      <c r="I4" s="310"/>
      <c r="J4" s="310"/>
      <c r="K4" s="310"/>
      <c r="L4" s="310"/>
      <c r="M4" s="310"/>
      <c r="N4" s="310"/>
      <c r="O4" s="310"/>
      <c r="P4" s="310"/>
      <c r="Q4" s="310"/>
      <c r="R4" s="22"/>
      <c r="T4" s="23" t="s">
        <v>13</v>
      </c>
    </row>
    <row r="5" spans="2:18" ht="6.95" customHeight="1">
      <c r="B5" s="21"/>
      <c r="C5" s="175"/>
      <c r="D5" s="175"/>
      <c r="E5" s="175"/>
      <c r="F5" s="175"/>
      <c r="G5" s="175"/>
      <c r="H5" s="175"/>
      <c r="I5" s="175"/>
      <c r="J5" s="175"/>
      <c r="K5" s="175"/>
      <c r="L5" s="175"/>
      <c r="M5" s="175"/>
      <c r="N5" s="175"/>
      <c r="O5" s="175"/>
      <c r="P5" s="175"/>
      <c r="Q5" s="175"/>
      <c r="R5" s="22"/>
    </row>
    <row r="6" spans="2:18" ht="25.35" customHeight="1">
      <c r="B6" s="21"/>
      <c r="C6" s="175"/>
      <c r="D6" s="176" t="s">
        <v>17</v>
      </c>
      <c r="E6" s="175"/>
      <c r="F6" s="417" t="str">
        <f>'[4]Rekapitulace stavby'!K6</f>
        <v>Lednice</v>
      </c>
      <c r="G6" s="418"/>
      <c r="H6" s="418"/>
      <c r="I6" s="418"/>
      <c r="J6" s="418"/>
      <c r="K6" s="418"/>
      <c r="L6" s="418"/>
      <c r="M6" s="418"/>
      <c r="N6" s="418"/>
      <c r="O6" s="418"/>
      <c r="P6" s="418"/>
      <c r="Q6" s="175"/>
      <c r="R6" s="22"/>
    </row>
    <row r="7" spans="2:18" s="1" customFormat="1" ht="32.85" customHeight="1">
      <c r="B7" s="26"/>
      <c r="C7" s="177"/>
      <c r="D7" s="178" t="s">
        <v>123</v>
      </c>
      <c r="E7" s="177"/>
      <c r="F7" s="313" t="s">
        <v>626</v>
      </c>
      <c r="G7" s="408"/>
      <c r="H7" s="408"/>
      <c r="I7" s="408"/>
      <c r="J7" s="408"/>
      <c r="K7" s="408"/>
      <c r="L7" s="408"/>
      <c r="M7" s="408"/>
      <c r="N7" s="408"/>
      <c r="O7" s="408"/>
      <c r="P7" s="408"/>
      <c r="Q7" s="177"/>
      <c r="R7" s="28"/>
    </row>
    <row r="8" spans="2:18" s="1" customFormat="1" ht="14.45" customHeight="1">
      <c r="B8" s="26"/>
      <c r="C8" s="177"/>
      <c r="D8" s="176" t="s">
        <v>19</v>
      </c>
      <c r="E8" s="177"/>
      <c r="F8" s="179" t="s">
        <v>5</v>
      </c>
      <c r="G8" s="177"/>
      <c r="H8" s="177"/>
      <c r="I8" s="177"/>
      <c r="J8" s="177"/>
      <c r="K8" s="177"/>
      <c r="L8" s="177"/>
      <c r="M8" s="176" t="s">
        <v>20</v>
      </c>
      <c r="N8" s="177"/>
      <c r="O8" s="179" t="s">
        <v>5</v>
      </c>
      <c r="P8" s="177"/>
      <c r="Q8" s="177"/>
      <c r="R8" s="28"/>
    </row>
    <row r="9" spans="2:18" s="1" customFormat="1" ht="14.45" customHeight="1">
      <c r="B9" s="26"/>
      <c r="C9" s="177"/>
      <c r="D9" s="176" t="s">
        <v>21</v>
      </c>
      <c r="E9" s="177"/>
      <c r="F9" s="409" t="str">
        <f>'Rekapitulace stavby'!K8</f>
        <v>Lednice</v>
      </c>
      <c r="G9" s="409"/>
      <c r="H9" s="177"/>
      <c r="I9" s="177"/>
      <c r="J9" s="177"/>
      <c r="K9" s="177"/>
      <c r="L9" s="177"/>
      <c r="M9" s="176" t="s">
        <v>23</v>
      </c>
      <c r="N9" s="177"/>
      <c r="O9" s="409" t="str">
        <f>'Rekapitulace stavby'!AN8</f>
        <v>29. 1. 2018</v>
      </c>
      <c r="P9" s="409"/>
      <c r="Q9" s="177"/>
      <c r="R9" s="28"/>
    </row>
    <row r="10" spans="2:18" s="1" customFormat="1" ht="10.9" customHeight="1">
      <c r="B10" s="26"/>
      <c r="C10" s="177"/>
      <c r="D10" s="177"/>
      <c r="E10" s="177"/>
      <c r="F10" s="409"/>
      <c r="G10" s="409"/>
      <c r="H10" s="177"/>
      <c r="I10" s="177"/>
      <c r="J10" s="177"/>
      <c r="K10" s="177"/>
      <c r="L10" s="177"/>
      <c r="M10" s="177"/>
      <c r="N10" s="177"/>
      <c r="O10" s="177"/>
      <c r="P10" s="177"/>
      <c r="Q10" s="177"/>
      <c r="R10" s="28"/>
    </row>
    <row r="11" spans="2:18" s="1" customFormat="1" ht="14.45" customHeight="1">
      <c r="B11" s="26"/>
      <c r="C11" s="177"/>
      <c r="D11" s="176" t="s">
        <v>25</v>
      </c>
      <c r="E11" s="177"/>
      <c r="F11" s="180" t="str">
        <f>'Rekapitulace stavby'!K10</f>
        <v>Mendelova univerzita v Brně, Zahradnická fakulta</v>
      </c>
      <c r="G11" s="180"/>
      <c r="H11" s="177"/>
      <c r="I11" s="177"/>
      <c r="J11" s="177"/>
      <c r="K11" s="177"/>
      <c r="L11" s="177"/>
      <c r="M11" s="176" t="s">
        <v>26</v>
      </c>
      <c r="N11" s="177"/>
      <c r="O11" s="311">
        <f>IF('Rekapitulace stavby'!AN10="","",'Rekapitulace stavby'!AN10)</f>
        <v>62156489</v>
      </c>
      <c r="P11" s="311"/>
      <c r="Q11" s="177"/>
      <c r="R11" s="28"/>
    </row>
    <row r="12" spans="2:18" s="1" customFormat="1" ht="18" customHeight="1">
      <c r="B12" s="26"/>
      <c r="C12" s="177"/>
      <c r="D12" s="177"/>
      <c r="E12" s="179" t="str">
        <f>IF('[4]Rekapitulace stavby'!E11="","",'[4]Rekapitulace stavby'!E11)</f>
        <v xml:space="preserve"> </v>
      </c>
      <c r="F12" s="180" t="str">
        <f>'Rekapitulace stavby'!K11</f>
        <v>Zemědělská 1, 613 00 Brno</v>
      </c>
      <c r="G12" s="180"/>
      <c r="H12" s="177"/>
      <c r="I12" s="177"/>
      <c r="J12" s="177"/>
      <c r="K12" s="177"/>
      <c r="L12" s="177"/>
      <c r="M12" s="176" t="s">
        <v>27</v>
      </c>
      <c r="N12" s="177"/>
      <c r="O12" s="311" t="str">
        <f>IF('Rekapitulace stavby'!AN11="","",'Rekapitulace stavby'!AN11)</f>
        <v>CZ62156489</v>
      </c>
      <c r="P12" s="311"/>
      <c r="Q12" s="177"/>
      <c r="R12" s="28"/>
    </row>
    <row r="13" spans="2:18" s="1" customFormat="1" ht="6.95" customHeight="1">
      <c r="B13" s="26"/>
      <c r="C13" s="177"/>
      <c r="D13" s="177"/>
      <c r="E13" s="177"/>
      <c r="F13" s="409"/>
      <c r="G13" s="409"/>
      <c r="H13" s="177"/>
      <c r="I13" s="177"/>
      <c r="J13" s="177"/>
      <c r="K13" s="177"/>
      <c r="L13" s="177"/>
      <c r="M13" s="177"/>
      <c r="N13" s="177"/>
      <c r="O13" s="177"/>
      <c r="P13" s="177"/>
      <c r="Q13" s="177"/>
      <c r="R13" s="28"/>
    </row>
    <row r="14" spans="2:18" s="1" customFormat="1" ht="14.45" customHeight="1">
      <c r="B14" s="26"/>
      <c r="C14" s="177"/>
      <c r="D14" s="176" t="s">
        <v>28</v>
      </c>
      <c r="E14" s="177"/>
      <c r="F14" s="352" t="str">
        <f>'Rekapitulace stavby'!K13</f>
        <v xml:space="preserve"> </v>
      </c>
      <c r="G14" s="352"/>
      <c r="H14" s="177"/>
      <c r="I14" s="177"/>
      <c r="J14" s="177"/>
      <c r="K14" s="177"/>
      <c r="L14" s="177"/>
      <c r="M14" s="176" t="s">
        <v>26</v>
      </c>
      <c r="N14" s="177"/>
      <c r="O14" s="354" t="str">
        <f>'Rekapitulace stavby'!AN13</f>
        <v xml:space="preserve"> </v>
      </c>
      <c r="P14" s="354"/>
      <c r="Q14" s="177"/>
      <c r="R14" s="28"/>
    </row>
    <row r="15" spans="2:18" s="1" customFormat="1" ht="18" customHeight="1">
      <c r="B15" s="26"/>
      <c r="C15" s="177"/>
      <c r="D15" s="177"/>
      <c r="E15" s="179" t="str">
        <f>IF('[4]Rekapitulace stavby'!E14="","",'[4]Rekapitulace stavby'!E14)</f>
        <v xml:space="preserve"> </v>
      </c>
      <c r="F15" s="354" t="str">
        <f>'Rekapitulace stavby'!K14</f>
        <v xml:space="preserve"> </v>
      </c>
      <c r="G15" s="354"/>
      <c r="H15" s="177"/>
      <c r="I15" s="177"/>
      <c r="J15" s="177"/>
      <c r="K15" s="177"/>
      <c r="L15" s="177"/>
      <c r="M15" s="176" t="s">
        <v>27</v>
      </c>
      <c r="N15" s="177"/>
      <c r="O15" s="354" t="str">
        <f>'Rekapitulace stavby'!AN14</f>
        <v xml:space="preserve"> </v>
      </c>
      <c r="P15" s="354"/>
      <c r="Q15" s="177"/>
      <c r="R15" s="28"/>
    </row>
    <row r="16" spans="2:18" s="1" customFormat="1" ht="6.95" customHeight="1">
      <c r="B16" s="26"/>
      <c r="C16" s="177"/>
      <c r="D16" s="177"/>
      <c r="E16" s="177"/>
      <c r="F16" s="409"/>
      <c r="G16" s="409"/>
      <c r="H16" s="177"/>
      <c r="I16" s="177"/>
      <c r="J16" s="177"/>
      <c r="K16" s="177"/>
      <c r="L16" s="177"/>
      <c r="M16" s="177"/>
      <c r="N16" s="177"/>
      <c r="O16" s="177"/>
      <c r="P16" s="177"/>
      <c r="Q16" s="177"/>
      <c r="R16" s="28"/>
    </row>
    <row r="17" spans="2:18" s="1" customFormat="1" ht="14.45" customHeight="1">
      <c r="B17" s="26"/>
      <c r="C17" s="177"/>
      <c r="D17" s="176" t="s">
        <v>29</v>
      </c>
      <c r="E17" s="177"/>
      <c r="F17" s="180" t="str">
        <f>'Rekapitulace stavby'!K16</f>
        <v>Ing. Jiří Vondál, PROVO</v>
      </c>
      <c r="G17" s="180"/>
      <c r="H17" s="177"/>
      <c r="I17" s="177"/>
      <c r="J17" s="177"/>
      <c r="K17" s="177"/>
      <c r="L17" s="177"/>
      <c r="M17" s="176" t="s">
        <v>26</v>
      </c>
      <c r="N17" s="177"/>
      <c r="O17" s="311">
        <f>IF('Rekapitulace stavby'!AN16="","",'Rekapitulace stavby'!AN16)</f>
        <v>12703320</v>
      </c>
      <c r="P17" s="311"/>
      <c r="Q17" s="177"/>
      <c r="R17" s="28"/>
    </row>
    <row r="18" spans="2:18" s="1" customFormat="1" ht="18" customHeight="1">
      <c r="B18" s="26"/>
      <c r="C18" s="177"/>
      <c r="D18" s="177"/>
      <c r="E18" s="179" t="str">
        <f>IF('[4]Rekapitulace stavby'!E17="","",'[4]Rekapitulace stavby'!E17)</f>
        <v xml:space="preserve"> </v>
      </c>
      <c r="F18" s="180" t="str">
        <f>'Rekapitulace stavby'!K17</f>
        <v>Kubelíkova 22d, 628 00 Brno - Líšeň</v>
      </c>
      <c r="G18" s="180"/>
      <c r="H18" s="177"/>
      <c r="I18" s="177"/>
      <c r="J18" s="177"/>
      <c r="K18" s="177"/>
      <c r="L18" s="177"/>
      <c r="M18" s="176" t="s">
        <v>27</v>
      </c>
      <c r="N18" s="177"/>
      <c r="O18" s="311" t="str">
        <f>IF('Rekapitulace stavby'!AN17="","",'Rekapitulace stavby'!AN17)</f>
        <v/>
      </c>
      <c r="P18" s="311"/>
      <c r="Q18" s="177"/>
      <c r="R18" s="28"/>
    </row>
    <row r="19" spans="2:18" s="1" customFormat="1" ht="6.95" customHeight="1">
      <c r="B19" s="26"/>
      <c r="C19" s="177"/>
      <c r="D19" s="177"/>
      <c r="E19" s="177"/>
      <c r="F19" s="409"/>
      <c r="G19" s="409"/>
      <c r="H19" s="177"/>
      <c r="I19" s="177"/>
      <c r="J19" s="177"/>
      <c r="K19" s="177"/>
      <c r="L19" s="177"/>
      <c r="M19" s="177"/>
      <c r="N19" s="177"/>
      <c r="O19" s="177"/>
      <c r="P19" s="177"/>
      <c r="Q19" s="177"/>
      <c r="R19" s="28"/>
    </row>
    <row r="20" spans="2:18" s="1" customFormat="1" ht="14.45" customHeight="1">
      <c r="B20" s="26"/>
      <c r="C20" s="177"/>
      <c r="D20" s="176" t="s">
        <v>31</v>
      </c>
      <c r="E20" s="177"/>
      <c r="F20" s="180" t="str">
        <f>'Rekapitulace stavby'!K19</f>
        <v>Profigrass s.r.o. - Ing. Tomáš Vlček</v>
      </c>
      <c r="G20" s="180"/>
      <c r="H20" s="177"/>
      <c r="I20" s="177"/>
      <c r="J20" s="177"/>
      <c r="K20" s="177"/>
      <c r="L20" s="177"/>
      <c r="M20" s="176" t="s">
        <v>26</v>
      </c>
      <c r="N20" s="177"/>
      <c r="O20" s="311">
        <f>IF('Rekapitulace stavby'!AN19="","",'Rekapitulace stavby'!AN19)</f>
        <v>25319876</v>
      </c>
      <c r="P20" s="311"/>
      <c r="Q20" s="177"/>
      <c r="R20" s="28"/>
    </row>
    <row r="21" spans="2:18" s="1" customFormat="1" ht="18" customHeight="1">
      <c r="B21" s="26"/>
      <c r="C21" s="177"/>
      <c r="D21" s="177"/>
      <c r="E21" s="179" t="str">
        <f>IF('[4]Rekapitulace stavby'!E20="","",'[4]Rekapitulace stavby'!E20)</f>
        <v xml:space="preserve"> </v>
      </c>
      <c r="F21" s="180" t="str">
        <f>'Rekapitulace stavby'!K20</f>
        <v>Holzova 9, 628 00 Brno - Líšeň</v>
      </c>
      <c r="G21" s="180"/>
      <c r="H21" s="177"/>
      <c r="I21" s="177"/>
      <c r="J21" s="177"/>
      <c r="K21" s="177"/>
      <c r="L21" s="177"/>
      <c r="M21" s="176" t="s">
        <v>27</v>
      </c>
      <c r="N21" s="177"/>
      <c r="O21" s="311" t="str">
        <f>IF('Rekapitulace stavby'!AN20="","",'Rekapitulace stavby'!AN20)</f>
        <v>CZ25319876</v>
      </c>
      <c r="P21" s="311"/>
      <c r="Q21" s="177"/>
      <c r="R21" s="28"/>
    </row>
    <row r="22" spans="2:18" s="1" customFormat="1" ht="6.95" customHeight="1">
      <c r="B22" s="26"/>
      <c r="C22" s="177"/>
      <c r="D22" s="177"/>
      <c r="E22" s="177"/>
      <c r="F22" s="177"/>
      <c r="G22" s="177"/>
      <c r="H22" s="177"/>
      <c r="I22" s="177"/>
      <c r="J22" s="177"/>
      <c r="K22" s="177"/>
      <c r="L22" s="177"/>
      <c r="M22" s="177"/>
      <c r="N22" s="177"/>
      <c r="O22" s="177"/>
      <c r="P22" s="177"/>
      <c r="Q22" s="177"/>
      <c r="R22" s="28"/>
    </row>
    <row r="23" spans="2:18" s="1" customFormat="1" ht="14.45" customHeight="1">
      <c r="B23" s="26"/>
      <c r="C23" s="177"/>
      <c r="D23" s="176" t="s">
        <v>32</v>
      </c>
      <c r="E23" s="177"/>
      <c r="F23" s="291" t="str">
        <f>'Rekapitulace stavby'!K22</f>
        <v xml:space="preserve"> </v>
      </c>
      <c r="G23" s="177"/>
      <c r="H23" s="177"/>
      <c r="I23" s="177"/>
      <c r="J23" s="177"/>
      <c r="K23" s="177"/>
      <c r="L23" s="177"/>
      <c r="M23" s="177"/>
      <c r="N23" s="177"/>
      <c r="O23" s="177"/>
      <c r="P23" s="177"/>
      <c r="Q23" s="177"/>
      <c r="R23" s="28"/>
    </row>
    <row r="24" spans="2:18" s="1" customFormat="1" ht="22.5" customHeight="1">
      <c r="B24" s="26"/>
      <c r="C24" s="177"/>
      <c r="D24" s="177"/>
      <c r="E24" s="314" t="s">
        <v>5</v>
      </c>
      <c r="F24" s="314"/>
      <c r="G24" s="314"/>
      <c r="H24" s="314"/>
      <c r="I24" s="314"/>
      <c r="J24" s="314"/>
      <c r="K24" s="314"/>
      <c r="L24" s="314"/>
      <c r="M24" s="177"/>
      <c r="N24" s="177"/>
      <c r="O24" s="177"/>
      <c r="P24" s="177"/>
      <c r="Q24" s="177"/>
      <c r="R24" s="28"/>
    </row>
    <row r="25" spans="2:18" s="1" customFormat="1" ht="6.95" customHeight="1">
      <c r="B25" s="26"/>
      <c r="C25" s="177"/>
      <c r="D25" s="177"/>
      <c r="E25" s="177"/>
      <c r="F25" s="177"/>
      <c r="G25" s="177"/>
      <c r="H25" s="177"/>
      <c r="I25" s="177"/>
      <c r="J25" s="177"/>
      <c r="K25" s="177"/>
      <c r="L25" s="177"/>
      <c r="M25" s="177"/>
      <c r="N25" s="177"/>
      <c r="O25" s="177"/>
      <c r="P25" s="177"/>
      <c r="Q25" s="177"/>
      <c r="R25" s="28"/>
    </row>
    <row r="26" spans="2:18" s="1" customFormat="1" ht="6.95" customHeight="1">
      <c r="B26" s="26"/>
      <c r="C26" s="177"/>
      <c r="D26" s="181"/>
      <c r="E26" s="181"/>
      <c r="F26" s="181"/>
      <c r="G26" s="181"/>
      <c r="H26" s="181"/>
      <c r="I26" s="181"/>
      <c r="J26" s="181"/>
      <c r="K26" s="181"/>
      <c r="L26" s="181"/>
      <c r="M26" s="181"/>
      <c r="N26" s="181"/>
      <c r="O26" s="181"/>
      <c r="P26" s="181"/>
      <c r="Q26" s="177"/>
      <c r="R26" s="28"/>
    </row>
    <row r="27" spans="2:18" s="1" customFormat="1" ht="14.45" customHeight="1">
      <c r="B27" s="26"/>
      <c r="C27" s="177"/>
      <c r="D27" s="182" t="s">
        <v>124</v>
      </c>
      <c r="E27" s="177"/>
      <c r="F27" s="177"/>
      <c r="G27" s="177"/>
      <c r="H27" s="177"/>
      <c r="I27" s="177"/>
      <c r="J27" s="177"/>
      <c r="K27" s="177"/>
      <c r="L27" s="177"/>
      <c r="M27" s="315">
        <f>N88</f>
        <v>0</v>
      </c>
      <c r="N27" s="315"/>
      <c r="O27" s="315"/>
      <c r="P27" s="315"/>
      <c r="Q27" s="177"/>
      <c r="R27" s="28"/>
    </row>
    <row r="28" spans="2:18" s="1" customFormat="1" ht="14.45" customHeight="1">
      <c r="B28" s="26"/>
      <c r="C28" s="177"/>
      <c r="D28" s="183" t="s">
        <v>125</v>
      </c>
      <c r="E28" s="177"/>
      <c r="F28" s="177"/>
      <c r="G28" s="177"/>
      <c r="H28" s="177"/>
      <c r="I28" s="177"/>
      <c r="J28" s="177"/>
      <c r="K28" s="177"/>
      <c r="L28" s="177"/>
      <c r="M28" s="315">
        <f>N97</f>
        <v>0</v>
      </c>
      <c r="N28" s="315"/>
      <c r="O28" s="315"/>
      <c r="P28" s="315"/>
      <c r="Q28" s="177"/>
      <c r="R28" s="28"/>
    </row>
    <row r="29" spans="2:18" s="1" customFormat="1" ht="6.95" customHeight="1">
      <c r="B29" s="26"/>
      <c r="C29" s="177"/>
      <c r="D29" s="177"/>
      <c r="E29" s="177"/>
      <c r="F29" s="177"/>
      <c r="G29" s="177"/>
      <c r="H29" s="177"/>
      <c r="I29" s="177"/>
      <c r="J29" s="177"/>
      <c r="K29" s="177"/>
      <c r="L29" s="177"/>
      <c r="M29" s="177"/>
      <c r="N29" s="177"/>
      <c r="O29" s="177"/>
      <c r="P29" s="177"/>
      <c r="Q29" s="177"/>
      <c r="R29" s="28"/>
    </row>
    <row r="30" spans="2:18" s="1" customFormat="1" ht="25.35" customHeight="1">
      <c r="B30" s="26"/>
      <c r="C30" s="177"/>
      <c r="D30" s="184" t="s">
        <v>35</v>
      </c>
      <c r="E30" s="177"/>
      <c r="F30" s="177"/>
      <c r="G30" s="177"/>
      <c r="H30" s="177"/>
      <c r="I30" s="177"/>
      <c r="J30" s="177"/>
      <c r="K30" s="177"/>
      <c r="L30" s="177"/>
      <c r="M30" s="422">
        <f>ROUND(M27+M28,2)</f>
        <v>0</v>
      </c>
      <c r="N30" s="408"/>
      <c r="O30" s="408"/>
      <c r="P30" s="408"/>
      <c r="Q30" s="177"/>
      <c r="R30" s="28"/>
    </row>
    <row r="31" spans="2:18" s="1" customFormat="1" ht="6.95" customHeight="1">
      <c r="B31" s="26"/>
      <c r="C31" s="177"/>
      <c r="D31" s="181"/>
      <c r="E31" s="181"/>
      <c r="F31" s="181"/>
      <c r="G31" s="181"/>
      <c r="H31" s="181"/>
      <c r="I31" s="181"/>
      <c r="J31" s="181"/>
      <c r="K31" s="181"/>
      <c r="L31" s="181"/>
      <c r="M31" s="181"/>
      <c r="N31" s="181"/>
      <c r="O31" s="181"/>
      <c r="P31" s="181"/>
      <c r="Q31" s="177"/>
      <c r="R31" s="28"/>
    </row>
    <row r="32" spans="2:18" s="1" customFormat="1" ht="14.45" customHeight="1">
      <c r="B32" s="26"/>
      <c r="C32" s="177"/>
      <c r="D32" s="185" t="s">
        <v>36</v>
      </c>
      <c r="E32" s="185" t="s">
        <v>37</v>
      </c>
      <c r="F32" s="186">
        <v>0.21</v>
      </c>
      <c r="G32" s="187" t="s">
        <v>38</v>
      </c>
      <c r="H32" s="423">
        <f>M30</f>
        <v>0</v>
      </c>
      <c r="I32" s="408"/>
      <c r="J32" s="408"/>
      <c r="K32" s="177"/>
      <c r="L32" s="177"/>
      <c r="M32" s="423">
        <f>H32*0.21</f>
        <v>0</v>
      </c>
      <c r="N32" s="408"/>
      <c r="O32" s="408"/>
      <c r="P32" s="408"/>
      <c r="Q32" s="177"/>
      <c r="R32" s="28"/>
    </row>
    <row r="33" spans="2:18" s="1" customFormat="1" ht="14.45" customHeight="1">
      <c r="B33" s="26"/>
      <c r="C33" s="177"/>
      <c r="D33" s="177"/>
      <c r="E33" s="185" t="s">
        <v>39</v>
      </c>
      <c r="F33" s="186">
        <v>0.15</v>
      </c>
      <c r="G33" s="187" t="s">
        <v>38</v>
      </c>
      <c r="H33" s="423"/>
      <c r="I33" s="408"/>
      <c r="J33" s="408"/>
      <c r="K33" s="177"/>
      <c r="L33" s="177"/>
      <c r="M33" s="423">
        <v>0</v>
      </c>
      <c r="N33" s="408"/>
      <c r="O33" s="408"/>
      <c r="P33" s="408"/>
      <c r="Q33" s="177"/>
      <c r="R33" s="28"/>
    </row>
    <row r="34" spans="2:18" s="1" customFormat="1" ht="14.45" customHeight="1" hidden="1">
      <c r="B34" s="26"/>
      <c r="C34" s="177"/>
      <c r="D34" s="177"/>
      <c r="E34" s="185" t="s">
        <v>40</v>
      </c>
      <c r="F34" s="186">
        <v>0.21</v>
      </c>
      <c r="G34" s="187" t="s">
        <v>38</v>
      </c>
      <c r="H34" s="423" t="e">
        <f>ROUND((SUM(#REF!)+SUM(#REF!)),2)</f>
        <v>#REF!</v>
      </c>
      <c r="I34" s="408"/>
      <c r="J34" s="408"/>
      <c r="K34" s="177"/>
      <c r="L34" s="177"/>
      <c r="M34" s="423">
        <v>0</v>
      </c>
      <c r="N34" s="408"/>
      <c r="O34" s="408"/>
      <c r="P34" s="408"/>
      <c r="Q34" s="177"/>
      <c r="R34" s="28"/>
    </row>
    <row r="35" spans="2:18" s="1" customFormat="1" ht="14.45" customHeight="1" hidden="1">
      <c r="B35" s="26"/>
      <c r="C35" s="177"/>
      <c r="D35" s="177"/>
      <c r="E35" s="185" t="s">
        <v>41</v>
      </c>
      <c r="F35" s="186">
        <v>0.15</v>
      </c>
      <c r="G35" s="187" t="s">
        <v>38</v>
      </c>
      <c r="H35" s="423" t="e">
        <f>ROUND((SUM(#REF!)+SUM(#REF!)),2)</f>
        <v>#REF!</v>
      </c>
      <c r="I35" s="408"/>
      <c r="J35" s="408"/>
      <c r="K35" s="177"/>
      <c r="L35" s="177"/>
      <c r="M35" s="423">
        <v>0</v>
      </c>
      <c r="N35" s="408"/>
      <c r="O35" s="408"/>
      <c r="P35" s="408"/>
      <c r="Q35" s="177"/>
      <c r="R35" s="28"/>
    </row>
    <row r="36" spans="2:18" s="1" customFormat="1" ht="14.45" customHeight="1" hidden="1">
      <c r="B36" s="26"/>
      <c r="C36" s="177"/>
      <c r="D36" s="177"/>
      <c r="E36" s="185" t="s">
        <v>42</v>
      </c>
      <c r="F36" s="186">
        <v>0</v>
      </c>
      <c r="G36" s="187" t="s">
        <v>38</v>
      </c>
      <c r="H36" s="423" t="e">
        <f>ROUND((SUM(#REF!)+SUM(#REF!)),2)</f>
        <v>#REF!</v>
      </c>
      <c r="I36" s="408"/>
      <c r="J36" s="408"/>
      <c r="K36" s="177"/>
      <c r="L36" s="177"/>
      <c r="M36" s="423">
        <v>0</v>
      </c>
      <c r="N36" s="408"/>
      <c r="O36" s="408"/>
      <c r="P36" s="408"/>
      <c r="Q36" s="177"/>
      <c r="R36" s="28"/>
    </row>
    <row r="37" spans="2:18" s="1" customFormat="1" ht="6.95" customHeight="1">
      <c r="B37" s="26"/>
      <c r="C37" s="177"/>
      <c r="D37" s="177"/>
      <c r="E37" s="177"/>
      <c r="F37" s="177"/>
      <c r="G37" s="177"/>
      <c r="H37" s="177"/>
      <c r="I37" s="177"/>
      <c r="J37" s="177"/>
      <c r="K37" s="177"/>
      <c r="L37" s="177"/>
      <c r="M37" s="177"/>
      <c r="N37" s="177"/>
      <c r="O37" s="177"/>
      <c r="P37" s="177"/>
      <c r="Q37" s="177"/>
      <c r="R37" s="28"/>
    </row>
    <row r="38" spans="2:18" s="1" customFormat="1" ht="25.35" customHeight="1">
      <c r="B38" s="26"/>
      <c r="C38" s="188"/>
      <c r="D38" s="189" t="s">
        <v>43</v>
      </c>
      <c r="E38" s="190"/>
      <c r="F38" s="190"/>
      <c r="G38" s="191" t="s">
        <v>44</v>
      </c>
      <c r="H38" s="192" t="s">
        <v>45</v>
      </c>
      <c r="I38" s="190"/>
      <c r="J38" s="190"/>
      <c r="K38" s="190"/>
      <c r="L38" s="424">
        <f>SUM(M30:M36)</f>
        <v>0</v>
      </c>
      <c r="M38" s="424"/>
      <c r="N38" s="424"/>
      <c r="O38" s="424"/>
      <c r="P38" s="425"/>
      <c r="Q38" s="188"/>
      <c r="R38" s="28"/>
    </row>
    <row r="39" spans="2:18" s="1" customFormat="1" ht="14.45" customHeight="1">
      <c r="B39" s="26"/>
      <c r="C39" s="177"/>
      <c r="D39" s="177"/>
      <c r="E39" s="177"/>
      <c r="F39" s="177"/>
      <c r="G39" s="177"/>
      <c r="H39" s="177"/>
      <c r="I39" s="177"/>
      <c r="J39" s="177"/>
      <c r="K39" s="177"/>
      <c r="L39" s="177"/>
      <c r="M39" s="177"/>
      <c r="N39" s="177"/>
      <c r="O39" s="177"/>
      <c r="P39" s="177"/>
      <c r="Q39" s="177"/>
      <c r="R39" s="28"/>
    </row>
    <row r="40" spans="2:18" s="1" customFormat="1" ht="14.45" customHeight="1">
      <c r="B40" s="26"/>
      <c r="C40" s="177"/>
      <c r="D40" s="177"/>
      <c r="E40" s="177"/>
      <c r="F40" s="177"/>
      <c r="G40" s="177"/>
      <c r="H40" s="177"/>
      <c r="I40" s="177"/>
      <c r="J40" s="177"/>
      <c r="K40" s="177"/>
      <c r="L40" s="177"/>
      <c r="M40" s="177"/>
      <c r="N40" s="177"/>
      <c r="O40" s="177"/>
      <c r="P40" s="177"/>
      <c r="Q40" s="177"/>
      <c r="R40" s="28"/>
    </row>
    <row r="41" spans="2:18" ht="13.5">
      <c r="B41" s="21"/>
      <c r="C41" s="175"/>
      <c r="D41" s="175"/>
      <c r="E41" s="175"/>
      <c r="F41" s="175"/>
      <c r="G41" s="175"/>
      <c r="H41" s="175"/>
      <c r="I41" s="175"/>
      <c r="J41" s="175"/>
      <c r="K41" s="175"/>
      <c r="L41" s="175"/>
      <c r="M41" s="175"/>
      <c r="N41" s="175"/>
      <c r="O41" s="175"/>
      <c r="P41" s="175"/>
      <c r="Q41" s="175"/>
      <c r="R41" s="22"/>
    </row>
    <row r="42" spans="2:18" ht="13.5">
      <c r="B42" s="21"/>
      <c r="C42" s="175"/>
      <c r="D42" s="175"/>
      <c r="E42" s="175"/>
      <c r="F42" s="175"/>
      <c r="G42" s="175"/>
      <c r="H42" s="175"/>
      <c r="I42" s="175"/>
      <c r="J42" s="175"/>
      <c r="K42" s="175"/>
      <c r="L42" s="175"/>
      <c r="M42" s="175"/>
      <c r="N42" s="175"/>
      <c r="O42" s="175"/>
      <c r="P42" s="175"/>
      <c r="Q42" s="175"/>
      <c r="R42" s="22"/>
    </row>
    <row r="43" spans="2:18" ht="13.5">
      <c r="B43" s="21"/>
      <c r="C43" s="175"/>
      <c r="D43" s="175"/>
      <c r="E43" s="175"/>
      <c r="F43" s="175"/>
      <c r="G43" s="175"/>
      <c r="H43" s="175"/>
      <c r="I43" s="175"/>
      <c r="J43" s="175"/>
      <c r="K43" s="175"/>
      <c r="L43" s="175"/>
      <c r="M43" s="175"/>
      <c r="N43" s="175"/>
      <c r="O43" s="175"/>
      <c r="P43" s="175"/>
      <c r="Q43" s="175"/>
      <c r="R43" s="22"/>
    </row>
    <row r="44" spans="2:18" ht="13.5">
      <c r="B44" s="21"/>
      <c r="C44" s="175"/>
      <c r="D44" s="175"/>
      <c r="E44" s="175"/>
      <c r="F44" s="175"/>
      <c r="G44" s="175"/>
      <c r="H44" s="175"/>
      <c r="I44" s="175"/>
      <c r="J44" s="175"/>
      <c r="K44" s="175"/>
      <c r="L44" s="175"/>
      <c r="M44" s="175"/>
      <c r="N44" s="175"/>
      <c r="O44" s="175"/>
      <c r="P44" s="175"/>
      <c r="Q44" s="175"/>
      <c r="R44" s="22"/>
    </row>
    <row r="45" spans="2:18" ht="13.5">
      <c r="B45" s="21"/>
      <c r="C45" s="175"/>
      <c r="D45" s="175"/>
      <c r="E45" s="175"/>
      <c r="F45" s="175"/>
      <c r="G45" s="175"/>
      <c r="H45" s="175"/>
      <c r="I45" s="175"/>
      <c r="J45" s="175"/>
      <c r="K45" s="175"/>
      <c r="L45" s="175"/>
      <c r="M45" s="175"/>
      <c r="N45" s="175"/>
      <c r="O45" s="175"/>
      <c r="P45" s="175"/>
      <c r="Q45" s="175"/>
      <c r="R45" s="22"/>
    </row>
    <row r="46" spans="2:18" ht="13.5">
      <c r="B46" s="21"/>
      <c r="C46" s="175"/>
      <c r="D46" s="175"/>
      <c r="E46" s="175"/>
      <c r="F46" s="175"/>
      <c r="G46" s="175"/>
      <c r="H46" s="175"/>
      <c r="I46" s="175"/>
      <c r="J46" s="175"/>
      <c r="K46" s="175"/>
      <c r="L46" s="175"/>
      <c r="M46" s="175"/>
      <c r="N46" s="175"/>
      <c r="O46" s="175"/>
      <c r="P46" s="175"/>
      <c r="Q46" s="175"/>
      <c r="R46" s="22"/>
    </row>
    <row r="47" spans="2:18" ht="13.5">
      <c r="B47" s="21"/>
      <c r="C47" s="175"/>
      <c r="D47" s="175"/>
      <c r="E47" s="175"/>
      <c r="F47" s="175"/>
      <c r="G47" s="175"/>
      <c r="H47" s="175"/>
      <c r="I47" s="175"/>
      <c r="J47" s="175"/>
      <c r="K47" s="175"/>
      <c r="L47" s="175"/>
      <c r="M47" s="175"/>
      <c r="N47" s="175"/>
      <c r="O47" s="175"/>
      <c r="P47" s="175"/>
      <c r="Q47" s="175"/>
      <c r="R47" s="22"/>
    </row>
    <row r="48" spans="2:18" ht="13.5">
      <c r="B48" s="21"/>
      <c r="C48" s="175"/>
      <c r="D48" s="175"/>
      <c r="E48" s="175"/>
      <c r="F48" s="175"/>
      <c r="G48" s="175"/>
      <c r="H48" s="175"/>
      <c r="I48" s="175"/>
      <c r="J48" s="175"/>
      <c r="K48" s="175"/>
      <c r="L48" s="175"/>
      <c r="M48" s="175"/>
      <c r="N48" s="175"/>
      <c r="O48" s="175"/>
      <c r="P48" s="175"/>
      <c r="Q48" s="175"/>
      <c r="R48" s="22"/>
    </row>
    <row r="49" spans="2:18" ht="13.5">
      <c r="B49" s="21"/>
      <c r="C49" s="175"/>
      <c r="D49" s="175"/>
      <c r="E49" s="175"/>
      <c r="F49" s="175"/>
      <c r="G49" s="175"/>
      <c r="H49" s="175"/>
      <c r="I49" s="175"/>
      <c r="J49" s="175"/>
      <c r="K49" s="175"/>
      <c r="L49" s="175"/>
      <c r="M49" s="175"/>
      <c r="N49" s="175"/>
      <c r="O49" s="175"/>
      <c r="P49" s="175"/>
      <c r="Q49" s="175"/>
      <c r="R49" s="22"/>
    </row>
    <row r="50" spans="2:18" s="1" customFormat="1" ht="15">
      <c r="B50" s="26"/>
      <c r="C50" s="177"/>
      <c r="D50" s="193" t="s">
        <v>46</v>
      </c>
      <c r="E50" s="181"/>
      <c r="F50" s="181"/>
      <c r="G50" s="181"/>
      <c r="H50" s="194"/>
      <c r="I50" s="177"/>
      <c r="J50" s="193" t="s">
        <v>47</v>
      </c>
      <c r="K50" s="181"/>
      <c r="L50" s="181"/>
      <c r="M50" s="181"/>
      <c r="N50" s="181"/>
      <c r="O50" s="181"/>
      <c r="P50" s="194"/>
      <c r="Q50" s="177"/>
      <c r="R50" s="28"/>
    </row>
    <row r="51" spans="2:18" ht="13.5">
      <c r="B51" s="21"/>
      <c r="C51" s="175"/>
      <c r="D51" s="195"/>
      <c r="E51" s="175"/>
      <c r="F51" s="175"/>
      <c r="G51" s="175"/>
      <c r="H51" s="196"/>
      <c r="I51" s="175"/>
      <c r="J51" s="195"/>
      <c r="K51" s="175"/>
      <c r="L51" s="175"/>
      <c r="M51" s="175"/>
      <c r="N51" s="175"/>
      <c r="O51" s="175"/>
      <c r="P51" s="196"/>
      <c r="Q51" s="175"/>
      <c r="R51" s="22"/>
    </row>
    <row r="52" spans="2:18" ht="13.5">
      <c r="B52" s="21"/>
      <c r="C52" s="175"/>
      <c r="D52" s="195"/>
      <c r="E52" s="175"/>
      <c r="F52" s="175"/>
      <c r="G52" s="175"/>
      <c r="H52" s="196"/>
      <c r="I52" s="175"/>
      <c r="J52" s="195"/>
      <c r="K52" s="175"/>
      <c r="L52" s="175"/>
      <c r="M52" s="175"/>
      <c r="N52" s="175"/>
      <c r="O52" s="175"/>
      <c r="P52" s="196"/>
      <c r="Q52" s="175"/>
      <c r="R52" s="22"/>
    </row>
    <row r="53" spans="2:18" ht="13.5">
      <c r="B53" s="21"/>
      <c r="C53" s="175"/>
      <c r="D53" s="195"/>
      <c r="E53" s="175"/>
      <c r="F53" s="175"/>
      <c r="G53" s="175"/>
      <c r="H53" s="196"/>
      <c r="I53" s="175"/>
      <c r="J53" s="195"/>
      <c r="K53" s="175"/>
      <c r="L53" s="175"/>
      <c r="M53" s="175"/>
      <c r="N53" s="175"/>
      <c r="O53" s="175"/>
      <c r="P53" s="196"/>
      <c r="Q53" s="175"/>
      <c r="R53" s="22"/>
    </row>
    <row r="54" spans="2:18" ht="13.5">
      <c r="B54" s="21"/>
      <c r="C54" s="175"/>
      <c r="D54" s="195"/>
      <c r="E54" s="175"/>
      <c r="F54" s="175"/>
      <c r="G54" s="175"/>
      <c r="H54" s="196"/>
      <c r="I54" s="175"/>
      <c r="J54" s="195"/>
      <c r="K54" s="175"/>
      <c r="L54" s="175"/>
      <c r="M54" s="175"/>
      <c r="N54" s="175"/>
      <c r="O54" s="175"/>
      <c r="P54" s="196"/>
      <c r="Q54" s="175"/>
      <c r="R54" s="22"/>
    </row>
    <row r="55" spans="2:18" ht="13.5">
      <c r="B55" s="21"/>
      <c r="C55" s="175"/>
      <c r="D55" s="195"/>
      <c r="E55" s="175"/>
      <c r="F55" s="175"/>
      <c r="G55" s="175"/>
      <c r="H55" s="196"/>
      <c r="I55" s="175"/>
      <c r="J55" s="195"/>
      <c r="K55" s="175"/>
      <c r="L55" s="175"/>
      <c r="M55" s="175"/>
      <c r="N55" s="175"/>
      <c r="O55" s="175"/>
      <c r="P55" s="196"/>
      <c r="Q55" s="175"/>
      <c r="R55" s="22"/>
    </row>
    <row r="56" spans="2:18" ht="13.5">
      <c r="B56" s="21"/>
      <c r="C56" s="175"/>
      <c r="D56" s="195"/>
      <c r="E56" s="175"/>
      <c r="F56" s="175"/>
      <c r="G56" s="175"/>
      <c r="H56" s="196"/>
      <c r="I56" s="175"/>
      <c r="J56" s="195"/>
      <c r="K56" s="175"/>
      <c r="L56" s="175"/>
      <c r="M56" s="175"/>
      <c r="N56" s="175"/>
      <c r="O56" s="175"/>
      <c r="P56" s="196"/>
      <c r="Q56" s="175"/>
      <c r="R56" s="22"/>
    </row>
    <row r="57" spans="2:18" ht="13.5">
      <c r="B57" s="21"/>
      <c r="C57" s="175"/>
      <c r="D57" s="195"/>
      <c r="E57" s="175"/>
      <c r="F57" s="175"/>
      <c r="G57" s="175"/>
      <c r="H57" s="196"/>
      <c r="I57" s="175"/>
      <c r="J57" s="195"/>
      <c r="K57" s="175"/>
      <c r="L57" s="175"/>
      <c r="M57" s="175"/>
      <c r="N57" s="175"/>
      <c r="O57" s="175"/>
      <c r="P57" s="196"/>
      <c r="Q57" s="175"/>
      <c r="R57" s="22"/>
    </row>
    <row r="58" spans="2:18" ht="13.5">
      <c r="B58" s="21"/>
      <c r="C58" s="175"/>
      <c r="D58" s="195"/>
      <c r="E58" s="175"/>
      <c r="F58" s="175"/>
      <c r="G58" s="175"/>
      <c r="H58" s="196"/>
      <c r="I58" s="175"/>
      <c r="J58" s="195"/>
      <c r="K58" s="175"/>
      <c r="L58" s="175"/>
      <c r="M58" s="175"/>
      <c r="N58" s="175"/>
      <c r="O58" s="175"/>
      <c r="P58" s="196"/>
      <c r="Q58" s="175"/>
      <c r="R58" s="22"/>
    </row>
    <row r="59" spans="2:18" s="1" customFormat="1" ht="15">
      <c r="B59" s="26"/>
      <c r="C59" s="177"/>
      <c r="D59" s="197" t="s">
        <v>48</v>
      </c>
      <c r="E59" s="198"/>
      <c r="F59" s="198"/>
      <c r="G59" s="199" t="s">
        <v>49</v>
      </c>
      <c r="H59" s="200"/>
      <c r="I59" s="177"/>
      <c r="J59" s="197" t="s">
        <v>48</v>
      </c>
      <c r="K59" s="198"/>
      <c r="L59" s="198"/>
      <c r="M59" s="198"/>
      <c r="N59" s="199" t="s">
        <v>49</v>
      </c>
      <c r="O59" s="198"/>
      <c r="P59" s="200"/>
      <c r="Q59" s="177"/>
      <c r="R59" s="28"/>
    </row>
    <row r="60" spans="2:18" ht="13.5">
      <c r="B60" s="21"/>
      <c r="C60" s="175"/>
      <c r="D60" s="175"/>
      <c r="E60" s="175"/>
      <c r="F60" s="175"/>
      <c r="G60" s="175"/>
      <c r="H60" s="175"/>
      <c r="I60" s="175"/>
      <c r="J60" s="175"/>
      <c r="K60" s="175"/>
      <c r="L60" s="175"/>
      <c r="M60" s="175"/>
      <c r="N60" s="175"/>
      <c r="O60" s="175"/>
      <c r="P60" s="175"/>
      <c r="Q60" s="175"/>
      <c r="R60" s="22"/>
    </row>
    <row r="61" spans="2:18" s="1" customFormat="1" ht="15">
      <c r="B61" s="26"/>
      <c r="C61" s="177"/>
      <c r="D61" s="193" t="s">
        <v>50</v>
      </c>
      <c r="E61" s="181"/>
      <c r="F61" s="181"/>
      <c r="G61" s="181"/>
      <c r="H61" s="194"/>
      <c r="I61" s="177"/>
      <c r="J61" s="193" t="s">
        <v>51</v>
      </c>
      <c r="K61" s="181"/>
      <c r="L61" s="181"/>
      <c r="M61" s="181"/>
      <c r="N61" s="181"/>
      <c r="O61" s="181"/>
      <c r="P61" s="194"/>
      <c r="Q61" s="177"/>
      <c r="R61" s="28"/>
    </row>
    <row r="62" spans="2:18" ht="13.5">
      <c r="B62" s="21"/>
      <c r="C62" s="175"/>
      <c r="D62" s="195"/>
      <c r="E62" s="175"/>
      <c r="F62" s="175"/>
      <c r="G62" s="175"/>
      <c r="H62" s="196"/>
      <c r="I62" s="175"/>
      <c r="J62" s="195"/>
      <c r="K62" s="175"/>
      <c r="L62" s="175"/>
      <c r="M62" s="175"/>
      <c r="N62" s="175"/>
      <c r="O62" s="175"/>
      <c r="P62" s="196"/>
      <c r="Q62" s="175"/>
      <c r="R62" s="22"/>
    </row>
    <row r="63" spans="2:18" ht="13.5">
      <c r="B63" s="21"/>
      <c r="C63" s="175"/>
      <c r="D63" s="195"/>
      <c r="E63" s="175"/>
      <c r="F63" s="175"/>
      <c r="G63" s="175"/>
      <c r="H63" s="196"/>
      <c r="I63" s="175"/>
      <c r="J63" s="195"/>
      <c r="K63" s="175"/>
      <c r="L63" s="175"/>
      <c r="M63" s="175"/>
      <c r="N63" s="175"/>
      <c r="O63" s="175"/>
      <c r="P63" s="196"/>
      <c r="Q63" s="175"/>
      <c r="R63" s="22"/>
    </row>
    <row r="64" spans="2:18" ht="13.5">
      <c r="B64" s="21"/>
      <c r="C64" s="175"/>
      <c r="D64" s="195"/>
      <c r="E64" s="175"/>
      <c r="F64" s="175"/>
      <c r="G64" s="175"/>
      <c r="H64" s="196"/>
      <c r="I64" s="175"/>
      <c r="J64" s="195"/>
      <c r="K64" s="175"/>
      <c r="L64" s="175"/>
      <c r="M64" s="175"/>
      <c r="N64" s="175"/>
      <c r="O64" s="175"/>
      <c r="P64" s="196"/>
      <c r="Q64" s="175"/>
      <c r="R64" s="22"/>
    </row>
    <row r="65" spans="2:18" ht="13.5">
      <c r="B65" s="21"/>
      <c r="C65" s="175"/>
      <c r="D65" s="195"/>
      <c r="E65" s="175"/>
      <c r="F65" s="175"/>
      <c r="G65" s="175"/>
      <c r="H65" s="196"/>
      <c r="I65" s="175"/>
      <c r="J65" s="195"/>
      <c r="K65" s="175"/>
      <c r="L65" s="175"/>
      <c r="M65" s="175"/>
      <c r="N65" s="175"/>
      <c r="O65" s="175"/>
      <c r="P65" s="196"/>
      <c r="Q65" s="175"/>
      <c r="R65" s="22"/>
    </row>
    <row r="66" spans="2:18" ht="13.5">
      <c r="B66" s="21"/>
      <c r="C66" s="175"/>
      <c r="D66" s="195"/>
      <c r="E66" s="175"/>
      <c r="F66" s="175"/>
      <c r="G66" s="175"/>
      <c r="H66" s="196"/>
      <c r="I66" s="175"/>
      <c r="J66" s="195"/>
      <c r="K66" s="175"/>
      <c r="L66" s="175"/>
      <c r="M66" s="175"/>
      <c r="N66" s="175"/>
      <c r="O66" s="175"/>
      <c r="P66" s="196"/>
      <c r="Q66" s="175"/>
      <c r="R66" s="22"/>
    </row>
    <row r="67" spans="2:18" ht="13.5">
      <c r="B67" s="21"/>
      <c r="C67" s="175"/>
      <c r="D67" s="195"/>
      <c r="E67" s="175"/>
      <c r="F67" s="175"/>
      <c r="G67" s="175"/>
      <c r="H67" s="196"/>
      <c r="I67" s="175"/>
      <c r="J67" s="195"/>
      <c r="K67" s="175"/>
      <c r="L67" s="175"/>
      <c r="M67" s="175"/>
      <c r="N67" s="175"/>
      <c r="O67" s="175"/>
      <c r="P67" s="196"/>
      <c r="Q67" s="175"/>
      <c r="R67" s="22"/>
    </row>
    <row r="68" spans="2:18" ht="13.5">
      <c r="B68" s="21"/>
      <c r="C68" s="175"/>
      <c r="D68" s="195"/>
      <c r="E68" s="175"/>
      <c r="F68" s="175"/>
      <c r="G68" s="175"/>
      <c r="H68" s="196"/>
      <c r="I68" s="175"/>
      <c r="J68" s="195"/>
      <c r="K68" s="175"/>
      <c r="L68" s="175"/>
      <c r="M68" s="175"/>
      <c r="N68" s="175"/>
      <c r="O68" s="175"/>
      <c r="P68" s="196"/>
      <c r="Q68" s="175"/>
      <c r="R68" s="22"/>
    </row>
    <row r="69" spans="2:18" ht="13.5">
      <c r="B69" s="21"/>
      <c r="C69" s="175"/>
      <c r="D69" s="195"/>
      <c r="E69" s="175"/>
      <c r="F69" s="175"/>
      <c r="G69" s="175"/>
      <c r="H69" s="196"/>
      <c r="I69" s="175"/>
      <c r="J69" s="195"/>
      <c r="K69" s="175"/>
      <c r="L69" s="175"/>
      <c r="M69" s="175"/>
      <c r="N69" s="175"/>
      <c r="O69" s="175"/>
      <c r="P69" s="196"/>
      <c r="Q69" s="175"/>
      <c r="R69" s="22"/>
    </row>
    <row r="70" spans="2:18" s="1" customFormat="1" ht="15">
      <c r="B70" s="26"/>
      <c r="C70" s="177"/>
      <c r="D70" s="197" t="s">
        <v>48</v>
      </c>
      <c r="E70" s="198"/>
      <c r="F70" s="198"/>
      <c r="G70" s="199" t="s">
        <v>49</v>
      </c>
      <c r="H70" s="200"/>
      <c r="I70" s="177"/>
      <c r="J70" s="197" t="s">
        <v>48</v>
      </c>
      <c r="K70" s="198"/>
      <c r="L70" s="198"/>
      <c r="M70" s="198"/>
      <c r="N70" s="199" t="s">
        <v>49</v>
      </c>
      <c r="O70" s="198"/>
      <c r="P70" s="200"/>
      <c r="Q70" s="177"/>
      <c r="R70" s="28"/>
    </row>
    <row r="71" spans="2:18" s="1" customFormat="1" ht="14.45" customHeight="1">
      <c r="B71" s="40"/>
      <c r="C71" s="201"/>
      <c r="D71" s="201"/>
      <c r="E71" s="201"/>
      <c r="F71" s="201"/>
      <c r="G71" s="201"/>
      <c r="H71" s="201"/>
      <c r="I71" s="201"/>
      <c r="J71" s="201"/>
      <c r="K71" s="201"/>
      <c r="L71" s="201"/>
      <c r="M71" s="201"/>
      <c r="N71" s="201"/>
      <c r="O71" s="201"/>
      <c r="P71" s="201"/>
      <c r="Q71" s="201"/>
      <c r="R71" s="42"/>
    </row>
    <row r="72" spans="3:17" ht="13.5">
      <c r="C72" s="202"/>
      <c r="D72" s="202"/>
      <c r="E72" s="202"/>
      <c r="F72" s="202"/>
      <c r="G72" s="202"/>
      <c r="H72" s="202"/>
      <c r="I72" s="202"/>
      <c r="J72" s="202"/>
      <c r="K72" s="202"/>
      <c r="L72" s="202"/>
      <c r="M72" s="202"/>
      <c r="N72" s="202"/>
      <c r="O72" s="202"/>
      <c r="P72" s="202"/>
      <c r="Q72" s="202"/>
    </row>
    <row r="73" spans="3:17" ht="13.5">
      <c r="C73" s="202"/>
      <c r="D73" s="202"/>
      <c r="E73" s="202"/>
      <c r="F73" s="202"/>
      <c r="G73" s="202"/>
      <c r="H73" s="202"/>
      <c r="I73" s="202"/>
      <c r="J73" s="202"/>
      <c r="K73" s="202"/>
      <c r="L73" s="202"/>
      <c r="M73" s="202"/>
      <c r="N73" s="202"/>
      <c r="O73" s="202"/>
      <c r="P73" s="202"/>
      <c r="Q73" s="202"/>
    </row>
    <row r="74" spans="3:17" ht="13.5">
      <c r="C74" s="202"/>
      <c r="D74" s="202"/>
      <c r="E74" s="202"/>
      <c r="F74" s="202"/>
      <c r="G74" s="202"/>
      <c r="H74" s="202"/>
      <c r="I74" s="202"/>
      <c r="J74" s="202"/>
      <c r="K74" s="202"/>
      <c r="L74" s="202"/>
      <c r="M74" s="202"/>
      <c r="N74" s="202"/>
      <c r="O74" s="202"/>
      <c r="P74" s="202"/>
      <c r="Q74" s="202"/>
    </row>
    <row r="75" spans="2:18" s="1" customFormat="1" ht="6.95" customHeight="1">
      <c r="B75" s="43"/>
      <c r="C75" s="203"/>
      <c r="D75" s="203"/>
      <c r="E75" s="203"/>
      <c r="F75" s="203"/>
      <c r="G75" s="203"/>
      <c r="H75" s="203"/>
      <c r="I75" s="203"/>
      <c r="J75" s="203"/>
      <c r="K75" s="203"/>
      <c r="L75" s="203"/>
      <c r="M75" s="203"/>
      <c r="N75" s="203"/>
      <c r="O75" s="203"/>
      <c r="P75" s="203"/>
      <c r="Q75" s="203"/>
      <c r="R75" s="45"/>
    </row>
    <row r="76" spans="2:18" s="1" customFormat="1" ht="36.95" customHeight="1">
      <c r="B76" s="26"/>
      <c r="C76" s="309" t="s">
        <v>126</v>
      </c>
      <c r="D76" s="310"/>
      <c r="E76" s="310"/>
      <c r="F76" s="310"/>
      <c r="G76" s="310"/>
      <c r="H76" s="310"/>
      <c r="I76" s="310"/>
      <c r="J76" s="310"/>
      <c r="K76" s="310"/>
      <c r="L76" s="310"/>
      <c r="M76" s="310"/>
      <c r="N76" s="310"/>
      <c r="O76" s="310"/>
      <c r="P76" s="310"/>
      <c r="Q76" s="310"/>
      <c r="R76" s="28"/>
    </row>
    <row r="77" spans="2:18" s="1" customFormat="1" ht="6.95" customHeight="1">
      <c r="B77" s="26"/>
      <c r="C77" s="177"/>
      <c r="D77" s="177"/>
      <c r="E77" s="177"/>
      <c r="F77" s="177"/>
      <c r="G77" s="177"/>
      <c r="H77" s="177"/>
      <c r="I77" s="177"/>
      <c r="J77" s="177"/>
      <c r="K77" s="177"/>
      <c r="L77" s="177"/>
      <c r="M77" s="177"/>
      <c r="N77" s="177"/>
      <c r="O77" s="177"/>
      <c r="P77" s="177"/>
      <c r="Q77" s="177"/>
      <c r="R77" s="28"/>
    </row>
    <row r="78" spans="2:18" s="1" customFormat="1" ht="30" customHeight="1">
      <c r="B78" s="26"/>
      <c r="C78" s="176" t="s">
        <v>17</v>
      </c>
      <c r="D78" s="177"/>
      <c r="E78" s="177"/>
      <c r="F78" s="417" t="str">
        <f>F6</f>
        <v>Lednice</v>
      </c>
      <c r="G78" s="418"/>
      <c r="H78" s="418"/>
      <c r="I78" s="418"/>
      <c r="J78" s="418"/>
      <c r="K78" s="418"/>
      <c r="L78" s="418"/>
      <c r="M78" s="418"/>
      <c r="N78" s="418"/>
      <c r="O78" s="418"/>
      <c r="P78" s="418"/>
      <c r="Q78" s="177"/>
      <c r="R78" s="28"/>
    </row>
    <row r="79" spans="2:18" s="1" customFormat="1" ht="36.95" customHeight="1">
      <c r="B79" s="26"/>
      <c r="C79" s="204" t="s">
        <v>123</v>
      </c>
      <c r="D79" s="177"/>
      <c r="E79" s="177"/>
      <c r="F79" s="325" t="str">
        <f>F7</f>
        <v>TO-1.08.01 - Čerpací stanice</v>
      </c>
      <c r="G79" s="408"/>
      <c r="H79" s="408"/>
      <c r="I79" s="408"/>
      <c r="J79" s="408"/>
      <c r="K79" s="408"/>
      <c r="L79" s="408"/>
      <c r="M79" s="408"/>
      <c r="N79" s="408"/>
      <c r="O79" s="408"/>
      <c r="P79" s="408"/>
      <c r="Q79" s="177"/>
      <c r="R79" s="28"/>
    </row>
    <row r="80" spans="2:18" s="1" customFormat="1" ht="6.95" customHeight="1">
      <c r="B80" s="26"/>
      <c r="C80" s="177"/>
      <c r="D80" s="177"/>
      <c r="E80" s="177"/>
      <c r="F80" s="177"/>
      <c r="G80" s="177"/>
      <c r="H80" s="177"/>
      <c r="I80" s="177"/>
      <c r="J80" s="177"/>
      <c r="K80" s="177"/>
      <c r="L80" s="177"/>
      <c r="M80" s="177"/>
      <c r="N80" s="177"/>
      <c r="O80" s="177"/>
      <c r="P80" s="177"/>
      <c r="Q80" s="177"/>
      <c r="R80" s="28"/>
    </row>
    <row r="81" spans="2:18" s="1" customFormat="1" ht="18" customHeight="1">
      <c r="B81" s="26"/>
      <c r="C81" s="176" t="s">
        <v>21</v>
      </c>
      <c r="D81" s="177"/>
      <c r="E81" s="177"/>
      <c r="F81" s="179" t="str">
        <f>F9</f>
        <v>Lednice</v>
      </c>
      <c r="G81" s="177"/>
      <c r="H81" s="177"/>
      <c r="I81" s="177"/>
      <c r="J81" s="177"/>
      <c r="K81" s="176" t="s">
        <v>23</v>
      </c>
      <c r="L81" s="177"/>
      <c r="M81" s="409" t="str">
        <f>IF(O9="","",O9)</f>
        <v>29. 1. 2018</v>
      </c>
      <c r="N81" s="409"/>
      <c r="O81" s="409"/>
      <c r="P81" s="409"/>
      <c r="Q81" s="177"/>
      <c r="R81" s="28"/>
    </row>
    <row r="82" spans="2:18" s="1" customFormat="1" ht="6.95" customHeight="1">
      <c r="B82" s="26"/>
      <c r="C82" s="177"/>
      <c r="D82" s="177"/>
      <c r="E82" s="177"/>
      <c r="F82" s="177"/>
      <c r="G82" s="177"/>
      <c r="H82" s="177"/>
      <c r="I82" s="177"/>
      <c r="J82" s="177"/>
      <c r="K82" s="177"/>
      <c r="L82" s="177"/>
      <c r="M82" s="177"/>
      <c r="N82" s="177"/>
      <c r="O82" s="177"/>
      <c r="P82" s="177"/>
      <c r="Q82" s="177"/>
      <c r="R82" s="28"/>
    </row>
    <row r="83" spans="2:18" s="1" customFormat="1" ht="15">
      <c r="B83" s="26"/>
      <c r="C83" s="176" t="s">
        <v>25</v>
      </c>
      <c r="D83" s="177"/>
      <c r="E83" s="177"/>
      <c r="F83" s="148" t="str">
        <f>'Rekapitulace stavby'!L82</f>
        <v>Mendelova univerzita v Brně, Zahradnická fakulta</v>
      </c>
      <c r="G83" s="177"/>
      <c r="H83" s="177"/>
      <c r="I83" s="177"/>
      <c r="J83" s="177"/>
      <c r="K83" s="176" t="s">
        <v>29</v>
      </c>
      <c r="L83" s="177"/>
      <c r="M83" s="409" t="str">
        <f>'Rekapitulace stavby'!$AM$82</f>
        <v>Ing. Jiří Vondál</v>
      </c>
      <c r="N83" s="311"/>
      <c r="O83" s="311"/>
      <c r="P83" s="311"/>
      <c r="Q83" s="311"/>
      <c r="R83" s="28"/>
    </row>
    <row r="84" spans="2:18" s="1" customFormat="1" ht="14.45" customHeight="1">
      <c r="B84" s="26"/>
      <c r="C84" s="176" t="s">
        <v>28</v>
      </c>
      <c r="D84" s="177"/>
      <c r="E84" s="177"/>
      <c r="F84" s="148" t="str">
        <f>'Rekapitulace stavby'!L83</f>
        <v xml:space="preserve"> </v>
      </c>
      <c r="G84" s="177"/>
      <c r="H84" s="177"/>
      <c r="I84" s="177"/>
      <c r="J84" s="177"/>
      <c r="K84" s="176" t="s">
        <v>31</v>
      </c>
      <c r="L84" s="177"/>
      <c r="M84" s="409" t="str">
        <f>'Rekapitulace stavby'!$AM$83</f>
        <v>Ing. Tomáš Vlček</v>
      </c>
      <c r="N84" s="311"/>
      <c r="O84" s="311"/>
      <c r="P84" s="311"/>
      <c r="Q84" s="311"/>
      <c r="R84" s="28"/>
    </row>
    <row r="85" spans="2:18" s="1" customFormat="1" ht="10.35" customHeight="1">
      <c r="B85" s="26"/>
      <c r="C85" s="177"/>
      <c r="D85" s="177"/>
      <c r="E85" s="177"/>
      <c r="F85" s="177"/>
      <c r="G85" s="177"/>
      <c r="H85" s="177"/>
      <c r="I85" s="177"/>
      <c r="J85" s="177"/>
      <c r="K85" s="177"/>
      <c r="L85" s="177"/>
      <c r="M85" s="177"/>
      <c r="N85" s="177"/>
      <c r="O85" s="177"/>
      <c r="P85" s="177"/>
      <c r="Q85" s="177"/>
      <c r="R85" s="28"/>
    </row>
    <row r="86" spans="2:18" s="1" customFormat="1" ht="29.25" customHeight="1">
      <c r="B86" s="26"/>
      <c r="C86" s="420" t="s">
        <v>127</v>
      </c>
      <c r="D86" s="421"/>
      <c r="E86" s="421"/>
      <c r="F86" s="421"/>
      <c r="G86" s="421"/>
      <c r="H86" s="188"/>
      <c r="I86" s="188"/>
      <c r="J86" s="188"/>
      <c r="K86" s="188"/>
      <c r="L86" s="188"/>
      <c r="M86" s="188"/>
      <c r="N86" s="420" t="s">
        <v>128</v>
      </c>
      <c r="O86" s="421"/>
      <c r="P86" s="421"/>
      <c r="Q86" s="421"/>
      <c r="R86" s="28"/>
    </row>
    <row r="87" spans="2:18" s="1" customFormat="1" ht="10.35" customHeight="1">
      <c r="B87" s="26"/>
      <c r="C87" s="177"/>
      <c r="D87" s="177"/>
      <c r="E87" s="177"/>
      <c r="F87" s="177"/>
      <c r="G87" s="177"/>
      <c r="H87" s="177"/>
      <c r="I87" s="177"/>
      <c r="J87" s="177"/>
      <c r="K87" s="177"/>
      <c r="L87" s="177"/>
      <c r="M87" s="177"/>
      <c r="N87" s="177"/>
      <c r="O87" s="177"/>
      <c r="P87" s="177"/>
      <c r="Q87" s="177"/>
      <c r="R87" s="28"/>
    </row>
    <row r="88" spans="2:18" s="1" customFormat="1" ht="29.25" customHeight="1">
      <c r="B88" s="26"/>
      <c r="C88" s="206" t="s">
        <v>129</v>
      </c>
      <c r="D88" s="177"/>
      <c r="E88" s="177"/>
      <c r="F88" s="177"/>
      <c r="G88" s="177"/>
      <c r="H88" s="177"/>
      <c r="I88" s="177"/>
      <c r="J88" s="177"/>
      <c r="K88" s="177"/>
      <c r="L88" s="177"/>
      <c r="M88" s="177"/>
      <c r="N88" s="337">
        <f>N116</f>
        <v>0</v>
      </c>
      <c r="O88" s="415"/>
      <c r="P88" s="415"/>
      <c r="Q88" s="415"/>
      <c r="R88" s="28"/>
    </row>
    <row r="89" spans="2:18" s="6" customFormat="1" ht="24.95" customHeight="1">
      <c r="B89" s="79"/>
      <c r="C89" s="207"/>
      <c r="D89" s="208" t="s">
        <v>130</v>
      </c>
      <c r="E89" s="207"/>
      <c r="F89" s="207"/>
      <c r="G89" s="207"/>
      <c r="H89" s="207"/>
      <c r="I89" s="207"/>
      <c r="J89" s="207"/>
      <c r="K89" s="207"/>
      <c r="L89" s="207"/>
      <c r="M89" s="207"/>
      <c r="N89" s="405">
        <f>N117</f>
        <v>0</v>
      </c>
      <c r="O89" s="419"/>
      <c r="P89" s="419"/>
      <c r="Q89" s="419"/>
      <c r="R89" s="81"/>
    </row>
    <row r="90" spans="2:18" s="7" customFormat="1" ht="19.9" customHeight="1">
      <c r="B90" s="82"/>
      <c r="C90" s="209"/>
      <c r="D90" s="210" t="str">
        <f>D118</f>
        <v>D1 - Zemní a stavební práce</v>
      </c>
      <c r="E90" s="209"/>
      <c r="F90" s="209"/>
      <c r="G90" s="209"/>
      <c r="H90" s="209"/>
      <c r="I90" s="209"/>
      <c r="J90" s="209"/>
      <c r="K90" s="209"/>
      <c r="L90" s="209"/>
      <c r="M90" s="209"/>
      <c r="N90" s="413">
        <f>N118</f>
        <v>0</v>
      </c>
      <c r="O90" s="414"/>
      <c r="P90" s="414"/>
      <c r="Q90" s="414"/>
      <c r="R90" s="84"/>
    </row>
    <row r="91" spans="2:18" s="7" customFormat="1" ht="19.9" customHeight="1">
      <c r="B91" s="82"/>
      <c r="C91" s="209"/>
      <c r="D91" s="210" t="str">
        <f>D131</f>
        <v>D2 - Potrubí</v>
      </c>
      <c r="E91" s="209"/>
      <c r="F91" s="209"/>
      <c r="G91" s="209"/>
      <c r="H91" s="209"/>
      <c r="I91" s="209"/>
      <c r="J91" s="209"/>
      <c r="K91" s="209"/>
      <c r="L91" s="209"/>
      <c r="M91" s="209"/>
      <c r="N91" s="413">
        <f>N131</f>
        <v>0</v>
      </c>
      <c r="O91" s="414"/>
      <c r="P91" s="414"/>
      <c r="Q91" s="414"/>
      <c r="R91" s="84"/>
    </row>
    <row r="92" spans="2:18" s="7" customFormat="1" ht="19.9" customHeight="1">
      <c r="B92" s="82"/>
      <c r="C92" s="209"/>
      <c r="D92" s="210" t="str">
        <f>D135</f>
        <v>D3 - Kabely - hlavní rozvod připojení čerpací stanice</v>
      </c>
      <c r="E92" s="209"/>
      <c r="F92" s="209"/>
      <c r="G92" s="209"/>
      <c r="H92" s="209"/>
      <c r="I92" s="209"/>
      <c r="J92" s="209"/>
      <c r="K92" s="209"/>
      <c r="L92" s="209"/>
      <c r="M92" s="209"/>
      <c r="N92" s="413">
        <f>N135</f>
        <v>0</v>
      </c>
      <c r="O92" s="414"/>
      <c r="P92" s="414"/>
      <c r="Q92" s="414"/>
      <c r="R92" s="84"/>
    </row>
    <row r="93" spans="2:18" s="7" customFormat="1" ht="19.9" customHeight="1">
      <c r="B93" s="82"/>
      <c r="C93" s="209"/>
      <c r="D93" s="210" t="str">
        <f>D138</f>
        <v>D4 - Armatury</v>
      </c>
      <c r="E93" s="209"/>
      <c r="F93" s="209"/>
      <c r="G93" s="209"/>
      <c r="H93" s="209"/>
      <c r="I93" s="209"/>
      <c r="J93" s="209"/>
      <c r="K93" s="209"/>
      <c r="L93" s="209"/>
      <c r="M93" s="209"/>
      <c r="N93" s="216"/>
      <c r="O93" s="209"/>
      <c r="P93" s="428">
        <f>N138</f>
        <v>0</v>
      </c>
      <c r="Q93" s="428"/>
      <c r="R93" s="84"/>
    </row>
    <row r="94" spans="2:18" s="7" customFormat="1" ht="19.9" customHeight="1">
      <c r="B94" s="82"/>
      <c r="C94" s="209"/>
      <c r="D94" s="210" t="str">
        <f>D145</f>
        <v>D5 - Čerpadlo</v>
      </c>
      <c r="E94" s="209"/>
      <c r="F94" s="209"/>
      <c r="G94" s="209"/>
      <c r="H94" s="209"/>
      <c r="I94" s="209"/>
      <c r="J94" s="209"/>
      <c r="K94" s="209"/>
      <c r="L94" s="209"/>
      <c r="M94" s="209"/>
      <c r="N94" s="216"/>
      <c r="O94" s="209"/>
      <c r="P94" s="428">
        <f>N145</f>
        <v>0</v>
      </c>
      <c r="Q94" s="428"/>
      <c r="R94" s="84"/>
    </row>
    <row r="95" spans="2:18" s="7" customFormat="1" ht="19.9" customHeight="1">
      <c r="B95" s="82"/>
      <c r="C95" s="209"/>
      <c r="D95" s="210" t="str">
        <f>D150</f>
        <v>D6 - Vedlejší náklady</v>
      </c>
      <c r="E95" s="209"/>
      <c r="F95" s="209"/>
      <c r="G95" s="209"/>
      <c r="H95" s="209"/>
      <c r="I95" s="209"/>
      <c r="J95" s="209"/>
      <c r="K95" s="209"/>
      <c r="L95" s="209"/>
      <c r="M95" s="209"/>
      <c r="N95" s="216"/>
      <c r="O95" s="209"/>
      <c r="P95" s="428">
        <f>N150</f>
        <v>0</v>
      </c>
      <c r="Q95" s="428"/>
      <c r="R95" s="84"/>
    </row>
    <row r="96" spans="2:18" s="1" customFormat="1" ht="21.75" customHeight="1">
      <c r="B96" s="26"/>
      <c r="C96" s="177"/>
      <c r="D96" s="177"/>
      <c r="E96" s="177"/>
      <c r="F96" s="177"/>
      <c r="G96" s="177"/>
      <c r="H96" s="177"/>
      <c r="I96" s="177"/>
      <c r="J96" s="177"/>
      <c r="K96" s="177"/>
      <c r="L96" s="177"/>
      <c r="M96" s="177"/>
      <c r="N96" s="177"/>
      <c r="O96" s="177"/>
      <c r="P96" s="177"/>
      <c r="Q96" s="177"/>
      <c r="R96" s="28"/>
    </row>
    <row r="97" spans="2:21" s="1" customFormat="1" ht="29.25" customHeight="1">
      <c r="B97" s="26"/>
      <c r="C97" s="206" t="s">
        <v>131</v>
      </c>
      <c r="D97" s="177"/>
      <c r="E97" s="177"/>
      <c r="F97" s="177"/>
      <c r="G97" s="177"/>
      <c r="H97" s="177"/>
      <c r="I97" s="177"/>
      <c r="J97" s="177"/>
      <c r="K97" s="177"/>
      <c r="L97" s="177"/>
      <c r="M97" s="177"/>
      <c r="N97" s="415">
        <v>0</v>
      </c>
      <c r="O97" s="416"/>
      <c r="P97" s="416"/>
      <c r="Q97" s="416"/>
      <c r="R97" s="28"/>
      <c r="T97" s="85"/>
      <c r="U97" s="86" t="s">
        <v>36</v>
      </c>
    </row>
    <row r="98" spans="2:18" s="1" customFormat="1" ht="18" customHeight="1">
      <c r="B98" s="26"/>
      <c r="C98" s="177"/>
      <c r="D98" s="177"/>
      <c r="E98" s="177"/>
      <c r="F98" s="177"/>
      <c r="G98" s="177"/>
      <c r="H98" s="177"/>
      <c r="I98" s="177"/>
      <c r="J98" s="177"/>
      <c r="K98" s="177"/>
      <c r="L98" s="177"/>
      <c r="M98" s="177"/>
      <c r="N98" s="177"/>
      <c r="O98" s="177"/>
      <c r="P98" s="177"/>
      <c r="Q98" s="177"/>
      <c r="R98" s="28"/>
    </row>
    <row r="99" spans="2:18" s="1" customFormat="1" ht="29.25" customHeight="1">
      <c r="B99" s="26"/>
      <c r="C99" s="211" t="s">
        <v>115</v>
      </c>
      <c r="D99" s="188"/>
      <c r="E99" s="188"/>
      <c r="F99" s="188"/>
      <c r="G99" s="188"/>
      <c r="H99" s="188"/>
      <c r="I99" s="188"/>
      <c r="J99" s="188"/>
      <c r="K99" s="188"/>
      <c r="L99" s="338">
        <f>ROUND(SUM(N88+N97),2)</f>
        <v>0</v>
      </c>
      <c r="M99" s="338"/>
      <c r="N99" s="338"/>
      <c r="O99" s="338"/>
      <c r="P99" s="338"/>
      <c r="Q99" s="338"/>
      <c r="R99" s="28"/>
    </row>
    <row r="100" spans="2:18" s="1" customFormat="1" ht="6.95" customHeight="1">
      <c r="B100" s="40"/>
      <c r="C100" s="201"/>
      <c r="D100" s="201"/>
      <c r="E100" s="201"/>
      <c r="F100" s="201"/>
      <c r="G100" s="201"/>
      <c r="H100" s="201"/>
      <c r="I100" s="201"/>
      <c r="J100" s="201"/>
      <c r="K100" s="201"/>
      <c r="L100" s="201"/>
      <c r="M100" s="201"/>
      <c r="N100" s="201"/>
      <c r="O100" s="201"/>
      <c r="P100" s="201"/>
      <c r="Q100" s="201"/>
      <c r="R100" s="42"/>
    </row>
    <row r="101" spans="3:17" ht="13.5">
      <c r="C101" s="202"/>
      <c r="D101" s="202"/>
      <c r="E101" s="202"/>
      <c r="F101" s="202"/>
      <c r="G101" s="202"/>
      <c r="H101" s="202"/>
      <c r="I101" s="202"/>
      <c r="J101" s="202"/>
      <c r="K101" s="202"/>
      <c r="L101" s="202"/>
      <c r="M101" s="202"/>
      <c r="N101" s="202"/>
      <c r="O101" s="202"/>
      <c r="P101" s="202"/>
      <c r="Q101" s="202"/>
    </row>
    <row r="102" spans="3:17" ht="13.5">
      <c r="C102" s="202"/>
      <c r="D102" s="202"/>
      <c r="E102" s="202"/>
      <c r="F102" s="202"/>
      <c r="G102" s="202"/>
      <c r="H102" s="202"/>
      <c r="I102" s="202"/>
      <c r="J102" s="202"/>
      <c r="K102" s="202"/>
      <c r="L102" s="202"/>
      <c r="M102" s="202"/>
      <c r="N102" s="202"/>
      <c r="O102" s="202"/>
      <c r="P102" s="202"/>
      <c r="Q102" s="202"/>
    </row>
    <row r="103" spans="3:17" ht="13.5">
      <c r="C103" s="202"/>
      <c r="D103" s="202"/>
      <c r="E103" s="202"/>
      <c r="F103" s="202"/>
      <c r="G103" s="202"/>
      <c r="H103" s="202"/>
      <c r="I103" s="202"/>
      <c r="J103" s="202"/>
      <c r="K103" s="202"/>
      <c r="L103" s="202"/>
      <c r="M103" s="202"/>
      <c r="N103" s="202"/>
      <c r="O103" s="202"/>
      <c r="P103" s="202"/>
      <c r="Q103" s="202"/>
    </row>
    <row r="104" spans="2:18" s="1" customFormat="1" ht="6.95" customHeight="1">
      <c r="B104" s="43"/>
      <c r="C104" s="203"/>
      <c r="D104" s="203"/>
      <c r="E104" s="203"/>
      <c r="F104" s="203"/>
      <c r="G104" s="203"/>
      <c r="H104" s="203"/>
      <c r="I104" s="203"/>
      <c r="J104" s="203"/>
      <c r="K104" s="203"/>
      <c r="L104" s="203"/>
      <c r="M104" s="203"/>
      <c r="N104" s="203"/>
      <c r="O104" s="203"/>
      <c r="P104" s="203"/>
      <c r="Q104" s="203"/>
      <c r="R104" s="45"/>
    </row>
    <row r="105" spans="2:18" s="1" customFormat="1" ht="36.95" customHeight="1">
      <c r="B105" s="26"/>
      <c r="C105" s="309" t="s">
        <v>132</v>
      </c>
      <c r="D105" s="408"/>
      <c r="E105" s="408"/>
      <c r="F105" s="408"/>
      <c r="G105" s="408"/>
      <c r="H105" s="408"/>
      <c r="I105" s="408"/>
      <c r="J105" s="408"/>
      <c r="K105" s="408"/>
      <c r="L105" s="408"/>
      <c r="M105" s="408"/>
      <c r="N105" s="408"/>
      <c r="O105" s="408"/>
      <c r="P105" s="408"/>
      <c r="Q105" s="408"/>
      <c r="R105" s="28"/>
    </row>
    <row r="106" spans="2:18" s="1" customFormat="1" ht="6.95" customHeight="1">
      <c r="B106" s="26"/>
      <c r="C106" s="177"/>
      <c r="D106" s="177"/>
      <c r="E106" s="177"/>
      <c r="F106" s="177"/>
      <c r="G106" s="177"/>
      <c r="H106" s="177"/>
      <c r="I106" s="177"/>
      <c r="J106" s="177"/>
      <c r="K106" s="177"/>
      <c r="L106" s="177"/>
      <c r="M106" s="177"/>
      <c r="N106" s="177"/>
      <c r="O106" s="177"/>
      <c r="P106" s="177"/>
      <c r="Q106" s="177"/>
      <c r="R106" s="28"/>
    </row>
    <row r="107" spans="2:18" s="1" customFormat="1" ht="30" customHeight="1">
      <c r="B107" s="26"/>
      <c r="C107" s="176" t="s">
        <v>17</v>
      </c>
      <c r="D107" s="177"/>
      <c r="E107" s="177"/>
      <c r="F107" s="417" t="str">
        <f>F6</f>
        <v>Lednice</v>
      </c>
      <c r="G107" s="418"/>
      <c r="H107" s="418"/>
      <c r="I107" s="418"/>
      <c r="J107" s="418"/>
      <c r="K107" s="418"/>
      <c r="L107" s="418"/>
      <c r="M107" s="418"/>
      <c r="N107" s="418"/>
      <c r="O107" s="418"/>
      <c r="P107" s="418"/>
      <c r="Q107" s="177"/>
      <c r="R107" s="28"/>
    </row>
    <row r="108" spans="2:18" s="1" customFormat="1" ht="36.95" customHeight="1">
      <c r="B108" s="26"/>
      <c r="C108" s="204" t="s">
        <v>123</v>
      </c>
      <c r="D108" s="177"/>
      <c r="E108" s="177"/>
      <c r="F108" s="325" t="str">
        <f>F7</f>
        <v>TO-1.08.01 - Čerpací stanice</v>
      </c>
      <c r="G108" s="408"/>
      <c r="H108" s="408"/>
      <c r="I108" s="408"/>
      <c r="J108" s="408"/>
      <c r="K108" s="408"/>
      <c r="L108" s="408"/>
      <c r="M108" s="408"/>
      <c r="N108" s="408"/>
      <c r="O108" s="408"/>
      <c r="P108" s="408"/>
      <c r="Q108" s="177"/>
      <c r="R108" s="28"/>
    </row>
    <row r="109" spans="2:18" s="1" customFormat="1" ht="6.95" customHeight="1">
      <c r="B109" s="26"/>
      <c r="C109" s="177"/>
      <c r="D109" s="177"/>
      <c r="E109" s="177"/>
      <c r="F109" s="177"/>
      <c r="G109" s="177"/>
      <c r="H109" s="177"/>
      <c r="I109" s="177"/>
      <c r="J109" s="177"/>
      <c r="K109" s="177"/>
      <c r="L109" s="177"/>
      <c r="M109" s="177"/>
      <c r="N109" s="177"/>
      <c r="O109" s="177"/>
      <c r="P109" s="177"/>
      <c r="Q109" s="177"/>
      <c r="R109" s="28"/>
    </row>
    <row r="110" spans="2:18" s="1" customFormat="1" ht="18" customHeight="1">
      <c r="B110" s="26"/>
      <c r="C110" s="176" t="s">
        <v>21</v>
      </c>
      <c r="D110" s="177"/>
      <c r="E110" s="177"/>
      <c r="F110" s="179" t="str">
        <f>F9</f>
        <v>Lednice</v>
      </c>
      <c r="G110" s="177"/>
      <c r="H110" s="177"/>
      <c r="I110" s="177"/>
      <c r="J110" s="177"/>
      <c r="K110" s="176" t="s">
        <v>23</v>
      </c>
      <c r="L110" s="177"/>
      <c r="M110" s="409" t="str">
        <f>IF(O9="","",O9)</f>
        <v>29. 1. 2018</v>
      </c>
      <c r="N110" s="409"/>
      <c r="O110" s="409"/>
      <c r="P110" s="409"/>
      <c r="Q110" s="177"/>
      <c r="R110" s="28"/>
    </row>
    <row r="111" spans="2:18" s="1" customFormat="1" ht="6.95" customHeight="1">
      <c r="B111" s="26"/>
      <c r="C111" s="177"/>
      <c r="D111" s="177"/>
      <c r="E111" s="177"/>
      <c r="F111" s="177"/>
      <c r="G111" s="177"/>
      <c r="H111" s="177"/>
      <c r="I111" s="177"/>
      <c r="J111" s="177"/>
      <c r="K111" s="177"/>
      <c r="L111" s="177"/>
      <c r="M111" s="177"/>
      <c r="N111" s="177"/>
      <c r="O111" s="177"/>
      <c r="P111" s="177"/>
      <c r="Q111" s="177"/>
      <c r="R111" s="28"/>
    </row>
    <row r="112" spans="2:18" s="1" customFormat="1" ht="15">
      <c r="B112" s="26"/>
      <c r="C112" s="176" t="s">
        <v>25</v>
      </c>
      <c r="D112" s="177"/>
      <c r="E112" s="177"/>
      <c r="F112" s="148" t="str">
        <f>'Rekapitulace stavby'!$L$82</f>
        <v>Mendelova univerzita v Brně, Zahradnická fakulta</v>
      </c>
      <c r="G112" s="177"/>
      <c r="H112" s="177"/>
      <c r="I112" s="177"/>
      <c r="J112" s="177"/>
      <c r="K112" s="176" t="s">
        <v>29</v>
      </c>
      <c r="L112" s="177"/>
      <c r="M112" s="409" t="str">
        <f>'Rekapitulace stavby'!$AM$82</f>
        <v>Ing. Jiří Vondál</v>
      </c>
      <c r="N112" s="311"/>
      <c r="O112" s="311"/>
      <c r="P112" s="311"/>
      <c r="Q112" s="311"/>
      <c r="R112" s="28"/>
    </row>
    <row r="113" spans="2:18" s="1" customFormat="1" ht="14.45" customHeight="1">
      <c r="B113" s="26"/>
      <c r="C113" s="176" t="s">
        <v>28</v>
      </c>
      <c r="D113" s="177"/>
      <c r="E113" s="177"/>
      <c r="F113" s="148" t="str">
        <f>'Rekapitulace stavby'!$L$83</f>
        <v xml:space="preserve"> </v>
      </c>
      <c r="G113" s="177"/>
      <c r="H113" s="177"/>
      <c r="I113" s="177"/>
      <c r="J113" s="177"/>
      <c r="K113" s="176" t="s">
        <v>31</v>
      </c>
      <c r="L113" s="177"/>
      <c r="M113" s="409" t="str">
        <f>'Rekapitulace stavby'!$AM$83</f>
        <v>Ing. Tomáš Vlček</v>
      </c>
      <c r="N113" s="311"/>
      <c r="O113" s="311"/>
      <c r="P113" s="311"/>
      <c r="Q113" s="311"/>
      <c r="R113" s="28"/>
    </row>
    <row r="114" spans="2:18" s="1" customFormat="1" ht="10.35" customHeight="1">
      <c r="B114" s="26"/>
      <c r="C114" s="177"/>
      <c r="D114" s="177"/>
      <c r="E114" s="177"/>
      <c r="F114" s="177"/>
      <c r="G114" s="177"/>
      <c r="H114" s="177"/>
      <c r="I114" s="177"/>
      <c r="J114" s="177"/>
      <c r="K114" s="177"/>
      <c r="L114" s="177"/>
      <c r="M114" s="177"/>
      <c r="N114" s="177"/>
      <c r="O114" s="177"/>
      <c r="P114" s="177"/>
      <c r="Q114" s="177"/>
      <c r="R114" s="28"/>
    </row>
    <row r="115" spans="2:27" s="8" customFormat="1" ht="29.25" customHeight="1">
      <c r="B115" s="87"/>
      <c r="C115" s="212" t="s">
        <v>133</v>
      </c>
      <c r="D115" s="213" t="s">
        <v>134</v>
      </c>
      <c r="E115" s="213" t="s">
        <v>54</v>
      </c>
      <c r="F115" s="410" t="s">
        <v>135</v>
      </c>
      <c r="G115" s="410"/>
      <c r="H115" s="410"/>
      <c r="I115" s="410"/>
      <c r="J115" s="213" t="s">
        <v>136</v>
      </c>
      <c r="K115" s="213" t="s">
        <v>137</v>
      </c>
      <c r="L115" s="411" t="s">
        <v>138</v>
      </c>
      <c r="M115" s="411"/>
      <c r="N115" s="410" t="s">
        <v>128</v>
      </c>
      <c r="O115" s="410"/>
      <c r="P115" s="410"/>
      <c r="Q115" s="412"/>
      <c r="R115" s="89"/>
      <c r="T115" s="51" t="s">
        <v>139</v>
      </c>
      <c r="U115" s="52" t="s">
        <v>36</v>
      </c>
      <c r="V115" s="52" t="s">
        <v>140</v>
      </c>
      <c r="W115" s="52" t="s">
        <v>141</v>
      </c>
      <c r="X115" s="52" t="s">
        <v>142</v>
      </c>
      <c r="Y115" s="52" t="s">
        <v>143</v>
      </c>
      <c r="Z115" s="52" t="s">
        <v>144</v>
      </c>
      <c r="AA115" s="53" t="s">
        <v>145</v>
      </c>
    </row>
    <row r="116" spans="2:27" s="1" customFormat="1" ht="29.25" customHeight="1">
      <c r="B116" s="26"/>
      <c r="C116" s="214" t="s">
        <v>124</v>
      </c>
      <c r="D116" s="177"/>
      <c r="E116" s="177"/>
      <c r="F116" s="177"/>
      <c r="G116" s="177"/>
      <c r="H116" s="177"/>
      <c r="I116" s="177"/>
      <c r="J116" s="177"/>
      <c r="K116" s="177"/>
      <c r="L116" s="177"/>
      <c r="M116" s="177"/>
      <c r="N116" s="402">
        <f>N117</f>
        <v>0</v>
      </c>
      <c r="O116" s="403"/>
      <c r="P116" s="403"/>
      <c r="Q116" s="403"/>
      <c r="R116" s="28"/>
      <c r="T116" s="54"/>
      <c r="U116" s="32"/>
      <c r="V116" s="32"/>
      <c r="W116" s="90" t="e">
        <f>W117</f>
        <v>#REF!</v>
      </c>
      <c r="X116" s="32"/>
      <c r="Y116" s="90" t="e">
        <f>Y117</f>
        <v>#REF!</v>
      </c>
      <c r="Z116" s="32"/>
      <c r="AA116" s="91" t="e">
        <f>AA117</f>
        <v>#REF!</v>
      </c>
    </row>
    <row r="117" spans="2:27" s="9" customFormat="1" ht="37.35" customHeight="1">
      <c r="B117" s="93"/>
      <c r="C117" s="170"/>
      <c r="D117" s="215" t="s">
        <v>130</v>
      </c>
      <c r="E117" s="215"/>
      <c r="F117" s="215"/>
      <c r="G117" s="215"/>
      <c r="H117" s="215"/>
      <c r="I117" s="215"/>
      <c r="J117" s="215"/>
      <c r="K117" s="215"/>
      <c r="L117" s="215"/>
      <c r="M117" s="215"/>
      <c r="N117" s="426">
        <f>SUM(N118,N131,N135,N138,N145,N150)</f>
        <v>0</v>
      </c>
      <c r="O117" s="427"/>
      <c r="P117" s="427"/>
      <c r="Q117" s="427"/>
      <c r="R117" s="96"/>
      <c r="T117" s="97"/>
      <c r="U117" s="94"/>
      <c r="V117" s="94"/>
      <c r="W117" s="98" t="e">
        <f>#REF!+#REF!+W118+W131+W135</f>
        <v>#REF!</v>
      </c>
      <c r="X117" s="94"/>
      <c r="Y117" s="98" t="e">
        <f>#REF!+#REF!+Y118+Y131+Y135</f>
        <v>#REF!</v>
      </c>
      <c r="Z117" s="94"/>
      <c r="AA117" s="99" t="e">
        <f>#REF!+#REF!+AA118+AA131+AA135</f>
        <v>#REF!</v>
      </c>
    </row>
    <row r="118" spans="2:27" s="9" customFormat="1" ht="29.85" customHeight="1">
      <c r="B118" s="93"/>
      <c r="C118" s="170"/>
      <c r="D118" s="172" t="s">
        <v>447</v>
      </c>
      <c r="E118" s="171"/>
      <c r="F118" s="171"/>
      <c r="G118" s="171"/>
      <c r="H118" s="171"/>
      <c r="I118" s="171"/>
      <c r="J118" s="171"/>
      <c r="K118" s="171"/>
      <c r="L118" s="171"/>
      <c r="M118" s="171"/>
      <c r="N118" s="394">
        <f>SUM(N119:Q129)</f>
        <v>0</v>
      </c>
      <c r="O118" s="395"/>
      <c r="P118" s="395"/>
      <c r="Q118" s="395"/>
      <c r="R118" s="96"/>
      <c r="T118" s="97"/>
      <c r="U118" s="94"/>
      <c r="V118" s="94"/>
      <c r="W118" s="98">
        <f>W129</f>
        <v>0</v>
      </c>
      <c r="X118" s="94"/>
      <c r="Y118" s="98">
        <f>Y129</f>
        <v>0</v>
      </c>
      <c r="Z118" s="94"/>
      <c r="AA118" s="99">
        <f>AA129</f>
        <v>0</v>
      </c>
    </row>
    <row r="119" spans="2:27" s="9" customFormat="1" ht="29.85" customHeight="1">
      <c r="B119" s="93"/>
      <c r="C119" s="165" t="s">
        <v>78</v>
      </c>
      <c r="D119" s="165" t="s">
        <v>146</v>
      </c>
      <c r="E119" s="166" t="s">
        <v>246</v>
      </c>
      <c r="F119" s="379" t="s">
        <v>334</v>
      </c>
      <c r="G119" s="379"/>
      <c r="H119" s="379"/>
      <c r="I119" s="379"/>
      <c r="J119" s="167" t="s">
        <v>149</v>
      </c>
      <c r="K119" s="168">
        <v>44</v>
      </c>
      <c r="L119" s="372"/>
      <c r="M119" s="372"/>
      <c r="N119" s="373">
        <f aca="true" t="shared" si="0" ref="N119:N127">ROUND(L119*K119,2)</f>
        <v>0</v>
      </c>
      <c r="O119" s="373"/>
      <c r="P119" s="373"/>
      <c r="Q119" s="373"/>
      <c r="R119" s="96"/>
      <c r="T119" s="97"/>
      <c r="U119" s="94"/>
      <c r="V119" s="94"/>
      <c r="W119" s="98"/>
      <c r="X119" s="94"/>
      <c r="Y119" s="98"/>
      <c r="Z119" s="94"/>
      <c r="AA119" s="99"/>
    </row>
    <row r="120" spans="2:27" s="9" customFormat="1" ht="29.85" customHeight="1">
      <c r="B120" s="93"/>
      <c r="C120" s="165" t="s">
        <v>121</v>
      </c>
      <c r="D120" s="165" t="s">
        <v>146</v>
      </c>
      <c r="E120" s="166" t="s">
        <v>163</v>
      </c>
      <c r="F120" s="379" t="s">
        <v>335</v>
      </c>
      <c r="G120" s="379"/>
      <c r="H120" s="379"/>
      <c r="I120" s="379"/>
      <c r="J120" s="167" t="s">
        <v>164</v>
      </c>
      <c r="K120" s="168">
        <v>1.71</v>
      </c>
      <c r="L120" s="372"/>
      <c r="M120" s="372"/>
      <c r="N120" s="373">
        <f t="shared" si="0"/>
        <v>0</v>
      </c>
      <c r="O120" s="373"/>
      <c r="P120" s="373"/>
      <c r="Q120" s="373"/>
      <c r="R120" s="96"/>
      <c r="T120" s="97"/>
      <c r="U120" s="94"/>
      <c r="V120" s="94"/>
      <c r="W120" s="98"/>
      <c r="X120" s="94"/>
      <c r="Y120" s="98"/>
      <c r="Z120" s="94"/>
      <c r="AA120" s="99"/>
    </row>
    <row r="121" spans="2:27" s="1" customFormat="1" ht="22.5" customHeight="1">
      <c r="B121" s="102"/>
      <c r="C121" s="165"/>
      <c r="D121" s="165"/>
      <c r="E121" s="166"/>
      <c r="F121" s="374" t="s">
        <v>466</v>
      </c>
      <c r="G121" s="374"/>
      <c r="H121" s="374"/>
      <c r="I121" s="374"/>
      <c r="J121" s="167"/>
      <c r="K121" s="168"/>
      <c r="L121" s="375"/>
      <c r="M121" s="375"/>
      <c r="N121" s="373"/>
      <c r="O121" s="373"/>
      <c r="P121" s="373"/>
      <c r="Q121" s="373"/>
      <c r="R121" s="103"/>
      <c r="T121" s="104"/>
      <c r="U121" s="29"/>
      <c r="V121" s="105"/>
      <c r="W121" s="105"/>
      <c r="X121" s="105"/>
      <c r="Y121" s="105"/>
      <c r="Z121" s="105"/>
      <c r="AA121" s="106"/>
    </row>
    <row r="122" spans="2:27" s="1" customFormat="1" ht="22.5" customHeight="1">
      <c r="B122" s="102"/>
      <c r="C122" s="165" t="s">
        <v>168</v>
      </c>
      <c r="D122" s="165" t="s">
        <v>146</v>
      </c>
      <c r="E122" s="166" t="s">
        <v>166</v>
      </c>
      <c r="F122" s="379" t="s">
        <v>167</v>
      </c>
      <c r="G122" s="379"/>
      <c r="H122" s="379"/>
      <c r="I122" s="379"/>
      <c r="J122" s="167" t="s">
        <v>164</v>
      </c>
      <c r="K122" s="168">
        <v>1.65</v>
      </c>
      <c r="L122" s="372"/>
      <c r="M122" s="372"/>
      <c r="N122" s="373">
        <f t="shared" si="0"/>
        <v>0</v>
      </c>
      <c r="O122" s="373"/>
      <c r="P122" s="373"/>
      <c r="Q122" s="373"/>
      <c r="R122" s="103"/>
      <c r="T122" s="104"/>
      <c r="U122" s="29"/>
      <c r="V122" s="105"/>
      <c r="W122" s="105"/>
      <c r="X122" s="105"/>
      <c r="Y122" s="105"/>
      <c r="Z122" s="105"/>
      <c r="AA122" s="106"/>
    </row>
    <row r="123" spans="2:27" s="1" customFormat="1" ht="22.5" customHeight="1">
      <c r="B123" s="102"/>
      <c r="C123" s="165"/>
      <c r="D123" s="165"/>
      <c r="E123" s="166"/>
      <c r="F123" s="374" t="s">
        <v>467</v>
      </c>
      <c r="G123" s="374"/>
      <c r="H123" s="374"/>
      <c r="I123" s="374"/>
      <c r="J123" s="167"/>
      <c r="K123" s="168"/>
      <c r="L123" s="375"/>
      <c r="M123" s="375"/>
      <c r="N123" s="373"/>
      <c r="O123" s="373"/>
      <c r="P123" s="373"/>
      <c r="Q123" s="373"/>
      <c r="R123" s="103"/>
      <c r="T123" s="104"/>
      <c r="U123" s="29"/>
      <c r="V123" s="105"/>
      <c r="W123" s="105"/>
      <c r="X123" s="105"/>
      <c r="Y123" s="105"/>
      <c r="Z123" s="105"/>
      <c r="AA123" s="106"/>
    </row>
    <row r="124" spans="2:27" s="1" customFormat="1" ht="22.5" customHeight="1">
      <c r="B124" s="102"/>
      <c r="C124" s="165" t="s">
        <v>150</v>
      </c>
      <c r="D124" s="165" t="s">
        <v>146</v>
      </c>
      <c r="E124" s="166" t="s">
        <v>171</v>
      </c>
      <c r="F124" s="379" t="s">
        <v>172</v>
      </c>
      <c r="G124" s="379"/>
      <c r="H124" s="379"/>
      <c r="I124" s="379"/>
      <c r="J124" s="167" t="s">
        <v>164</v>
      </c>
      <c r="K124" s="168">
        <v>0.59</v>
      </c>
      <c r="L124" s="372"/>
      <c r="M124" s="372"/>
      <c r="N124" s="373">
        <f t="shared" si="0"/>
        <v>0</v>
      </c>
      <c r="O124" s="373"/>
      <c r="P124" s="373"/>
      <c r="Q124" s="373"/>
      <c r="R124" s="103"/>
      <c r="T124" s="104"/>
      <c r="U124" s="29"/>
      <c r="V124" s="105"/>
      <c r="W124" s="105"/>
      <c r="X124" s="105"/>
      <c r="Y124" s="105"/>
      <c r="Z124" s="105"/>
      <c r="AA124" s="106"/>
    </row>
    <row r="125" spans="2:27" s="1" customFormat="1" ht="22.5" customHeight="1">
      <c r="B125" s="102"/>
      <c r="C125" s="165"/>
      <c r="D125" s="165"/>
      <c r="E125" s="166"/>
      <c r="F125" s="374" t="s">
        <v>468</v>
      </c>
      <c r="G125" s="374"/>
      <c r="H125" s="374"/>
      <c r="I125" s="374"/>
      <c r="J125" s="167"/>
      <c r="K125" s="168"/>
      <c r="L125" s="375"/>
      <c r="M125" s="375"/>
      <c r="N125" s="373"/>
      <c r="O125" s="373"/>
      <c r="P125" s="373"/>
      <c r="Q125" s="373"/>
      <c r="R125" s="103"/>
      <c r="T125" s="104"/>
      <c r="U125" s="29"/>
      <c r="V125" s="105"/>
      <c r="W125" s="105"/>
      <c r="X125" s="105"/>
      <c r="Y125" s="105"/>
      <c r="Z125" s="105"/>
      <c r="AA125" s="106"/>
    </row>
    <row r="126" spans="2:27" s="1" customFormat="1" ht="22.5" customHeight="1">
      <c r="B126" s="102"/>
      <c r="C126" s="165" t="s">
        <v>156</v>
      </c>
      <c r="D126" s="165" t="s">
        <v>146</v>
      </c>
      <c r="E126" s="166" t="s">
        <v>178</v>
      </c>
      <c r="F126" s="379" t="s">
        <v>179</v>
      </c>
      <c r="G126" s="379"/>
      <c r="H126" s="379"/>
      <c r="I126" s="379"/>
      <c r="J126" s="167" t="s">
        <v>149</v>
      </c>
      <c r="K126" s="168">
        <v>44</v>
      </c>
      <c r="L126" s="372"/>
      <c r="M126" s="372"/>
      <c r="N126" s="373">
        <f t="shared" si="0"/>
        <v>0</v>
      </c>
      <c r="O126" s="373"/>
      <c r="P126" s="373"/>
      <c r="Q126" s="373"/>
      <c r="R126" s="103"/>
      <c r="T126" s="104"/>
      <c r="U126" s="29"/>
      <c r="V126" s="105"/>
      <c r="W126" s="105"/>
      <c r="X126" s="105"/>
      <c r="Y126" s="105"/>
      <c r="Z126" s="105"/>
      <c r="AA126" s="106"/>
    </row>
    <row r="127" spans="2:27" s="9" customFormat="1" ht="29.85" customHeight="1">
      <c r="B127" s="93"/>
      <c r="C127" s="165" t="s">
        <v>155</v>
      </c>
      <c r="D127" s="165" t="s">
        <v>146</v>
      </c>
      <c r="E127" s="166" t="s">
        <v>266</v>
      </c>
      <c r="F127" s="379" t="s">
        <v>300</v>
      </c>
      <c r="G127" s="379"/>
      <c r="H127" s="379"/>
      <c r="I127" s="379"/>
      <c r="J127" s="167" t="s">
        <v>220</v>
      </c>
      <c r="K127" s="168">
        <v>1</v>
      </c>
      <c r="L127" s="372"/>
      <c r="M127" s="372"/>
      <c r="N127" s="373">
        <f t="shared" si="0"/>
        <v>0</v>
      </c>
      <c r="O127" s="373"/>
      <c r="P127" s="373"/>
      <c r="Q127" s="373"/>
      <c r="R127" s="96"/>
      <c r="T127" s="97"/>
      <c r="U127" s="94"/>
      <c r="V127" s="94"/>
      <c r="W127" s="98"/>
      <c r="X127" s="94"/>
      <c r="Y127" s="98"/>
      <c r="Z127" s="94"/>
      <c r="AA127" s="99"/>
    </row>
    <row r="128" spans="2:49" s="1" customFormat="1" ht="15.75" customHeight="1">
      <c r="B128" s="102"/>
      <c r="C128" s="165"/>
      <c r="D128" s="165"/>
      <c r="E128" s="166"/>
      <c r="F128" s="374" t="s">
        <v>689</v>
      </c>
      <c r="G128" s="374"/>
      <c r="H128" s="374"/>
      <c r="I128" s="374"/>
      <c r="J128" s="167"/>
      <c r="K128" s="168"/>
      <c r="L128" s="375"/>
      <c r="M128" s="375"/>
      <c r="N128" s="373"/>
      <c r="O128" s="373"/>
      <c r="P128" s="373"/>
      <c r="Q128" s="373"/>
      <c r="R128" s="103"/>
      <c r="T128" s="150"/>
      <c r="U128" s="29"/>
      <c r="V128" s="105"/>
      <c r="W128" s="105"/>
      <c r="X128" s="105"/>
      <c r="Y128" s="105"/>
      <c r="Z128" s="105"/>
      <c r="AA128" s="106"/>
      <c r="AO128" s="107"/>
      <c r="AP128" s="107"/>
      <c r="AQ128" s="107"/>
      <c r="AR128" s="107"/>
      <c r="AS128" s="107"/>
      <c r="AT128" s="17"/>
      <c r="AU128" s="107"/>
      <c r="AV128" s="17"/>
      <c r="AW128" s="17"/>
    </row>
    <row r="129" spans="2:27" s="1" customFormat="1" ht="22.5" customHeight="1">
      <c r="B129" s="102"/>
      <c r="C129" s="165" t="s">
        <v>162</v>
      </c>
      <c r="D129" s="165" t="s">
        <v>146</v>
      </c>
      <c r="E129" s="166" t="s">
        <v>268</v>
      </c>
      <c r="F129" s="379" t="s">
        <v>302</v>
      </c>
      <c r="G129" s="379"/>
      <c r="H129" s="379"/>
      <c r="I129" s="379"/>
      <c r="J129" s="167" t="s">
        <v>220</v>
      </c>
      <c r="K129" s="168">
        <v>1</v>
      </c>
      <c r="L129" s="372"/>
      <c r="M129" s="372"/>
      <c r="N129" s="373">
        <f>ROUND(L129*K129,2)</f>
        <v>0</v>
      </c>
      <c r="O129" s="373"/>
      <c r="P129" s="373"/>
      <c r="Q129" s="373"/>
      <c r="R129" s="103"/>
      <c r="T129" s="104" t="s">
        <v>5</v>
      </c>
      <c r="U129" s="29" t="s">
        <v>37</v>
      </c>
      <c r="V129" s="105">
        <v>0</v>
      </c>
      <c r="W129" s="105">
        <f>V129*K129</f>
        <v>0</v>
      </c>
      <c r="X129" s="105">
        <v>0</v>
      </c>
      <c r="Y129" s="105">
        <f>X129*K129</f>
        <v>0</v>
      </c>
      <c r="Z129" s="105">
        <v>0</v>
      </c>
      <c r="AA129" s="106">
        <f>Z129*K129</f>
        <v>0</v>
      </c>
    </row>
    <row r="130" spans="2:49" s="1" customFormat="1" ht="15.75" customHeight="1">
      <c r="B130" s="102"/>
      <c r="C130" s="165"/>
      <c r="D130" s="165"/>
      <c r="E130" s="166"/>
      <c r="F130" s="374" t="s">
        <v>689</v>
      </c>
      <c r="G130" s="374"/>
      <c r="H130" s="374"/>
      <c r="I130" s="374"/>
      <c r="J130" s="167"/>
      <c r="K130" s="168"/>
      <c r="L130" s="375"/>
      <c r="M130" s="375"/>
      <c r="N130" s="373"/>
      <c r="O130" s="373"/>
      <c r="P130" s="373"/>
      <c r="Q130" s="373"/>
      <c r="R130" s="103"/>
      <c r="T130" s="150"/>
      <c r="U130" s="29"/>
      <c r="V130" s="105"/>
      <c r="W130" s="105"/>
      <c r="X130" s="105"/>
      <c r="Y130" s="105"/>
      <c r="Z130" s="105"/>
      <c r="AA130" s="106"/>
      <c r="AO130" s="107"/>
      <c r="AP130" s="107"/>
      <c r="AQ130" s="107"/>
      <c r="AR130" s="107"/>
      <c r="AS130" s="107"/>
      <c r="AT130" s="17"/>
      <c r="AU130" s="107"/>
      <c r="AV130" s="17"/>
      <c r="AW130" s="17"/>
    </row>
    <row r="131" spans="2:27" s="9" customFormat="1" ht="29.85" customHeight="1">
      <c r="B131" s="93"/>
      <c r="C131" s="170"/>
      <c r="D131" s="172" t="s">
        <v>469</v>
      </c>
      <c r="E131" s="171"/>
      <c r="F131" s="171"/>
      <c r="G131" s="171"/>
      <c r="H131" s="171"/>
      <c r="I131" s="171"/>
      <c r="J131" s="171"/>
      <c r="K131" s="171"/>
      <c r="L131" s="174"/>
      <c r="M131" s="174"/>
      <c r="N131" s="394">
        <f>SUM(N132:Q134)</f>
        <v>0</v>
      </c>
      <c r="O131" s="395"/>
      <c r="P131" s="395"/>
      <c r="Q131" s="395"/>
      <c r="R131" s="96"/>
      <c r="T131" s="97"/>
      <c r="U131" s="94"/>
      <c r="V131" s="94"/>
      <c r="W131" s="98">
        <f>W134</f>
        <v>0</v>
      </c>
      <c r="X131" s="94"/>
      <c r="Y131" s="98">
        <f>Y134</f>
        <v>0</v>
      </c>
      <c r="Z131" s="94"/>
      <c r="AA131" s="99">
        <f>AA134</f>
        <v>0</v>
      </c>
    </row>
    <row r="132" spans="2:27" s="9" customFormat="1" ht="29.85" customHeight="1">
      <c r="B132" s="93"/>
      <c r="C132" s="165" t="s">
        <v>159</v>
      </c>
      <c r="D132" s="165" t="s">
        <v>146</v>
      </c>
      <c r="E132" s="166" t="s">
        <v>271</v>
      </c>
      <c r="F132" s="379" t="s">
        <v>690</v>
      </c>
      <c r="G132" s="379"/>
      <c r="H132" s="379"/>
      <c r="I132" s="379"/>
      <c r="J132" s="167" t="s">
        <v>220</v>
      </c>
      <c r="K132" s="168">
        <v>1</v>
      </c>
      <c r="L132" s="372"/>
      <c r="M132" s="372"/>
      <c r="N132" s="373">
        <f aca="true" t="shared" si="1" ref="N132:N133">ROUND(L132*K132,2)</f>
        <v>0</v>
      </c>
      <c r="O132" s="373"/>
      <c r="P132" s="373"/>
      <c r="Q132" s="373"/>
      <c r="R132" s="96"/>
      <c r="T132" s="97"/>
      <c r="U132" s="94"/>
      <c r="V132" s="94"/>
      <c r="W132" s="98"/>
      <c r="X132" s="94"/>
      <c r="Y132" s="98"/>
      <c r="Z132" s="94"/>
      <c r="AA132" s="99"/>
    </row>
    <row r="133" spans="2:27" s="9" customFormat="1" ht="29.85" customHeight="1">
      <c r="B133" s="93"/>
      <c r="C133" s="165" t="s">
        <v>170</v>
      </c>
      <c r="D133" s="165" t="s">
        <v>146</v>
      </c>
      <c r="E133" s="166" t="s">
        <v>304</v>
      </c>
      <c r="F133" s="379" t="s">
        <v>658</v>
      </c>
      <c r="G133" s="379"/>
      <c r="H133" s="379"/>
      <c r="I133" s="379"/>
      <c r="J133" s="167" t="s">
        <v>149</v>
      </c>
      <c r="K133" s="168">
        <v>6</v>
      </c>
      <c r="L133" s="372"/>
      <c r="M133" s="372"/>
      <c r="N133" s="373">
        <f t="shared" si="1"/>
        <v>0</v>
      </c>
      <c r="O133" s="373"/>
      <c r="P133" s="373"/>
      <c r="Q133" s="373"/>
      <c r="R133" s="96"/>
      <c r="T133" s="97"/>
      <c r="U133" s="94"/>
      <c r="V133" s="94"/>
      <c r="W133" s="98"/>
      <c r="X133" s="94"/>
      <c r="Y133" s="98"/>
      <c r="Z133" s="94"/>
      <c r="AA133" s="99"/>
    </row>
    <row r="134" spans="2:27" s="1" customFormat="1" ht="22.5" customHeight="1">
      <c r="B134" s="102"/>
      <c r="C134" s="165" t="s">
        <v>161</v>
      </c>
      <c r="D134" s="165" t="s">
        <v>146</v>
      </c>
      <c r="E134" s="166" t="s">
        <v>219</v>
      </c>
      <c r="F134" s="379" t="s">
        <v>477</v>
      </c>
      <c r="G134" s="379"/>
      <c r="H134" s="379"/>
      <c r="I134" s="379"/>
      <c r="J134" s="167" t="s">
        <v>220</v>
      </c>
      <c r="K134" s="168">
        <v>1</v>
      </c>
      <c r="L134" s="372"/>
      <c r="M134" s="372"/>
      <c r="N134" s="373">
        <f>ROUND(L134*K134,2)</f>
        <v>0</v>
      </c>
      <c r="O134" s="373"/>
      <c r="P134" s="373"/>
      <c r="Q134" s="373"/>
      <c r="R134" s="103"/>
      <c r="T134" s="104" t="s">
        <v>5</v>
      </c>
      <c r="U134" s="29" t="s">
        <v>37</v>
      </c>
      <c r="V134" s="105">
        <v>0</v>
      </c>
      <c r="W134" s="105">
        <f>V134*K134</f>
        <v>0</v>
      </c>
      <c r="X134" s="105">
        <v>0</v>
      </c>
      <c r="Y134" s="105">
        <f>X134*K134</f>
        <v>0</v>
      </c>
      <c r="Z134" s="105">
        <v>0</v>
      </c>
      <c r="AA134" s="106">
        <f>Z134*K134</f>
        <v>0</v>
      </c>
    </row>
    <row r="135" spans="2:27" s="9" customFormat="1" ht="29.85" customHeight="1">
      <c r="B135" s="93"/>
      <c r="C135" s="170"/>
      <c r="D135" s="172" t="s">
        <v>470</v>
      </c>
      <c r="E135" s="171"/>
      <c r="F135" s="171"/>
      <c r="G135" s="171"/>
      <c r="H135" s="171"/>
      <c r="I135" s="171"/>
      <c r="J135" s="171"/>
      <c r="K135" s="171"/>
      <c r="L135" s="174"/>
      <c r="M135" s="174"/>
      <c r="N135" s="394">
        <f>SUM(N136:Q137)</f>
        <v>0</v>
      </c>
      <c r="O135" s="395"/>
      <c r="P135" s="395"/>
      <c r="Q135" s="395"/>
      <c r="R135" s="96"/>
      <c r="T135" s="97"/>
      <c r="U135" s="94"/>
      <c r="V135" s="94"/>
      <c r="W135" s="98">
        <f>SUM(W136:W152)</f>
        <v>0</v>
      </c>
      <c r="X135" s="94"/>
      <c r="Y135" s="98">
        <f>SUM(Y136:Y152)</f>
        <v>0</v>
      </c>
      <c r="Z135" s="94"/>
      <c r="AA135" s="99">
        <f>SUM(AA136:AA152)</f>
        <v>0</v>
      </c>
    </row>
    <row r="136" spans="2:27" s="1" customFormat="1" ht="31.5" customHeight="1">
      <c r="B136" s="102"/>
      <c r="C136" s="165" t="s">
        <v>177</v>
      </c>
      <c r="D136" s="165" t="s">
        <v>146</v>
      </c>
      <c r="E136" s="166" t="s">
        <v>307</v>
      </c>
      <c r="F136" s="379" t="s">
        <v>681</v>
      </c>
      <c r="G136" s="379"/>
      <c r="H136" s="379"/>
      <c r="I136" s="379"/>
      <c r="J136" s="167" t="s">
        <v>149</v>
      </c>
      <c r="K136" s="168">
        <v>50</v>
      </c>
      <c r="L136" s="372"/>
      <c r="M136" s="372"/>
      <c r="N136" s="373">
        <f aca="true" t="shared" si="2" ref="N136:N152">ROUND(L136*K136,2)</f>
        <v>0</v>
      </c>
      <c r="O136" s="373"/>
      <c r="P136" s="373"/>
      <c r="Q136" s="373"/>
      <c r="R136" s="103"/>
      <c r="T136" s="104" t="s">
        <v>5</v>
      </c>
      <c r="U136" s="29" t="s">
        <v>37</v>
      </c>
      <c r="V136" s="105">
        <v>0</v>
      </c>
      <c r="W136" s="105">
        <f aca="true" t="shared" si="3" ref="W136:W152">V136*K136</f>
        <v>0</v>
      </c>
      <c r="X136" s="105">
        <v>0</v>
      </c>
      <c r="Y136" s="105">
        <f aca="true" t="shared" si="4" ref="Y136:Y152">X136*K136</f>
        <v>0</v>
      </c>
      <c r="Z136" s="105">
        <v>0</v>
      </c>
      <c r="AA136" s="106">
        <f aca="true" t="shared" si="5" ref="AA136:AA152">Z136*K136</f>
        <v>0</v>
      </c>
    </row>
    <row r="137" spans="2:27" s="1" customFormat="1" ht="31.5" customHeight="1">
      <c r="B137" s="102"/>
      <c r="C137" s="165" t="s">
        <v>165</v>
      </c>
      <c r="D137" s="165" t="s">
        <v>146</v>
      </c>
      <c r="E137" s="166" t="s">
        <v>272</v>
      </c>
      <c r="F137" s="379" t="s">
        <v>478</v>
      </c>
      <c r="G137" s="379"/>
      <c r="H137" s="379"/>
      <c r="I137" s="379"/>
      <c r="J137" s="167" t="s">
        <v>220</v>
      </c>
      <c r="K137" s="168">
        <v>1</v>
      </c>
      <c r="L137" s="372"/>
      <c r="M137" s="372"/>
      <c r="N137" s="373">
        <f t="shared" si="2"/>
        <v>0</v>
      </c>
      <c r="O137" s="373"/>
      <c r="P137" s="373"/>
      <c r="Q137" s="373"/>
      <c r="R137" s="103"/>
      <c r="T137" s="104" t="s">
        <v>5</v>
      </c>
      <c r="U137" s="29" t="s">
        <v>37</v>
      </c>
      <c r="V137" s="105">
        <v>0</v>
      </c>
      <c r="W137" s="105">
        <f t="shared" si="3"/>
        <v>0</v>
      </c>
      <c r="X137" s="105">
        <v>0</v>
      </c>
      <c r="Y137" s="105">
        <f t="shared" si="4"/>
        <v>0</v>
      </c>
      <c r="Z137" s="105">
        <v>0</v>
      </c>
      <c r="AA137" s="106">
        <f t="shared" si="5"/>
        <v>0</v>
      </c>
    </row>
    <row r="138" spans="2:27" s="9" customFormat="1" ht="29.85" customHeight="1">
      <c r="B138" s="93"/>
      <c r="C138" s="170"/>
      <c r="D138" s="172" t="s">
        <v>438</v>
      </c>
      <c r="E138" s="171"/>
      <c r="F138" s="171"/>
      <c r="G138" s="171"/>
      <c r="H138" s="171"/>
      <c r="I138" s="171"/>
      <c r="J138" s="171"/>
      <c r="K138" s="171"/>
      <c r="L138" s="174"/>
      <c r="M138" s="174"/>
      <c r="N138" s="394">
        <f>SUM(N139:Q144)</f>
        <v>0</v>
      </c>
      <c r="O138" s="395"/>
      <c r="P138" s="395"/>
      <c r="Q138" s="395"/>
      <c r="R138" s="96"/>
      <c r="T138" s="97"/>
      <c r="U138" s="94"/>
      <c r="V138" s="94"/>
      <c r="W138" s="98">
        <f>SUM(W139:W155)</f>
        <v>0</v>
      </c>
      <c r="X138" s="94"/>
      <c r="Y138" s="98">
        <f>SUM(Y139:Y155)</f>
        <v>0</v>
      </c>
      <c r="Z138" s="94"/>
      <c r="AA138" s="99">
        <f>SUM(AA139:AA155)</f>
        <v>0</v>
      </c>
    </row>
    <row r="139" spans="2:27" s="1" customFormat="1" ht="22.5" customHeight="1">
      <c r="B139" s="102"/>
      <c r="C139" s="165" t="s">
        <v>184</v>
      </c>
      <c r="D139" s="165" t="s">
        <v>146</v>
      </c>
      <c r="E139" s="166" t="s">
        <v>273</v>
      </c>
      <c r="F139" s="379" t="s">
        <v>691</v>
      </c>
      <c r="G139" s="379"/>
      <c r="H139" s="379"/>
      <c r="I139" s="379"/>
      <c r="J139" s="167" t="s">
        <v>153</v>
      </c>
      <c r="K139" s="168">
        <v>11</v>
      </c>
      <c r="L139" s="372"/>
      <c r="M139" s="372"/>
      <c r="N139" s="373">
        <f t="shared" si="2"/>
        <v>0</v>
      </c>
      <c r="O139" s="373"/>
      <c r="P139" s="373"/>
      <c r="Q139" s="373"/>
      <c r="R139" s="103"/>
      <c r="T139" s="104" t="s">
        <v>5</v>
      </c>
      <c r="U139" s="29" t="s">
        <v>37</v>
      </c>
      <c r="V139" s="105">
        <v>0</v>
      </c>
      <c r="W139" s="105">
        <f t="shared" si="3"/>
        <v>0</v>
      </c>
      <c r="X139" s="105">
        <v>0</v>
      </c>
      <c r="Y139" s="105">
        <f t="shared" si="4"/>
        <v>0</v>
      </c>
      <c r="Z139" s="105">
        <v>0</v>
      </c>
      <c r="AA139" s="106">
        <f t="shared" si="5"/>
        <v>0</v>
      </c>
    </row>
    <row r="140" spans="2:27" s="1" customFormat="1" ht="22.5" customHeight="1">
      <c r="B140" s="102"/>
      <c r="C140" s="165" t="s">
        <v>169</v>
      </c>
      <c r="D140" s="165" t="s">
        <v>146</v>
      </c>
      <c r="E140" s="166" t="s">
        <v>275</v>
      </c>
      <c r="F140" s="379" t="s">
        <v>692</v>
      </c>
      <c r="G140" s="379"/>
      <c r="H140" s="379"/>
      <c r="I140" s="379"/>
      <c r="J140" s="167" t="s">
        <v>153</v>
      </c>
      <c r="K140" s="168">
        <v>2</v>
      </c>
      <c r="L140" s="372"/>
      <c r="M140" s="372"/>
      <c r="N140" s="373">
        <f t="shared" si="2"/>
        <v>0</v>
      </c>
      <c r="O140" s="373"/>
      <c r="P140" s="373"/>
      <c r="Q140" s="373"/>
      <c r="R140" s="103"/>
      <c r="T140" s="104" t="s">
        <v>5</v>
      </c>
      <c r="U140" s="29" t="s">
        <v>37</v>
      </c>
      <c r="V140" s="105">
        <v>0</v>
      </c>
      <c r="W140" s="105">
        <f t="shared" si="3"/>
        <v>0</v>
      </c>
      <c r="X140" s="105">
        <v>0</v>
      </c>
      <c r="Y140" s="105">
        <f t="shared" si="4"/>
        <v>0</v>
      </c>
      <c r="Z140" s="105">
        <v>0</v>
      </c>
      <c r="AA140" s="106">
        <f t="shared" si="5"/>
        <v>0</v>
      </c>
    </row>
    <row r="141" spans="2:27" s="1" customFormat="1" ht="22.5" customHeight="1">
      <c r="B141" s="102"/>
      <c r="C141" s="165" t="s">
        <v>11</v>
      </c>
      <c r="D141" s="165" t="s">
        <v>146</v>
      </c>
      <c r="E141" s="166" t="s">
        <v>277</v>
      </c>
      <c r="F141" s="379" t="s">
        <v>471</v>
      </c>
      <c r="G141" s="379"/>
      <c r="H141" s="379"/>
      <c r="I141" s="379"/>
      <c r="J141" s="167" t="s">
        <v>153</v>
      </c>
      <c r="K141" s="168">
        <v>2</v>
      </c>
      <c r="L141" s="372"/>
      <c r="M141" s="372"/>
      <c r="N141" s="373">
        <f t="shared" si="2"/>
        <v>0</v>
      </c>
      <c r="O141" s="373"/>
      <c r="P141" s="373"/>
      <c r="Q141" s="373"/>
      <c r="R141" s="103"/>
      <c r="T141" s="104" t="s">
        <v>5</v>
      </c>
      <c r="U141" s="29" t="s">
        <v>37</v>
      </c>
      <c r="V141" s="105">
        <v>0</v>
      </c>
      <c r="W141" s="105">
        <f t="shared" si="3"/>
        <v>0</v>
      </c>
      <c r="X141" s="105">
        <v>0</v>
      </c>
      <c r="Y141" s="105">
        <f t="shared" si="4"/>
        <v>0</v>
      </c>
      <c r="Z141" s="105">
        <v>0</v>
      </c>
      <c r="AA141" s="106">
        <f t="shared" si="5"/>
        <v>0</v>
      </c>
    </row>
    <row r="142" spans="2:27" s="1" customFormat="1" ht="22.5" customHeight="1">
      <c r="B142" s="102"/>
      <c r="C142" s="165" t="s">
        <v>173</v>
      </c>
      <c r="D142" s="165" t="s">
        <v>146</v>
      </c>
      <c r="E142" s="166" t="s">
        <v>279</v>
      </c>
      <c r="F142" s="379" t="s">
        <v>472</v>
      </c>
      <c r="G142" s="379"/>
      <c r="H142" s="379"/>
      <c r="I142" s="379"/>
      <c r="J142" s="167" t="s">
        <v>153</v>
      </c>
      <c r="K142" s="168">
        <v>2</v>
      </c>
      <c r="L142" s="372"/>
      <c r="M142" s="372"/>
      <c r="N142" s="373">
        <f t="shared" si="2"/>
        <v>0</v>
      </c>
      <c r="O142" s="373"/>
      <c r="P142" s="373"/>
      <c r="Q142" s="373"/>
      <c r="R142" s="103"/>
      <c r="T142" s="104" t="s">
        <v>5</v>
      </c>
      <c r="U142" s="29" t="s">
        <v>37</v>
      </c>
      <c r="V142" s="105">
        <v>0</v>
      </c>
      <c r="W142" s="105">
        <f t="shared" si="3"/>
        <v>0</v>
      </c>
      <c r="X142" s="105">
        <v>0</v>
      </c>
      <c r="Y142" s="105">
        <f t="shared" si="4"/>
        <v>0</v>
      </c>
      <c r="Z142" s="105">
        <v>0</v>
      </c>
      <c r="AA142" s="106">
        <f t="shared" si="5"/>
        <v>0</v>
      </c>
    </row>
    <row r="143" spans="2:27" s="1" customFormat="1" ht="44.25" customHeight="1">
      <c r="B143" s="102"/>
      <c r="C143" s="165" t="s">
        <v>196</v>
      </c>
      <c r="D143" s="165" t="s">
        <v>146</v>
      </c>
      <c r="E143" s="166" t="s">
        <v>282</v>
      </c>
      <c r="F143" s="379" t="s">
        <v>473</v>
      </c>
      <c r="G143" s="379"/>
      <c r="H143" s="379"/>
      <c r="I143" s="379"/>
      <c r="J143" s="167" t="s">
        <v>153</v>
      </c>
      <c r="K143" s="168">
        <v>1</v>
      </c>
      <c r="L143" s="372"/>
      <c r="M143" s="372"/>
      <c r="N143" s="373">
        <f t="shared" si="2"/>
        <v>0</v>
      </c>
      <c r="O143" s="373"/>
      <c r="P143" s="373"/>
      <c r="Q143" s="373"/>
      <c r="R143" s="103"/>
      <c r="T143" s="104" t="s">
        <v>5</v>
      </c>
      <c r="U143" s="29" t="s">
        <v>37</v>
      </c>
      <c r="V143" s="105">
        <v>0</v>
      </c>
      <c r="W143" s="105">
        <f t="shared" si="3"/>
        <v>0</v>
      </c>
      <c r="X143" s="105">
        <v>0</v>
      </c>
      <c r="Y143" s="105">
        <f t="shared" si="4"/>
        <v>0</v>
      </c>
      <c r="Z143" s="105">
        <v>0</v>
      </c>
      <c r="AA143" s="106">
        <f t="shared" si="5"/>
        <v>0</v>
      </c>
    </row>
    <row r="144" spans="2:27" s="1" customFormat="1" ht="31.5" customHeight="1">
      <c r="B144" s="102"/>
      <c r="C144" s="165" t="s">
        <v>176</v>
      </c>
      <c r="D144" s="165" t="s">
        <v>146</v>
      </c>
      <c r="E144" s="166" t="s">
        <v>288</v>
      </c>
      <c r="F144" s="379" t="s">
        <v>693</v>
      </c>
      <c r="G144" s="379"/>
      <c r="H144" s="379"/>
      <c r="I144" s="379"/>
      <c r="J144" s="167" t="s">
        <v>153</v>
      </c>
      <c r="K144" s="168">
        <v>1</v>
      </c>
      <c r="L144" s="372"/>
      <c r="M144" s="372"/>
      <c r="N144" s="373">
        <f t="shared" si="2"/>
        <v>0</v>
      </c>
      <c r="O144" s="373"/>
      <c r="P144" s="373"/>
      <c r="Q144" s="373"/>
      <c r="R144" s="103"/>
      <c r="T144" s="104" t="s">
        <v>5</v>
      </c>
      <c r="U144" s="29" t="s">
        <v>37</v>
      </c>
      <c r="V144" s="105">
        <v>0</v>
      </c>
      <c r="W144" s="105">
        <f t="shared" si="3"/>
        <v>0</v>
      </c>
      <c r="X144" s="105">
        <v>0</v>
      </c>
      <c r="Y144" s="105">
        <f t="shared" si="4"/>
        <v>0</v>
      </c>
      <c r="Z144" s="105">
        <v>0</v>
      </c>
      <c r="AA144" s="106">
        <f t="shared" si="5"/>
        <v>0</v>
      </c>
    </row>
    <row r="145" spans="2:27" s="9" customFormat="1" ht="29.85" customHeight="1">
      <c r="B145" s="93"/>
      <c r="C145" s="170"/>
      <c r="D145" s="172" t="s">
        <v>445</v>
      </c>
      <c r="E145" s="171"/>
      <c r="F145" s="171"/>
      <c r="G145" s="171"/>
      <c r="H145" s="171"/>
      <c r="I145" s="171"/>
      <c r="J145" s="171"/>
      <c r="K145" s="171"/>
      <c r="L145" s="174"/>
      <c r="M145" s="174"/>
      <c r="N145" s="394">
        <f>SUM(N146:Q148)</f>
        <v>0</v>
      </c>
      <c r="O145" s="395"/>
      <c r="P145" s="395"/>
      <c r="Q145" s="395"/>
      <c r="R145" s="96"/>
      <c r="T145" s="97"/>
      <c r="U145" s="94"/>
      <c r="V145" s="94"/>
      <c r="W145" s="98">
        <f>SUM(W146:W162)</f>
        <v>0</v>
      </c>
      <c r="X145" s="94"/>
      <c r="Y145" s="98">
        <f>SUM(Y146:Y162)</f>
        <v>0</v>
      </c>
      <c r="Z145" s="94"/>
      <c r="AA145" s="99">
        <f>SUM(AA146:AA162)</f>
        <v>0</v>
      </c>
    </row>
    <row r="146" spans="2:27" s="1" customFormat="1" ht="44.25" customHeight="1">
      <c r="B146" s="102"/>
      <c r="C146" s="165" t="s">
        <v>201</v>
      </c>
      <c r="D146" s="165" t="s">
        <v>146</v>
      </c>
      <c r="E146" s="166" t="s">
        <v>293</v>
      </c>
      <c r="F146" s="379" t="s">
        <v>318</v>
      </c>
      <c r="G146" s="379"/>
      <c r="H146" s="379"/>
      <c r="I146" s="379"/>
      <c r="J146" s="167" t="s">
        <v>153</v>
      </c>
      <c r="K146" s="168">
        <v>2</v>
      </c>
      <c r="L146" s="372"/>
      <c r="M146" s="372"/>
      <c r="N146" s="373">
        <f t="shared" si="2"/>
        <v>0</v>
      </c>
      <c r="O146" s="373"/>
      <c r="P146" s="373"/>
      <c r="Q146" s="373"/>
      <c r="R146" s="103"/>
      <c r="T146" s="104" t="s">
        <v>5</v>
      </c>
      <c r="U146" s="29" t="s">
        <v>37</v>
      </c>
      <c r="V146" s="105">
        <v>0</v>
      </c>
      <c r="W146" s="105">
        <f t="shared" si="3"/>
        <v>0</v>
      </c>
      <c r="X146" s="105">
        <v>0</v>
      </c>
      <c r="Y146" s="105">
        <f t="shared" si="4"/>
        <v>0</v>
      </c>
      <c r="Z146" s="105">
        <v>0</v>
      </c>
      <c r="AA146" s="106">
        <f t="shared" si="5"/>
        <v>0</v>
      </c>
    </row>
    <row r="147" spans="2:49" s="1" customFormat="1" ht="15.75" customHeight="1">
      <c r="B147" s="102"/>
      <c r="C147" s="165"/>
      <c r="D147" s="165"/>
      <c r="E147" s="166"/>
      <c r="F147" s="374" t="s">
        <v>697</v>
      </c>
      <c r="G147" s="374"/>
      <c r="H147" s="374"/>
      <c r="I147" s="374"/>
      <c r="J147" s="167"/>
      <c r="K147" s="168"/>
      <c r="L147" s="375"/>
      <c r="M147" s="375"/>
      <c r="N147" s="373"/>
      <c r="O147" s="373"/>
      <c r="P147" s="373"/>
      <c r="Q147" s="373"/>
      <c r="R147" s="103"/>
      <c r="T147" s="150"/>
      <c r="U147" s="29"/>
      <c r="V147" s="105"/>
      <c r="W147" s="105"/>
      <c r="X147" s="105"/>
      <c r="Y147" s="105"/>
      <c r="Z147" s="105"/>
      <c r="AA147" s="106"/>
      <c r="AO147" s="107"/>
      <c r="AP147" s="107"/>
      <c r="AQ147" s="107"/>
      <c r="AR147" s="107"/>
      <c r="AS147" s="107"/>
      <c r="AT147" s="17"/>
      <c r="AU147" s="107"/>
      <c r="AV147" s="17"/>
      <c r="AW147" s="17"/>
    </row>
    <row r="148" spans="2:27" s="1" customFormat="1" ht="82.5" customHeight="1">
      <c r="B148" s="102"/>
      <c r="C148" s="165" t="s">
        <v>180</v>
      </c>
      <c r="D148" s="165" t="s">
        <v>146</v>
      </c>
      <c r="E148" s="166" t="s">
        <v>296</v>
      </c>
      <c r="F148" s="379" t="s">
        <v>695</v>
      </c>
      <c r="G148" s="379"/>
      <c r="H148" s="379"/>
      <c r="I148" s="379"/>
      <c r="J148" s="167" t="s">
        <v>153</v>
      </c>
      <c r="K148" s="168">
        <v>1</v>
      </c>
      <c r="L148" s="372"/>
      <c r="M148" s="372"/>
      <c r="N148" s="373">
        <f t="shared" si="2"/>
        <v>0</v>
      </c>
      <c r="O148" s="373"/>
      <c r="P148" s="373"/>
      <c r="Q148" s="373"/>
      <c r="R148" s="103"/>
      <c r="T148" s="104" t="s">
        <v>5</v>
      </c>
      <c r="U148" s="29" t="s">
        <v>37</v>
      </c>
      <c r="V148" s="105">
        <v>0</v>
      </c>
      <c r="W148" s="105">
        <f t="shared" si="3"/>
        <v>0</v>
      </c>
      <c r="X148" s="105">
        <v>0</v>
      </c>
      <c r="Y148" s="105">
        <f t="shared" si="4"/>
        <v>0</v>
      </c>
      <c r="Z148" s="105">
        <v>0</v>
      </c>
      <c r="AA148" s="106">
        <f t="shared" si="5"/>
        <v>0</v>
      </c>
    </row>
    <row r="149" spans="2:49" s="1" customFormat="1" ht="15.75" customHeight="1">
      <c r="B149" s="102"/>
      <c r="C149" s="165"/>
      <c r="D149" s="165"/>
      <c r="E149" s="166"/>
      <c r="F149" s="374" t="s">
        <v>694</v>
      </c>
      <c r="G149" s="374"/>
      <c r="H149" s="374"/>
      <c r="I149" s="374"/>
      <c r="J149" s="167"/>
      <c r="K149" s="168"/>
      <c r="L149" s="375"/>
      <c r="M149" s="375"/>
      <c r="N149" s="373"/>
      <c r="O149" s="373"/>
      <c r="P149" s="373"/>
      <c r="Q149" s="373"/>
      <c r="R149" s="103"/>
      <c r="T149" s="150"/>
      <c r="U149" s="29"/>
      <c r="V149" s="105"/>
      <c r="W149" s="105"/>
      <c r="X149" s="105"/>
      <c r="Y149" s="105"/>
      <c r="Z149" s="105"/>
      <c r="AA149" s="106"/>
      <c r="AO149" s="107"/>
      <c r="AP149" s="107"/>
      <c r="AQ149" s="107"/>
      <c r="AR149" s="107"/>
      <c r="AS149" s="107"/>
      <c r="AT149" s="17"/>
      <c r="AU149" s="107"/>
      <c r="AV149" s="17"/>
      <c r="AW149" s="17"/>
    </row>
    <row r="150" spans="2:27" s="9" customFormat="1" ht="29.85" customHeight="1">
      <c r="B150" s="93"/>
      <c r="C150" s="170"/>
      <c r="D150" s="171" t="s">
        <v>706</v>
      </c>
      <c r="E150" s="171"/>
      <c r="F150" s="171"/>
      <c r="G150" s="171"/>
      <c r="H150" s="171"/>
      <c r="I150" s="171"/>
      <c r="J150" s="171"/>
      <c r="K150" s="171"/>
      <c r="L150" s="174"/>
      <c r="M150" s="174"/>
      <c r="N150" s="394">
        <f>SUM(N151:Q152)</f>
        <v>0</v>
      </c>
      <c r="O150" s="395"/>
      <c r="P150" s="395"/>
      <c r="Q150" s="395"/>
      <c r="R150" s="96"/>
      <c r="T150" s="97"/>
      <c r="U150" s="94"/>
      <c r="V150" s="94"/>
      <c r="W150" s="98">
        <f>SUM(W152:W165)</f>
        <v>0</v>
      </c>
      <c r="X150" s="94"/>
      <c r="Y150" s="98">
        <f>SUM(Y152:Y165)</f>
        <v>0</v>
      </c>
      <c r="Z150" s="94"/>
      <c r="AA150" s="99">
        <f>SUM(AA152:AA165)</f>
        <v>0</v>
      </c>
    </row>
    <row r="151" spans="2:27" s="1" customFormat="1" ht="22.5" customHeight="1">
      <c r="B151" s="102"/>
      <c r="C151" s="165" t="s">
        <v>10</v>
      </c>
      <c r="D151" s="165" t="s">
        <v>146</v>
      </c>
      <c r="E151" s="166" t="s">
        <v>232</v>
      </c>
      <c r="F151" s="379" t="s">
        <v>431</v>
      </c>
      <c r="G151" s="379"/>
      <c r="H151" s="379"/>
      <c r="I151" s="379"/>
      <c r="J151" s="167" t="s">
        <v>220</v>
      </c>
      <c r="K151" s="168">
        <v>1</v>
      </c>
      <c r="L151" s="372"/>
      <c r="M151" s="372"/>
      <c r="N151" s="373">
        <f aca="true" t="shared" si="6" ref="N151">ROUND(L151*K151,2)</f>
        <v>0</v>
      </c>
      <c r="O151" s="373"/>
      <c r="P151" s="373"/>
      <c r="Q151" s="373"/>
      <c r="R151" s="103"/>
      <c r="T151" s="104" t="s">
        <v>5</v>
      </c>
      <c r="U151" s="108" t="s">
        <v>37</v>
      </c>
      <c r="V151" s="109">
        <v>0</v>
      </c>
      <c r="W151" s="109">
        <f aca="true" t="shared" si="7" ref="W151">V151*K151</f>
        <v>0</v>
      </c>
      <c r="X151" s="109">
        <v>0</v>
      </c>
      <c r="Y151" s="109">
        <f aca="true" t="shared" si="8" ref="Y151">X151*K151</f>
        <v>0</v>
      </c>
      <c r="Z151" s="109">
        <v>0</v>
      </c>
      <c r="AA151" s="110">
        <f aca="true" t="shared" si="9" ref="AA151">Z151*K151</f>
        <v>0</v>
      </c>
    </row>
    <row r="152" spans="2:27" s="1" customFormat="1" ht="22.5" customHeight="1">
      <c r="B152" s="102"/>
      <c r="C152" s="165">
        <v>22</v>
      </c>
      <c r="D152" s="165" t="s">
        <v>146</v>
      </c>
      <c r="E152" s="166" t="s">
        <v>296</v>
      </c>
      <c r="F152" s="379" t="s">
        <v>707</v>
      </c>
      <c r="G152" s="379"/>
      <c r="H152" s="379"/>
      <c r="I152" s="379"/>
      <c r="J152" s="167" t="s">
        <v>220</v>
      </c>
      <c r="K152" s="168">
        <v>1</v>
      </c>
      <c r="L152" s="372"/>
      <c r="M152" s="372"/>
      <c r="N152" s="373">
        <f t="shared" si="2"/>
        <v>0</v>
      </c>
      <c r="O152" s="373"/>
      <c r="P152" s="373"/>
      <c r="Q152" s="373"/>
      <c r="R152" s="103"/>
      <c r="T152" s="104" t="s">
        <v>5</v>
      </c>
      <c r="U152" s="108" t="s">
        <v>37</v>
      </c>
      <c r="V152" s="109">
        <v>0</v>
      </c>
      <c r="W152" s="109">
        <f t="shared" si="3"/>
        <v>0</v>
      </c>
      <c r="X152" s="109">
        <v>0</v>
      </c>
      <c r="Y152" s="109">
        <f t="shared" si="4"/>
        <v>0</v>
      </c>
      <c r="Z152" s="109">
        <v>0</v>
      </c>
      <c r="AA152" s="110">
        <f t="shared" si="5"/>
        <v>0</v>
      </c>
    </row>
    <row r="153" spans="2:18" s="1" customFormat="1" ht="6.95" customHeight="1">
      <c r="B153" s="40"/>
      <c r="C153" s="41"/>
      <c r="D153" s="41"/>
      <c r="E153" s="41"/>
      <c r="F153" s="41"/>
      <c r="G153" s="41"/>
      <c r="H153" s="41"/>
      <c r="I153" s="41"/>
      <c r="J153" s="41"/>
      <c r="K153" s="41"/>
      <c r="L153" s="41"/>
      <c r="M153" s="41"/>
      <c r="N153" s="41"/>
      <c r="O153" s="41"/>
      <c r="P153" s="41"/>
      <c r="Q153" s="41"/>
      <c r="R153" s="42"/>
    </row>
  </sheetData>
  <sheetProtection algorithmName="SHA-512" hashValue="VngG1L4RMGl1rdc/qpo9QhrK8pi/q4M6TNCDANd+F1+9/FWcbZN8tUq68dLu1xI3EocJwMxvPp2DPVIBUKfEHQ==" saltValue="CRwJXG1Cg4mfG9dgMAkibA==" spinCount="100000" sheet="1" objects="1" scenarios="1"/>
  <mergeCells count="159">
    <mergeCell ref="F128:I128"/>
    <mergeCell ref="L128:M128"/>
    <mergeCell ref="N128:Q128"/>
    <mergeCell ref="F130:I130"/>
    <mergeCell ref="L130:M130"/>
    <mergeCell ref="N130:Q130"/>
    <mergeCell ref="F147:I147"/>
    <mergeCell ref="L147:M147"/>
    <mergeCell ref="N147:Q147"/>
    <mergeCell ref="F133:I133"/>
    <mergeCell ref="L133:M133"/>
    <mergeCell ref="N133:Q133"/>
    <mergeCell ref="F134:I134"/>
    <mergeCell ref="L134:M134"/>
    <mergeCell ref="N134:Q134"/>
    <mergeCell ref="F129:I129"/>
    <mergeCell ref="L129:M129"/>
    <mergeCell ref="N129:Q129"/>
    <mergeCell ref="N131:Q131"/>
    <mergeCell ref="F132:I132"/>
    <mergeCell ref="L132:M132"/>
    <mergeCell ref="N132:Q132"/>
    <mergeCell ref="N138:Q138"/>
    <mergeCell ref="F139:I139"/>
    <mergeCell ref="O9:P9"/>
    <mergeCell ref="O11:P11"/>
    <mergeCell ref="O12:P12"/>
    <mergeCell ref="O14:P14"/>
    <mergeCell ref="O15:P15"/>
    <mergeCell ref="O17:P17"/>
    <mergeCell ref="H1:K1"/>
    <mergeCell ref="C2:Q2"/>
    <mergeCell ref="S2:AC2"/>
    <mergeCell ref="C4:Q4"/>
    <mergeCell ref="F6:P6"/>
    <mergeCell ref="F7:P7"/>
    <mergeCell ref="F9:G9"/>
    <mergeCell ref="F10:G10"/>
    <mergeCell ref="F13:G13"/>
    <mergeCell ref="F14:G14"/>
    <mergeCell ref="F15:G15"/>
    <mergeCell ref="F16:G16"/>
    <mergeCell ref="M30:P30"/>
    <mergeCell ref="H32:J32"/>
    <mergeCell ref="M32:P32"/>
    <mergeCell ref="H33:J33"/>
    <mergeCell ref="M33:P33"/>
    <mergeCell ref="H34:J34"/>
    <mergeCell ref="M34:P34"/>
    <mergeCell ref="O18:P18"/>
    <mergeCell ref="O20:P20"/>
    <mergeCell ref="O21:P21"/>
    <mergeCell ref="E24:L24"/>
    <mergeCell ref="M27:P27"/>
    <mergeCell ref="M28:P28"/>
    <mergeCell ref="F19:G19"/>
    <mergeCell ref="F78:P78"/>
    <mergeCell ref="F79:P79"/>
    <mergeCell ref="M81:P81"/>
    <mergeCell ref="M83:Q83"/>
    <mergeCell ref="M84:Q84"/>
    <mergeCell ref="C86:G86"/>
    <mergeCell ref="N86:Q86"/>
    <mergeCell ref="H35:J35"/>
    <mergeCell ref="M35:P35"/>
    <mergeCell ref="H36:J36"/>
    <mergeCell ref="M36:P36"/>
    <mergeCell ref="L38:P38"/>
    <mergeCell ref="C76:Q76"/>
    <mergeCell ref="P94:Q94"/>
    <mergeCell ref="P95:Q95"/>
    <mergeCell ref="N97:Q97"/>
    <mergeCell ref="L99:Q99"/>
    <mergeCell ref="C105:Q105"/>
    <mergeCell ref="F107:P107"/>
    <mergeCell ref="N88:Q88"/>
    <mergeCell ref="N89:Q89"/>
    <mergeCell ref="N90:Q90"/>
    <mergeCell ref="N91:Q91"/>
    <mergeCell ref="N92:Q92"/>
    <mergeCell ref="P93:Q93"/>
    <mergeCell ref="N116:Q116"/>
    <mergeCell ref="N117:Q117"/>
    <mergeCell ref="N118:Q118"/>
    <mergeCell ref="F119:I119"/>
    <mergeCell ref="L119:M119"/>
    <mergeCell ref="N119:Q119"/>
    <mergeCell ref="F108:P108"/>
    <mergeCell ref="M110:P110"/>
    <mergeCell ref="M112:Q112"/>
    <mergeCell ref="M113:Q113"/>
    <mergeCell ref="F115:I115"/>
    <mergeCell ref="L115:M115"/>
    <mergeCell ref="N115:Q115"/>
    <mergeCell ref="F122:I122"/>
    <mergeCell ref="L122:M122"/>
    <mergeCell ref="N122:Q122"/>
    <mergeCell ref="F123:I123"/>
    <mergeCell ref="L123:M123"/>
    <mergeCell ref="N123:Q123"/>
    <mergeCell ref="F120:I120"/>
    <mergeCell ref="L120:M120"/>
    <mergeCell ref="N120:Q120"/>
    <mergeCell ref="F121:I121"/>
    <mergeCell ref="L121:M121"/>
    <mergeCell ref="N121:Q121"/>
    <mergeCell ref="F126:I126"/>
    <mergeCell ref="L126:M126"/>
    <mergeCell ref="N126:Q126"/>
    <mergeCell ref="F127:I127"/>
    <mergeCell ref="L127:M127"/>
    <mergeCell ref="N127:Q127"/>
    <mergeCell ref="F124:I124"/>
    <mergeCell ref="L124:M124"/>
    <mergeCell ref="N124:Q124"/>
    <mergeCell ref="F125:I125"/>
    <mergeCell ref="L125:M125"/>
    <mergeCell ref="N125:Q125"/>
    <mergeCell ref="L139:M139"/>
    <mergeCell ref="N139:Q139"/>
    <mergeCell ref="F140:I140"/>
    <mergeCell ref="L140:M140"/>
    <mergeCell ref="N140:Q140"/>
    <mergeCell ref="N135:Q135"/>
    <mergeCell ref="F136:I136"/>
    <mergeCell ref="L136:M136"/>
    <mergeCell ref="N136:Q136"/>
    <mergeCell ref="F137:I137"/>
    <mergeCell ref="L137:M137"/>
    <mergeCell ref="N137:Q137"/>
    <mergeCell ref="F143:I143"/>
    <mergeCell ref="L143:M143"/>
    <mergeCell ref="N143:Q143"/>
    <mergeCell ref="F144:I144"/>
    <mergeCell ref="L144:M144"/>
    <mergeCell ref="N144:Q144"/>
    <mergeCell ref="F141:I141"/>
    <mergeCell ref="L141:M141"/>
    <mergeCell ref="N141:Q141"/>
    <mergeCell ref="F142:I142"/>
    <mergeCell ref="L142:M142"/>
    <mergeCell ref="N142:Q142"/>
    <mergeCell ref="N150:Q150"/>
    <mergeCell ref="F152:I152"/>
    <mergeCell ref="L152:M152"/>
    <mergeCell ref="N152:Q152"/>
    <mergeCell ref="N145:Q145"/>
    <mergeCell ref="F146:I146"/>
    <mergeCell ref="L146:M146"/>
    <mergeCell ref="N146:Q146"/>
    <mergeCell ref="F148:I148"/>
    <mergeCell ref="L148:M148"/>
    <mergeCell ref="N148:Q148"/>
    <mergeCell ref="F149:I149"/>
    <mergeCell ref="L149:M149"/>
    <mergeCell ref="N149:Q149"/>
    <mergeCell ref="F151:I151"/>
    <mergeCell ref="L151:M151"/>
    <mergeCell ref="N151:Q151"/>
  </mergeCells>
  <hyperlinks>
    <hyperlink ref="F1:G1" location="C2" display="1) Krycí list rozpočtu"/>
    <hyperlink ref="H1:K1" location="C86" display="2) Rekapitulace rozpočtu"/>
    <hyperlink ref="L1" location="C112" display="3) Rozpočet"/>
    <hyperlink ref="S1:T1" location="'Rekapitulace stavby'!C2" display="Rekapitulace stavby"/>
  </hyperlinks>
  <printOptions/>
  <pageMargins left="0.5833333" right="0.5833333" top="0.5" bottom="0.4666667" header="0" footer="0"/>
  <pageSetup blackAndWhite="1" fitToHeight="100" fitToWidth="1" horizontalDpi="600" verticalDpi="600" orientation="portrait" paperSize="9" scale="95" r:id="rId2"/>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220"/>
  <sheetViews>
    <sheetView showGridLines="0" workbookViewId="0" topLeftCell="A1">
      <pane ySplit="1" topLeftCell="A181" activePane="bottomLeft" state="frozen"/>
      <selection pane="bottomLeft" activeCell="F202" sqref="F202:I202"/>
    </sheetView>
  </sheetViews>
  <sheetFormatPr defaultColWidth="9.33203125" defaultRowHeight="13.5"/>
  <cols>
    <col min="1" max="1" width="8.33203125" style="112" customWidth="1"/>
    <col min="2" max="2" width="1.66796875" style="112" customWidth="1"/>
    <col min="3" max="3" width="4.16015625" style="112" customWidth="1"/>
    <col min="4" max="4" width="4.33203125" style="112" customWidth="1"/>
    <col min="5" max="5" width="17.16015625" style="112" customWidth="1"/>
    <col min="6" max="7" width="11.16015625" style="112" customWidth="1"/>
    <col min="8" max="8" width="12.5" style="112" customWidth="1"/>
    <col min="9" max="9" width="7" style="112" customWidth="1"/>
    <col min="10" max="10" width="5.16015625" style="112" customWidth="1"/>
    <col min="11" max="11" width="11.5" style="112" customWidth="1"/>
    <col min="12" max="12" width="12" style="112" customWidth="1"/>
    <col min="13" max="14" width="6" style="112" customWidth="1"/>
    <col min="15" max="15" width="2" style="112" customWidth="1"/>
    <col min="16" max="16" width="12.5" style="112" customWidth="1"/>
    <col min="17" max="17" width="4.16015625" style="112" customWidth="1"/>
    <col min="18" max="18" width="1.66796875" style="112" customWidth="1"/>
    <col min="19" max="19" width="8.16015625" style="112" customWidth="1"/>
    <col min="20" max="20" width="29.66015625" style="112" hidden="1" customWidth="1"/>
    <col min="21" max="21" width="16.33203125" style="112" hidden="1" customWidth="1"/>
    <col min="22" max="22" width="12.33203125" style="112" hidden="1" customWidth="1"/>
    <col min="23" max="23" width="16.33203125" style="112" hidden="1" customWidth="1"/>
    <col min="24" max="24" width="12.16015625" style="112" hidden="1" customWidth="1"/>
    <col min="25" max="25" width="15" style="112" hidden="1" customWidth="1"/>
    <col min="26" max="26" width="11" style="112" hidden="1" customWidth="1"/>
    <col min="27" max="27" width="15" style="112" hidden="1" customWidth="1"/>
    <col min="28" max="28" width="16.33203125" style="112" hidden="1" customWidth="1"/>
    <col min="29" max="29" width="11" style="112" customWidth="1"/>
    <col min="30" max="30" width="15" style="112" customWidth="1"/>
    <col min="31" max="31" width="16.33203125" style="112" customWidth="1"/>
    <col min="32" max="16384" width="9.33203125" style="112" customWidth="1"/>
  </cols>
  <sheetData>
    <row r="1" spans="1:41" ht="21.75" customHeight="1">
      <c r="A1" s="71"/>
      <c r="B1" s="11"/>
      <c r="C1" s="11"/>
      <c r="D1" s="12" t="s">
        <v>1</v>
      </c>
      <c r="E1" s="11"/>
      <c r="F1" s="13" t="s">
        <v>116</v>
      </c>
      <c r="G1" s="13"/>
      <c r="H1" s="396" t="s">
        <v>117</v>
      </c>
      <c r="I1" s="396"/>
      <c r="J1" s="396"/>
      <c r="K1" s="396"/>
      <c r="L1" s="13" t="s">
        <v>118</v>
      </c>
      <c r="M1" s="11"/>
      <c r="N1" s="11"/>
      <c r="O1" s="12" t="s">
        <v>119</v>
      </c>
      <c r="P1" s="11"/>
      <c r="Q1" s="11"/>
      <c r="R1" s="11"/>
      <c r="S1" s="13" t="s">
        <v>120</v>
      </c>
      <c r="T1" s="13"/>
      <c r="U1" s="71"/>
      <c r="V1" s="71"/>
      <c r="W1" s="14"/>
      <c r="X1" s="14"/>
      <c r="Y1" s="14"/>
      <c r="Z1" s="14"/>
      <c r="AA1" s="14"/>
      <c r="AB1" s="14"/>
      <c r="AC1" s="14"/>
      <c r="AD1" s="14"/>
      <c r="AE1" s="14"/>
      <c r="AF1" s="14"/>
      <c r="AG1" s="14"/>
      <c r="AH1" s="14"/>
      <c r="AI1" s="14"/>
      <c r="AJ1" s="14"/>
      <c r="AK1" s="14"/>
      <c r="AL1" s="14"/>
      <c r="AM1" s="14"/>
      <c r="AN1" s="14"/>
      <c r="AO1" s="14"/>
    </row>
    <row r="2" spans="3:29" ht="36.95" customHeight="1">
      <c r="C2" s="307" t="s">
        <v>7</v>
      </c>
      <c r="D2" s="308"/>
      <c r="E2" s="308"/>
      <c r="F2" s="308"/>
      <c r="G2" s="308"/>
      <c r="H2" s="308"/>
      <c r="I2" s="308"/>
      <c r="J2" s="308"/>
      <c r="K2" s="308"/>
      <c r="L2" s="308"/>
      <c r="M2" s="308"/>
      <c r="N2" s="308"/>
      <c r="O2" s="308"/>
      <c r="P2" s="308"/>
      <c r="Q2" s="308"/>
      <c r="S2" s="339" t="s">
        <v>8</v>
      </c>
      <c r="T2" s="340"/>
      <c r="U2" s="340"/>
      <c r="V2" s="340"/>
      <c r="W2" s="340"/>
      <c r="X2" s="340"/>
      <c r="Y2" s="340"/>
      <c r="Z2" s="340"/>
      <c r="AA2" s="340"/>
      <c r="AB2" s="340"/>
      <c r="AC2" s="340"/>
    </row>
    <row r="3" spans="2:18" ht="6.95" customHeight="1">
      <c r="B3" s="18"/>
      <c r="C3" s="19"/>
      <c r="D3" s="19"/>
      <c r="E3" s="19"/>
      <c r="F3" s="19"/>
      <c r="G3" s="19"/>
      <c r="H3" s="19"/>
      <c r="I3" s="19"/>
      <c r="J3" s="19"/>
      <c r="K3" s="19"/>
      <c r="L3" s="19"/>
      <c r="M3" s="19"/>
      <c r="N3" s="19"/>
      <c r="O3" s="19"/>
      <c r="P3" s="19"/>
      <c r="Q3" s="19"/>
      <c r="R3" s="20"/>
    </row>
    <row r="4" spans="2:20" ht="36.95" customHeight="1">
      <c r="B4" s="21"/>
      <c r="C4" s="309" t="s">
        <v>122</v>
      </c>
      <c r="D4" s="310"/>
      <c r="E4" s="310"/>
      <c r="F4" s="310"/>
      <c r="G4" s="310"/>
      <c r="H4" s="310"/>
      <c r="I4" s="310"/>
      <c r="J4" s="310"/>
      <c r="K4" s="310"/>
      <c r="L4" s="310"/>
      <c r="M4" s="310"/>
      <c r="N4" s="310"/>
      <c r="O4" s="310"/>
      <c r="P4" s="310"/>
      <c r="Q4" s="310"/>
      <c r="R4" s="22"/>
      <c r="T4" s="23" t="s">
        <v>13</v>
      </c>
    </row>
    <row r="5" spans="2:18" ht="6.95" customHeight="1">
      <c r="B5" s="21"/>
      <c r="C5" s="175"/>
      <c r="D5" s="175"/>
      <c r="E5" s="175"/>
      <c r="F5" s="175"/>
      <c r="G5" s="175"/>
      <c r="H5" s="175"/>
      <c r="I5" s="175"/>
      <c r="J5" s="175"/>
      <c r="K5" s="175"/>
      <c r="L5" s="175"/>
      <c r="M5" s="175"/>
      <c r="N5" s="175"/>
      <c r="O5" s="175"/>
      <c r="P5" s="175"/>
      <c r="Q5" s="175"/>
      <c r="R5" s="22"/>
    </row>
    <row r="6" spans="2:18" ht="25.35" customHeight="1">
      <c r="B6" s="21"/>
      <c r="C6" s="175"/>
      <c r="D6" s="176" t="s">
        <v>17</v>
      </c>
      <c r="E6" s="175"/>
      <c r="F6" s="417" t="str">
        <f>'[5]Rekapitulace stavby'!K6</f>
        <v>Lednice</v>
      </c>
      <c r="G6" s="418"/>
      <c r="H6" s="418"/>
      <c r="I6" s="418"/>
      <c r="J6" s="418"/>
      <c r="K6" s="418"/>
      <c r="L6" s="418"/>
      <c r="M6" s="418"/>
      <c r="N6" s="418"/>
      <c r="O6" s="418"/>
      <c r="P6" s="418"/>
      <c r="Q6" s="175"/>
      <c r="R6" s="22"/>
    </row>
    <row r="7" spans="2:18" s="1" customFormat="1" ht="32.85" customHeight="1">
      <c r="B7" s="26"/>
      <c r="C7" s="177"/>
      <c r="D7" s="178" t="s">
        <v>123</v>
      </c>
      <c r="E7" s="177"/>
      <c r="F7" s="313" t="s">
        <v>627</v>
      </c>
      <c r="G7" s="408"/>
      <c r="H7" s="408"/>
      <c r="I7" s="408"/>
      <c r="J7" s="408"/>
      <c r="K7" s="408"/>
      <c r="L7" s="408"/>
      <c r="M7" s="408"/>
      <c r="N7" s="408"/>
      <c r="O7" s="408"/>
      <c r="P7" s="408"/>
      <c r="Q7" s="177"/>
      <c r="R7" s="28"/>
    </row>
    <row r="8" spans="2:18" s="1" customFormat="1" ht="14.45" customHeight="1">
      <c r="B8" s="26"/>
      <c r="C8" s="177"/>
      <c r="D8" s="176" t="s">
        <v>19</v>
      </c>
      <c r="E8" s="177"/>
      <c r="F8" s="179" t="s">
        <v>5</v>
      </c>
      <c r="G8" s="177"/>
      <c r="H8" s="177"/>
      <c r="I8" s="177"/>
      <c r="J8" s="177"/>
      <c r="K8" s="177"/>
      <c r="L8" s="177"/>
      <c r="M8" s="176" t="s">
        <v>20</v>
      </c>
      <c r="N8" s="177"/>
      <c r="O8" s="179" t="s">
        <v>5</v>
      </c>
      <c r="P8" s="177"/>
      <c r="Q8" s="177"/>
      <c r="R8" s="28"/>
    </row>
    <row r="9" spans="2:18" s="1" customFormat="1" ht="14.45" customHeight="1">
      <c r="B9" s="26"/>
      <c r="C9" s="177"/>
      <c r="D9" s="176" t="s">
        <v>21</v>
      </c>
      <c r="E9" s="177"/>
      <c r="F9" s="409" t="str">
        <f>'Rekapitulace stavby'!K8</f>
        <v>Lednice</v>
      </c>
      <c r="G9" s="409"/>
      <c r="H9" s="177"/>
      <c r="I9" s="177"/>
      <c r="J9" s="177"/>
      <c r="K9" s="177"/>
      <c r="L9" s="177"/>
      <c r="M9" s="176" t="s">
        <v>23</v>
      </c>
      <c r="N9" s="177"/>
      <c r="O9" s="409" t="str">
        <f>'Rekapitulace stavby'!AN8</f>
        <v>29. 1. 2018</v>
      </c>
      <c r="P9" s="409"/>
      <c r="Q9" s="177"/>
      <c r="R9" s="28"/>
    </row>
    <row r="10" spans="2:18" s="1" customFormat="1" ht="10.9" customHeight="1">
      <c r="B10" s="26"/>
      <c r="C10" s="177"/>
      <c r="D10" s="177"/>
      <c r="E10" s="177"/>
      <c r="F10" s="409"/>
      <c r="G10" s="409"/>
      <c r="H10" s="177"/>
      <c r="I10" s="177"/>
      <c r="J10" s="177"/>
      <c r="K10" s="177"/>
      <c r="L10" s="177"/>
      <c r="M10" s="177"/>
      <c r="N10" s="177"/>
      <c r="O10" s="177"/>
      <c r="P10" s="177"/>
      <c r="Q10" s="177"/>
      <c r="R10" s="28"/>
    </row>
    <row r="11" spans="2:18" s="1" customFormat="1" ht="14.45" customHeight="1">
      <c r="B11" s="26"/>
      <c r="C11" s="177"/>
      <c r="D11" s="176" t="s">
        <v>25</v>
      </c>
      <c r="E11" s="177"/>
      <c r="F11" s="180" t="str">
        <f>'Rekapitulace stavby'!K10</f>
        <v>Mendelova univerzita v Brně, Zahradnická fakulta</v>
      </c>
      <c r="G11" s="180"/>
      <c r="H11" s="177"/>
      <c r="I11" s="177"/>
      <c r="J11" s="177"/>
      <c r="K11" s="177"/>
      <c r="L11" s="177"/>
      <c r="M11" s="176" t="s">
        <v>26</v>
      </c>
      <c r="N11" s="177"/>
      <c r="O11" s="311">
        <f>IF('Rekapitulace stavby'!AN10="","",'Rekapitulace stavby'!AN10)</f>
        <v>62156489</v>
      </c>
      <c r="P11" s="311"/>
      <c r="Q11" s="177"/>
      <c r="R11" s="28"/>
    </row>
    <row r="12" spans="2:18" s="1" customFormat="1" ht="18" customHeight="1">
      <c r="B12" s="26"/>
      <c r="C12" s="177"/>
      <c r="D12" s="177"/>
      <c r="E12" s="179" t="str">
        <f>IF('[5]Rekapitulace stavby'!E11="","",'[5]Rekapitulace stavby'!E11)</f>
        <v xml:space="preserve"> </v>
      </c>
      <c r="F12" s="180" t="str">
        <f>'Rekapitulace stavby'!K11</f>
        <v>Zemědělská 1, 613 00 Brno</v>
      </c>
      <c r="G12" s="180"/>
      <c r="H12" s="177"/>
      <c r="I12" s="177"/>
      <c r="J12" s="177"/>
      <c r="K12" s="177"/>
      <c r="L12" s="177"/>
      <c r="M12" s="176" t="s">
        <v>27</v>
      </c>
      <c r="N12" s="177"/>
      <c r="O12" s="311" t="str">
        <f>IF('Rekapitulace stavby'!AN11="","",'Rekapitulace stavby'!AN11)</f>
        <v>CZ62156489</v>
      </c>
      <c r="P12" s="311"/>
      <c r="Q12" s="177"/>
      <c r="R12" s="28"/>
    </row>
    <row r="13" spans="2:18" s="1" customFormat="1" ht="6.95" customHeight="1">
      <c r="B13" s="26"/>
      <c r="C13" s="177"/>
      <c r="D13" s="177"/>
      <c r="E13" s="177"/>
      <c r="F13" s="409"/>
      <c r="G13" s="409"/>
      <c r="H13" s="177"/>
      <c r="I13" s="177"/>
      <c r="J13" s="177"/>
      <c r="K13" s="177"/>
      <c r="L13" s="177"/>
      <c r="M13" s="177"/>
      <c r="N13" s="177"/>
      <c r="O13" s="177"/>
      <c r="P13" s="177"/>
      <c r="Q13" s="177"/>
      <c r="R13" s="28"/>
    </row>
    <row r="14" spans="2:18" s="1" customFormat="1" ht="14.45" customHeight="1">
      <c r="B14" s="26"/>
      <c r="C14" s="177"/>
      <c r="D14" s="176" t="s">
        <v>28</v>
      </c>
      <c r="E14" s="177"/>
      <c r="F14" s="352" t="str">
        <f>'Rekapitulace stavby'!K13</f>
        <v xml:space="preserve"> </v>
      </c>
      <c r="G14" s="352"/>
      <c r="H14" s="177"/>
      <c r="I14" s="177"/>
      <c r="J14" s="177"/>
      <c r="K14" s="177"/>
      <c r="L14" s="177"/>
      <c r="M14" s="176" t="s">
        <v>26</v>
      </c>
      <c r="N14" s="177"/>
      <c r="O14" s="354" t="str">
        <f>'Rekapitulace stavby'!AN13</f>
        <v xml:space="preserve"> </v>
      </c>
      <c r="P14" s="354"/>
      <c r="Q14" s="177"/>
      <c r="R14" s="28"/>
    </row>
    <row r="15" spans="2:18" s="1" customFormat="1" ht="18" customHeight="1">
      <c r="B15" s="26"/>
      <c r="C15" s="177"/>
      <c r="D15" s="177"/>
      <c r="E15" s="179" t="str">
        <f>IF('[5]Rekapitulace stavby'!E14="","",'[5]Rekapitulace stavby'!E14)</f>
        <v xml:space="preserve"> </v>
      </c>
      <c r="F15" s="354" t="str">
        <f>'Rekapitulace stavby'!K14</f>
        <v xml:space="preserve"> </v>
      </c>
      <c r="G15" s="354"/>
      <c r="H15" s="177"/>
      <c r="I15" s="177"/>
      <c r="J15" s="177"/>
      <c r="K15" s="177"/>
      <c r="L15" s="177"/>
      <c r="M15" s="176" t="s">
        <v>27</v>
      </c>
      <c r="N15" s="177"/>
      <c r="O15" s="354" t="str">
        <f>'Rekapitulace stavby'!AN14</f>
        <v xml:space="preserve"> </v>
      </c>
      <c r="P15" s="354"/>
      <c r="Q15" s="177"/>
      <c r="R15" s="28"/>
    </row>
    <row r="16" spans="2:18" s="1" customFormat="1" ht="6.95" customHeight="1">
      <c r="B16" s="26"/>
      <c r="C16" s="177"/>
      <c r="D16" s="177"/>
      <c r="E16" s="177"/>
      <c r="F16" s="409"/>
      <c r="G16" s="409"/>
      <c r="H16" s="177"/>
      <c r="I16" s="177"/>
      <c r="J16" s="177"/>
      <c r="K16" s="177"/>
      <c r="L16" s="177"/>
      <c r="M16" s="177"/>
      <c r="N16" s="177"/>
      <c r="O16" s="177"/>
      <c r="P16" s="177"/>
      <c r="Q16" s="177"/>
      <c r="R16" s="28"/>
    </row>
    <row r="17" spans="2:18" s="1" customFormat="1" ht="14.45" customHeight="1">
      <c r="B17" s="26"/>
      <c r="C17" s="177"/>
      <c r="D17" s="176" t="s">
        <v>29</v>
      </c>
      <c r="E17" s="177"/>
      <c r="F17" s="180" t="str">
        <f>'Rekapitulace stavby'!K16</f>
        <v>Ing. Jiří Vondál, PROVO</v>
      </c>
      <c r="G17" s="180"/>
      <c r="H17" s="177"/>
      <c r="I17" s="177"/>
      <c r="J17" s="177"/>
      <c r="K17" s="177"/>
      <c r="L17" s="177"/>
      <c r="M17" s="176" t="s">
        <v>26</v>
      </c>
      <c r="N17" s="177"/>
      <c r="O17" s="311">
        <f>IF('Rekapitulace stavby'!AN16="","",'Rekapitulace stavby'!AN16)</f>
        <v>12703320</v>
      </c>
      <c r="P17" s="311"/>
      <c r="Q17" s="177"/>
      <c r="R17" s="28"/>
    </row>
    <row r="18" spans="2:18" s="1" customFormat="1" ht="18" customHeight="1">
      <c r="B18" s="26"/>
      <c r="C18" s="177"/>
      <c r="D18" s="177"/>
      <c r="E18" s="179" t="str">
        <f>IF('[5]Rekapitulace stavby'!E17="","",'[5]Rekapitulace stavby'!E17)</f>
        <v xml:space="preserve"> </v>
      </c>
      <c r="F18" s="180" t="str">
        <f>'Rekapitulace stavby'!K17</f>
        <v>Kubelíkova 22d, 628 00 Brno - Líšeň</v>
      </c>
      <c r="G18" s="180"/>
      <c r="H18" s="177"/>
      <c r="I18" s="177"/>
      <c r="J18" s="177"/>
      <c r="K18" s="177"/>
      <c r="L18" s="177"/>
      <c r="M18" s="176" t="s">
        <v>27</v>
      </c>
      <c r="N18" s="177"/>
      <c r="O18" s="311" t="str">
        <f>IF('Rekapitulace stavby'!AN17="","",'Rekapitulace stavby'!AN17)</f>
        <v/>
      </c>
      <c r="P18" s="311"/>
      <c r="Q18" s="177"/>
      <c r="R18" s="28"/>
    </row>
    <row r="19" spans="2:18" s="1" customFormat="1" ht="6.95" customHeight="1">
      <c r="B19" s="26"/>
      <c r="C19" s="177"/>
      <c r="D19" s="177"/>
      <c r="E19" s="177"/>
      <c r="F19" s="409"/>
      <c r="G19" s="409"/>
      <c r="H19" s="177"/>
      <c r="I19" s="177"/>
      <c r="J19" s="177"/>
      <c r="K19" s="177"/>
      <c r="L19" s="177"/>
      <c r="M19" s="177"/>
      <c r="N19" s="177"/>
      <c r="O19" s="177"/>
      <c r="P19" s="177"/>
      <c r="Q19" s="177"/>
      <c r="R19" s="28"/>
    </row>
    <row r="20" spans="2:18" s="1" customFormat="1" ht="14.45" customHeight="1">
      <c r="B20" s="26"/>
      <c r="C20" s="177"/>
      <c r="D20" s="176" t="s">
        <v>31</v>
      </c>
      <c r="E20" s="177"/>
      <c r="F20" s="180" t="str">
        <f>'Rekapitulace stavby'!K19</f>
        <v>Profigrass s.r.o. - Ing. Tomáš Vlček</v>
      </c>
      <c r="G20" s="180"/>
      <c r="H20" s="177"/>
      <c r="I20" s="177"/>
      <c r="J20" s="177"/>
      <c r="K20" s="177"/>
      <c r="L20" s="177"/>
      <c r="M20" s="176" t="s">
        <v>26</v>
      </c>
      <c r="N20" s="177"/>
      <c r="O20" s="311">
        <f>IF('Rekapitulace stavby'!AN19="","",'Rekapitulace stavby'!AN19)</f>
        <v>25319876</v>
      </c>
      <c r="P20" s="311"/>
      <c r="Q20" s="177"/>
      <c r="R20" s="28"/>
    </row>
    <row r="21" spans="2:18" s="1" customFormat="1" ht="18" customHeight="1">
      <c r="B21" s="26"/>
      <c r="C21" s="177"/>
      <c r="D21" s="177"/>
      <c r="E21" s="179" t="str">
        <f>IF('[5]Rekapitulace stavby'!E20="","",'[5]Rekapitulace stavby'!E20)</f>
        <v xml:space="preserve"> </v>
      </c>
      <c r="F21" s="180" t="str">
        <f>'Rekapitulace stavby'!K20</f>
        <v>Holzova 9, 628 00 Brno - Líšeň</v>
      </c>
      <c r="G21" s="180"/>
      <c r="H21" s="177"/>
      <c r="I21" s="177"/>
      <c r="J21" s="177"/>
      <c r="K21" s="177"/>
      <c r="L21" s="177"/>
      <c r="M21" s="176" t="s">
        <v>27</v>
      </c>
      <c r="N21" s="177"/>
      <c r="O21" s="311" t="str">
        <f>IF('Rekapitulace stavby'!AN20="","",'Rekapitulace stavby'!AN20)</f>
        <v>CZ25319876</v>
      </c>
      <c r="P21" s="311"/>
      <c r="Q21" s="177"/>
      <c r="R21" s="28"/>
    </row>
    <row r="22" spans="2:18" s="1" customFormat="1" ht="6.95" customHeight="1">
      <c r="B22" s="26"/>
      <c r="C22" s="177"/>
      <c r="D22" s="177"/>
      <c r="E22" s="177"/>
      <c r="F22" s="177"/>
      <c r="G22" s="177"/>
      <c r="H22" s="177"/>
      <c r="I22" s="177"/>
      <c r="J22" s="177"/>
      <c r="K22" s="177"/>
      <c r="L22" s="177"/>
      <c r="M22" s="177"/>
      <c r="N22" s="177"/>
      <c r="O22" s="177"/>
      <c r="P22" s="177"/>
      <c r="Q22" s="177"/>
      <c r="R22" s="28"/>
    </row>
    <row r="23" spans="2:18" s="1" customFormat="1" ht="14.45" customHeight="1">
      <c r="B23" s="26"/>
      <c r="C23" s="177"/>
      <c r="D23" s="176" t="s">
        <v>32</v>
      </c>
      <c r="E23" s="177"/>
      <c r="F23" s="291" t="str">
        <f>'Rekapitulace stavby'!K22</f>
        <v xml:space="preserve"> </v>
      </c>
      <c r="G23" s="177"/>
      <c r="H23" s="177"/>
      <c r="I23" s="177"/>
      <c r="J23" s="177"/>
      <c r="K23" s="177"/>
      <c r="L23" s="177"/>
      <c r="M23" s="177"/>
      <c r="N23" s="177"/>
      <c r="O23" s="177"/>
      <c r="P23" s="177"/>
      <c r="Q23" s="177"/>
      <c r="R23" s="28"/>
    </row>
    <row r="24" spans="2:18" s="1" customFormat="1" ht="22.5" customHeight="1">
      <c r="B24" s="26"/>
      <c r="C24" s="177"/>
      <c r="D24" s="177"/>
      <c r="E24" s="314" t="s">
        <v>5</v>
      </c>
      <c r="F24" s="314"/>
      <c r="G24" s="314"/>
      <c r="H24" s="314"/>
      <c r="I24" s="314"/>
      <c r="J24" s="314"/>
      <c r="K24" s="314"/>
      <c r="L24" s="314"/>
      <c r="M24" s="177"/>
      <c r="N24" s="177"/>
      <c r="O24" s="177"/>
      <c r="P24" s="177"/>
      <c r="Q24" s="177"/>
      <c r="R24" s="28"/>
    </row>
    <row r="25" spans="2:18" s="1" customFormat="1" ht="6.95" customHeight="1">
      <c r="B25" s="26"/>
      <c r="C25" s="177"/>
      <c r="D25" s="177"/>
      <c r="E25" s="177"/>
      <c r="F25" s="177"/>
      <c r="G25" s="177"/>
      <c r="H25" s="177"/>
      <c r="I25" s="177"/>
      <c r="J25" s="177"/>
      <c r="K25" s="177"/>
      <c r="L25" s="177"/>
      <c r="M25" s="177"/>
      <c r="N25" s="177"/>
      <c r="O25" s="177"/>
      <c r="P25" s="177"/>
      <c r="Q25" s="177"/>
      <c r="R25" s="28"/>
    </row>
    <row r="26" spans="2:18" s="1" customFormat="1" ht="6.95" customHeight="1">
      <c r="B26" s="26"/>
      <c r="C26" s="177"/>
      <c r="D26" s="181"/>
      <c r="E26" s="181"/>
      <c r="F26" s="181"/>
      <c r="G26" s="181"/>
      <c r="H26" s="181"/>
      <c r="I26" s="181"/>
      <c r="J26" s="181"/>
      <c r="K26" s="181"/>
      <c r="L26" s="181"/>
      <c r="M26" s="181"/>
      <c r="N26" s="181"/>
      <c r="O26" s="181"/>
      <c r="P26" s="181"/>
      <c r="Q26" s="177"/>
      <c r="R26" s="28"/>
    </row>
    <row r="27" spans="2:18" s="1" customFormat="1" ht="14.45" customHeight="1">
      <c r="B27" s="26"/>
      <c r="C27" s="177"/>
      <c r="D27" s="182" t="s">
        <v>124</v>
      </c>
      <c r="E27" s="177"/>
      <c r="F27" s="177"/>
      <c r="G27" s="177"/>
      <c r="H27" s="177"/>
      <c r="I27" s="177"/>
      <c r="J27" s="177"/>
      <c r="K27" s="177"/>
      <c r="L27" s="177"/>
      <c r="M27" s="315">
        <f>N88</f>
        <v>0</v>
      </c>
      <c r="N27" s="315"/>
      <c r="O27" s="315"/>
      <c r="P27" s="315"/>
      <c r="Q27" s="177"/>
      <c r="R27" s="28"/>
    </row>
    <row r="28" spans="2:18" s="1" customFormat="1" ht="14.45" customHeight="1">
      <c r="B28" s="26"/>
      <c r="C28" s="177"/>
      <c r="D28" s="183" t="s">
        <v>125</v>
      </c>
      <c r="E28" s="177"/>
      <c r="F28" s="177"/>
      <c r="G28" s="177"/>
      <c r="H28" s="177"/>
      <c r="I28" s="177"/>
      <c r="J28" s="177"/>
      <c r="K28" s="177"/>
      <c r="L28" s="177"/>
      <c r="M28" s="315">
        <f>N96</f>
        <v>0</v>
      </c>
      <c r="N28" s="315"/>
      <c r="O28" s="315"/>
      <c r="P28" s="315"/>
      <c r="Q28" s="177"/>
      <c r="R28" s="28"/>
    </row>
    <row r="29" spans="2:18" s="1" customFormat="1" ht="6.95" customHeight="1">
      <c r="B29" s="26"/>
      <c r="C29" s="177"/>
      <c r="D29" s="177"/>
      <c r="E29" s="177"/>
      <c r="F29" s="177"/>
      <c r="G29" s="177"/>
      <c r="H29" s="177"/>
      <c r="I29" s="177"/>
      <c r="J29" s="177"/>
      <c r="K29" s="177"/>
      <c r="L29" s="177"/>
      <c r="M29" s="177"/>
      <c r="N29" s="177"/>
      <c r="O29" s="177"/>
      <c r="P29" s="177"/>
      <c r="Q29" s="177"/>
      <c r="R29" s="28"/>
    </row>
    <row r="30" spans="2:18" s="1" customFormat="1" ht="25.35" customHeight="1">
      <c r="B30" s="26"/>
      <c r="C30" s="177"/>
      <c r="D30" s="184" t="s">
        <v>35</v>
      </c>
      <c r="E30" s="177"/>
      <c r="F30" s="177"/>
      <c r="G30" s="177"/>
      <c r="H30" s="177"/>
      <c r="I30" s="177"/>
      <c r="J30" s="177"/>
      <c r="K30" s="177"/>
      <c r="L30" s="177"/>
      <c r="M30" s="422">
        <f>ROUND(M27+M28,2)</f>
        <v>0</v>
      </c>
      <c r="N30" s="408"/>
      <c r="O30" s="408"/>
      <c r="P30" s="408"/>
      <c r="Q30" s="177"/>
      <c r="R30" s="28"/>
    </row>
    <row r="31" spans="2:18" s="1" customFormat="1" ht="6.95" customHeight="1">
      <c r="B31" s="26"/>
      <c r="C31" s="177"/>
      <c r="D31" s="181"/>
      <c r="E31" s="181"/>
      <c r="F31" s="181"/>
      <c r="G31" s="181"/>
      <c r="H31" s="181"/>
      <c r="I31" s="181"/>
      <c r="J31" s="181"/>
      <c r="K31" s="181"/>
      <c r="L31" s="181"/>
      <c r="M31" s="181"/>
      <c r="N31" s="181"/>
      <c r="O31" s="181"/>
      <c r="P31" s="181"/>
      <c r="Q31" s="177"/>
      <c r="R31" s="28"/>
    </row>
    <row r="32" spans="2:18" s="1" customFormat="1" ht="14.45" customHeight="1">
      <c r="B32" s="26"/>
      <c r="C32" s="177"/>
      <c r="D32" s="185" t="s">
        <v>36</v>
      </c>
      <c r="E32" s="185" t="s">
        <v>37</v>
      </c>
      <c r="F32" s="186">
        <v>0.21</v>
      </c>
      <c r="G32" s="187" t="s">
        <v>38</v>
      </c>
      <c r="H32" s="423">
        <f>M30</f>
        <v>0</v>
      </c>
      <c r="I32" s="408"/>
      <c r="J32" s="408"/>
      <c r="K32" s="177"/>
      <c r="L32" s="177"/>
      <c r="M32" s="423">
        <f>H32*0.21</f>
        <v>0</v>
      </c>
      <c r="N32" s="408"/>
      <c r="O32" s="408"/>
      <c r="P32" s="408"/>
      <c r="Q32" s="177"/>
      <c r="R32" s="28"/>
    </row>
    <row r="33" spans="2:18" s="1" customFormat="1" ht="14.45" customHeight="1">
      <c r="B33" s="26"/>
      <c r="C33" s="177"/>
      <c r="D33" s="177"/>
      <c r="E33" s="185" t="s">
        <v>39</v>
      </c>
      <c r="F33" s="186">
        <v>0.15</v>
      </c>
      <c r="G33" s="187" t="s">
        <v>38</v>
      </c>
      <c r="H33" s="423"/>
      <c r="I33" s="408"/>
      <c r="J33" s="408"/>
      <c r="K33" s="177"/>
      <c r="L33" s="177"/>
      <c r="M33" s="423">
        <v>0</v>
      </c>
      <c r="N33" s="408"/>
      <c r="O33" s="408"/>
      <c r="P33" s="408"/>
      <c r="Q33" s="177"/>
      <c r="R33" s="28"/>
    </row>
    <row r="34" spans="2:18" s="1" customFormat="1" ht="14.45" customHeight="1" hidden="1">
      <c r="B34" s="26"/>
      <c r="C34" s="177"/>
      <c r="D34" s="177"/>
      <c r="E34" s="185" t="s">
        <v>40</v>
      </c>
      <c r="F34" s="186">
        <v>0.21</v>
      </c>
      <c r="G34" s="187" t="s">
        <v>38</v>
      </c>
      <c r="H34" s="423" t="e">
        <f>ROUND((SUM(#REF!)+SUM(#REF!)),2)</f>
        <v>#REF!</v>
      </c>
      <c r="I34" s="408"/>
      <c r="J34" s="408"/>
      <c r="K34" s="177"/>
      <c r="L34" s="177"/>
      <c r="M34" s="423">
        <v>0</v>
      </c>
      <c r="N34" s="408"/>
      <c r="O34" s="408"/>
      <c r="P34" s="408"/>
      <c r="Q34" s="177"/>
      <c r="R34" s="28"/>
    </row>
    <row r="35" spans="2:18" s="1" customFormat="1" ht="14.45" customHeight="1" hidden="1">
      <c r="B35" s="26"/>
      <c r="C35" s="177"/>
      <c r="D35" s="177"/>
      <c r="E35" s="185" t="s">
        <v>41</v>
      </c>
      <c r="F35" s="186">
        <v>0.15</v>
      </c>
      <c r="G35" s="187" t="s">
        <v>38</v>
      </c>
      <c r="H35" s="423" t="e">
        <f>ROUND((SUM(#REF!)+SUM(#REF!)),2)</f>
        <v>#REF!</v>
      </c>
      <c r="I35" s="408"/>
      <c r="J35" s="408"/>
      <c r="K35" s="177"/>
      <c r="L35" s="177"/>
      <c r="M35" s="423">
        <v>0</v>
      </c>
      <c r="N35" s="408"/>
      <c r="O35" s="408"/>
      <c r="P35" s="408"/>
      <c r="Q35" s="177"/>
      <c r="R35" s="28"/>
    </row>
    <row r="36" spans="2:18" s="1" customFormat="1" ht="14.45" customHeight="1" hidden="1">
      <c r="B36" s="26"/>
      <c r="C36" s="177"/>
      <c r="D36" s="177"/>
      <c r="E36" s="185" t="s">
        <v>42</v>
      </c>
      <c r="F36" s="186">
        <v>0</v>
      </c>
      <c r="G36" s="187" t="s">
        <v>38</v>
      </c>
      <c r="H36" s="423" t="e">
        <f>ROUND((SUM(#REF!)+SUM(#REF!)),2)</f>
        <v>#REF!</v>
      </c>
      <c r="I36" s="408"/>
      <c r="J36" s="408"/>
      <c r="K36" s="177"/>
      <c r="L36" s="177"/>
      <c r="M36" s="423">
        <v>0</v>
      </c>
      <c r="N36" s="408"/>
      <c r="O36" s="408"/>
      <c r="P36" s="408"/>
      <c r="Q36" s="177"/>
      <c r="R36" s="28"/>
    </row>
    <row r="37" spans="2:18" s="1" customFormat="1" ht="6.95" customHeight="1">
      <c r="B37" s="26"/>
      <c r="C37" s="177"/>
      <c r="D37" s="177"/>
      <c r="E37" s="177"/>
      <c r="F37" s="177"/>
      <c r="G37" s="177"/>
      <c r="H37" s="177"/>
      <c r="I37" s="177"/>
      <c r="J37" s="177"/>
      <c r="K37" s="177"/>
      <c r="L37" s="177"/>
      <c r="M37" s="177"/>
      <c r="N37" s="177"/>
      <c r="O37" s="177"/>
      <c r="P37" s="177"/>
      <c r="Q37" s="177"/>
      <c r="R37" s="28"/>
    </row>
    <row r="38" spans="2:18" s="1" customFormat="1" ht="25.35" customHeight="1">
      <c r="B38" s="26"/>
      <c r="C38" s="188"/>
      <c r="D38" s="189" t="s">
        <v>43</v>
      </c>
      <c r="E38" s="190"/>
      <c r="F38" s="190"/>
      <c r="G38" s="191" t="s">
        <v>44</v>
      </c>
      <c r="H38" s="192" t="s">
        <v>45</v>
      </c>
      <c r="I38" s="190"/>
      <c r="J38" s="190"/>
      <c r="K38" s="190"/>
      <c r="L38" s="424">
        <f>SUM(M30:M36)</f>
        <v>0</v>
      </c>
      <c r="M38" s="424"/>
      <c r="N38" s="424"/>
      <c r="O38" s="424"/>
      <c r="P38" s="425"/>
      <c r="Q38" s="188"/>
      <c r="R38" s="28"/>
    </row>
    <row r="39" spans="2:18" s="1" customFormat="1" ht="14.45" customHeight="1">
      <c r="B39" s="26"/>
      <c r="C39" s="177"/>
      <c r="D39" s="177"/>
      <c r="E39" s="177"/>
      <c r="F39" s="177"/>
      <c r="G39" s="177"/>
      <c r="H39" s="177"/>
      <c r="I39" s="177"/>
      <c r="J39" s="177"/>
      <c r="K39" s="177"/>
      <c r="L39" s="177"/>
      <c r="M39" s="177"/>
      <c r="N39" s="177"/>
      <c r="O39" s="177"/>
      <c r="P39" s="177"/>
      <c r="Q39" s="177"/>
      <c r="R39" s="28"/>
    </row>
    <row r="40" spans="2:18" s="1" customFormat="1" ht="14.45" customHeight="1">
      <c r="B40" s="26"/>
      <c r="C40" s="177"/>
      <c r="D40" s="177"/>
      <c r="E40" s="177"/>
      <c r="F40" s="177"/>
      <c r="G40" s="177"/>
      <c r="H40" s="177"/>
      <c r="I40" s="177"/>
      <c r="J40" s="177"/>
      <c r="K40" s="177"/>
      <c r="L40" s="177"/>
      <c r="M40" s="177"/>
      <c r="N40" s="177"/>
      <c r="O40" s="177"/>
      <c r="P40" s="177"/>
      <c r="Q40" s="177"/>
      <c r="R40" s="28"/>
    </row>
    <row r="41" spans="2:18" ht="13.5">
      <c r="B41" s="21"/>
      <c r="C41" s="175"/>
      <c r="D41" s="175"/>
      <c r="E41" s="175"/>
      <c r="F41" s="175"/>
      <c r="G41" s="175"/>
      <c r="H41" s="175"/>
      <c r="I41" s="175"/>
      <c r="J41" s="175"/>
      <c r="K41" s="175"/>
      <c r="L41" s="175"/>
      <c r="M41" s="175"/>
      <c r="N41" s="175"/>
      <c r="O41" s="175"/>
      <c r="P41" s="175"/>
      <c r="Q41" s="175"/>
      <c r="R41" s="22"/>
    </row>
    <row r="42" spans="2:18" ht="13.5">
      <c r="B42" s="21"/>
      <c r="C42" s="175"/>
      <c r="D42" s="175"/>
      <c r="E42" s="175"/>
      <c r="F42" s="175"/>
      <c r="G42" s="175"/>
      <c r="H42" s="175"/>
      <c r="I42" s="175"/>
      <c r="J42" s="175"/>
      <c r="K42" s="175"/>
      <c r="L42" s="175"/>
      <c r="M42" s="175"/>
      <c r="N42" s="175"/>
      <c r="O42" s="175"/>
      <c r="P42" s="175"/>
      <c r="Q42" s="175"/>
      <c r="R42" s="22"/>
    </row>
    <row r="43" spans="2:18" ht="13.5">
      <c r="B43" s="21"/>
      <c r="C43" s="175"/>
      <c r="D43" s="175"/>
      <c r="E43" s="175"/>
      <c r="F43" s="175"/>
      <c r="G43" s="175"/>
      <c r="H43" s="175"/>
      <c r="I43" s="175"/>
      <c r="J43" s="175"/>
      <c r="K43" s="175"/>
      <c r="L43" s="175"/>
      <c r="M43" s="175"/>
      <c r="N43" s="175"/>
      <c r="O43" s="175"/>
      <c r="P43" s="175"/>
      <c r="Q43" s="175"/>
      <c r="R43" s="22"/>
    </row>
    <row r="44" spans="2:18" ht="13.5">
      <c r="B44" s="21"/>
      <c r="C44" s="175"/>
      <c r="D44" s="175"/>
      <c r="E44" s="175"/>
      <c r="F44" s="175"/>
      <c r="G44" s="175"/>
      <c r="H44" s="175"/>
      <c r="I44" s="175"/>
      <c r="J44" s="175"/>
      <c r="K44" s="175"/>
      <c r="L44" s="175"/>
      <c r="M44" s="175"/>
      <c r="N44" s="175"/>
      <c r="O44" s="175"/>
      <c r="P44" s="175"/>
      <c r="Q44" s="175"/>
      <c r="R44" s="22"/>
    </row>
    <row r="45" spans="2:18" ht="13.5">
      <c r="B45" s="21"/>
      <c r="C45" s="175"/>
      <c r="D45" s="175"/>
      <c r="E45" s="175"/>
      <c r="F45" s="175"/>
      <c r="G45" s="175"/>
      <c r="H45" s="175"/>
      <c r="I45" s="175"/>
      <c r="J45" s="175"/>
      <c r="K45" s="175"/>
      <c r="L45" s="175"/>
      <c r="M45" s="175"/>
      <c r="N45" s="175"/>
      <c r="O45" s="175"/>
      <c r="P45" s="175"/>
      <c r="Q45" s="175"/>
      <c r="R45" s="22"/>
    </row>
    <row r="46" spans="2:18" ht="13.5">
      <c r="B46" s="21"/>
      <c r="C46" s="175"/>
      <c r="D46" s="175"/>
      <c r="E46" s="175"/>
      <c r="F46" s="175"/>
      <c r="G46" s="175"/>
      <c r="H46" s="175"/>
      <c r="I46" s="175"/>
      <c r="J46" s="175"/>
      <c r="K46" s="175"/>
      <c r="L46" s="175"/>
      <c r="M46" s="175"/>
      <c r="N46" s="175"/>
      <c r="O46" s="175"/>
      <c r="P46" s="175"/>
      <c r="Q46" s="175"/>
      <c r="R46" s="22"/>
    </row>
    <row r="47" spans="2:18" ht="13.5">
      <c r="B47" s="21"/>
      <c r="C47" s="175"/>
      <c r="D47" s="175"/>
      <c r="E47" s="175"/>
      <c r="F47" s="175"/>
      <c r="G47" s="175"/>
      <c r="H47" s="175"/>
      <c r="I47" s="175"/>
      <c r="J47" s="175"/>
      <c r="K47" s="175"/>
      <c r="L47" s="175"/>
      <c r="M47" s="175"/>
      <c r="N47" s="175"/>
      <c r="O47" s="175"/>
      <c r="P47" s="175"/>
      <c r="Q47" s="175"/>
      <c r="R47" s="22"/>
    </row>
    <row r="48" spans="2:18" ht="13.5">
      <c r="B48" s="21"/>
      <c r="C48" s="175"/>
      <c r="D48" s="175"/>
      <c r="E48" s="175"/>
      <c r="F48" s="175"/>
      <c r="G48" s="175"/>
      <c r="H48" s="175"/>
      <c r="I48" s="175"/>
      <c r="J48" s="175"/>
      <c r="K48" s="175"/>
      <c r="L48" s="175"/>
      <c r="M48" s="175"/>
      <c r="N48" s="175"/>
      <c r="O48" s="175"/>
      <c r="P48" s="175"/>
      <c r="Q48" s="175"/>
      <c r="R48" s="22"/>
    </row>
    <row r="49" spans="2:18" ht="13.5">
      <c r="B49" s="21"/>
      <c r="C49" s="175"/>
      <c r="D49" s="175"/>
      <c r="E49" s="175"/>
      <c r="F49" s="175"/>
      <c r="G49" s="175"/>
      <c r="H49" s="175"/>
      <c r="I49" s="175"/>
      <c r="J49" s="175"/>
      <c r="K49" s="175"/>
      <c r="L49" s="175"/>
      <c r="M49" s="175"/>
      <c r="N49" s="175"/>
      <c r="O49" s="175"/>
      <c r="P49" s="175"/>
      <c r="Q49" s="175"/>
      <c r="R49" s="22"/>
    </row>
    <row r="50" spans="2:18" s="1" customFormat="1" ht="15">
      <c r="B50" s="26"/>
      <c r="C50" s="177"/>
      <c r="D50" s="193" t="s">
        <v>46</v>
      </c>
      <c r="E50" s="181"/>
      <c r="F50" s="181"/>
      <c r="G50" s="181"/>
      <c r="H50" s="194"/>
      <c r="I50" s="177"/>
      <c r="J50" s="193" t="s">
        <v>47</v>
      </c>
      <c r="K50" s="181"/>
      <c r="L50" s="181"/>
      <c r="M50" s="181"/>
      <c r="N50" s="181"/>
      <c r="O50" s="181"/>
      <c r="P50" s="194"/>
      <c r="Q50" s="177"/>
      <c r="R50" s="28"/>
    </row>
    <row r="51" spans="2:18" ht="13.5">
      <c r="B51" s="21"/>
      <c r="C51" s="175"/>
      <c r="D51" s="195"/>
      <c r="E51" s="175"/>
      <c r="F51" s="175"/>
      <c r="G51" s="175"/>
      <c r="H51" s="196"/>
      <c r="I51" s="175"/>
      <c r="J51" s="195"/>
      <c r="K51" s="175"/>
      <c r="L51" s="175"/>
      <c r="M51" s="175"/>
      <c r="N51" s="175"/>
      <c r="O51" s="175"/>
      <c r="P51" s="196"/>
      <c r="Q51" s="175"/>
      <c r="R51" s="22"/>
    </row>
    <row r="52" spans="2:18" ht="13.5">
      <c r="B52" s="21"/>
      <c r="C52" s="175"/>
      <c r="D52" s="195"/>
      <c r="E52" s="175"/>
      <c r="F52" s="175"/>
      <c r="G52" s="175"/>
      <c r="H52" s="196"/>
      <c r="I52" s="175"/>
      <c r="J52" s="195"/>
      <c r="K52" s="175"/>
      <c r="L52" s="175"/>
      <c r="M52" s="175"/>
      <c r="N52" s="175"/>
      <c r="O52" s="175"/>
      <c r="P52" s="196"/>
      <c r="Q52" s="175"/>
      <c r="R52" s="22"/>
    </row>
    <row r="53" spans="2:18" ht="13.5">
      <c r="B53" s="21"/>
      <c r="C53" s="175"/>
      <c r="D53" s="195"/>
      <c r="E53" s="175"/>
      <c r="F53" s="175"/>
      <c r="G53" s="175"/>
      <c r="H53" s="196"/>
      <c r="I53" s="175"/>
      <c r="J53" s="195"/>
      <c r="K53" s="175"/>
      <c r="L53" s="175"/>
      <c r="M53" s="175"/>
      <c r="N53" s="175"/>
      <c r="O53" s="175"/>
      <c r="P53" s="196"/>
      <c r="Q53" s="175"/>
      <c r="R53" s="22"/>
    </row>
    <row r="54" spans="2:18" ht="13.5">
      <c r="B54" s="21"/>
      <c r="C54" s="175"/>
      <c r="D54" s="195"/>
      <c r="E54" s="175"/>
      <c r="F54" s="175"/>
      <c r="G54" s="175"/>
      <c r="H54" s="196"/>
      <c r="I54" s="175"/>
      <c r="J54" s="195"/>
      <c r="K54" s="175"/>
      <c r="L54" s="175"/>
      <c r="M54" s="175"/>
      <c r="N54" s="175"/>
      <c r="O54" s="175"/>
      <c r="P54" s="196"/>
      <c r="Q54" s="175"/>
      <c r="R54" s="22"/>
    </row>
    <row r="55" spans="2:18" ht="13.5">
      <c r="B55" s="21"/>
      <c r="C55" s="175"/>
      <c r="D55" s="195"/>
      <c r="E55" s="175"/>
      <c r="F55" s="175"/>
      <c r="G55" s="175"/>
      <c r="H55" s="196"/>
      <c r="I55" s="175"/>
      <c r="J55" s="195"/>
      <c r="K55" s="175"/>
      <c r="L55" s="175"/>
      <c r="M55" s="175"/>
      <c r="N55" s="175"/>
      <c r="O55" s="175"/>
      <c r="P55" s="196"/>
      <c r="Q55" s="175"/>
      <c r="R55" s="22"/>
    </row>
    <row r="56" spans="2:18" ht="13.5">
      <c r="B56" s="21"/>
      <c r="C56" s="175"/>
      <c r="D56" s="195"/>
      <c r="E56" s="175"/>
      <c r="F56" s="175"/>
      <c r="G56" s="175"/>
      <c r="H56" s="196"/>
      <c r="I56" s="175"/>
      <c r="J56" s="195"/>
      <c r="K56" s="175"/>
      <c r="L56" s="175"/>
      <c r="M56" s="175"/>
      <c r="N56" s="175"/>
      <c r="O56" s="175"/>
      <c r="P56" s="196"/>
      <c r="Q56" s="175"/>
      <c r="R56" s="22"/>
    </row>
    <row r="57" spans="2:18" ht="13.5">
      <c r="B57" s="21"/>
      <c r="C57" s="175"/>
      <c r="D57" s="195"/>
      <c r="E57" s="175"/>
      <c r="F57" s="175"/>
      <c r="G57" s="175"/>
      <c r="H57" s="196"/>
      <c r="I57" s="175"/>
      <c r="J57" s="195"/>
      <c r="K57" s="175"/>
      <c r="L57" s="175"/>
      <c r="M57" s="175"/>
      <c r="N57" s="175"/>
      <c r="O57" s="175"/>
      <c r="P57" s="196"/>
      <c r="Q57" s="175"/>
      <c r="R57" s="22"/>
    </row>
    <row r="58" spans="2:18" ht="13.5">
      <c r="B58" s="21"/>
      <c r="C58" s="175"/>
      <c r="D58" s="195"/>
      <c r="E58" s="175"/>
      <c r="F58" s="175"/>
      <c r="G58" s="175"/>
      <c r="H58" s="196"/>
      <c r="I58" s="175"/>
      <c r="J58" s="195"/>
      <c r="K58" s="175"/>
      <c r="L58" s="175"/>
      <c r="M58" s="175"/>
      <c r="N58" s="175"/>
      <c r="O58" s="175"/>
      <c r="P58" s="196"/>
      <c r="Q58" s="175"/>
      <c r="R58" s="22"/>
    </row>
    <row r="59" spans="2:18" s="1" customFormat="1" ht="15">
      <c r="B59" s="26"/>
      <c r="C59" s="177"/>
      <c r="D59" s="197" t="s">
        <v>48</v>
      </c>
      <c r="E59" s="198"/>
      <c r="F59" s="198"/>
      <c r="G59" s="199" t="s">
        <v>49</v>
      </c>
      <c r="H59" s="200"/>
      <c r="I59" s="177"/>
      <c r="J59" s="197" t="s">
        <v>48</v>
      </c>
      <c r="K59" s="198"/>
      <c r="L59" s="198"/>
      <c r="M59" s="198"/>
      <c r="N59" s="199" t="s">
        <v>49</v>
      </c>
      <c r="O59" s="198"/>
      <c r="P59" s="200"/>
      <c r="Q59" s="177"/>
      <c r="R59" s="28"/>
    </row>
    <row r="60" spans="2:18" ht="13.5">
      <c r="B60" s="21"/>
      <c r="C60" s="175"/>
      <c r="D60" s="175"/>
      <c r="E60" s="175"/>
      <c r="F60" s="175"/>
      <c r="G60" s="175"/>
      <c r="H60" s="175"/>
      <c r="I60" s="175"/>
      <c r="J60" s="175"/>
      <c r="K60" s="175"/>
      <c r="L60" s="175"/>
      <c r="M60" s="175"/>
      <c r="N60" s="175"/>
      <c r="O60" s="175"/>
      <c r="P60" s="175"/>
      <c r="Q60" s="175"/>
      <c r="R60" s="22"/>
    </row>
    <row r="61" spans="2:18" s="1" customFormat="1" ht="15">
      <c r="B61" s="26"/>
      <c r="C61" s="177"/>
      <c r="D61" s="193" t="s">
        <v>50</v>
      </c>
      <c r="E61" s="181"/>
      <c r="F61" s="181"/>
      <c r="G61" s="181"/>
      <c r="H61" s="194"/>
      <c r="I61" s="177"/>
      <c r="J61" s="193" t="s">
        <v>51</v>
      </c>
      <c r="K61" s="181"/>
      <c r="L61" s="181"/>
      <c r="M61" s="181"/>
      <c r="N61" s="181"/>
      <c r="O61" s="181"/>
      <c r="P61" s="194"/>
      <c r="Q61" s="177"/>
      <c r="R61" s="28"/>
    </row>
    <row r="62" spans="2:18" ht="13.5">
      <c r="B62" s="21"/>
      <c r="C62" s="175"/>
      <c r="D62" s="195"/>
      <c r="E62" s="175"/>
      <c r="F62" s="175"/>
      <c r="G62" s="175"/>
      <c r="H62" s="196"/>
      <c r="I62" s="175"/>
      <c r="J62" s="195"/>
      <c r="K62" s="175"/>
      <c r="L62" s="175"/>
      <c r="M62" s="175"/>
      <c r="N62" s="175"/>
      <c r="O62" s="175"/>
      <c r="P62" s="196"/>
      <c r="Q62" s="175"/>
      <c r="R62" s="22"/>
    </row>
    <row r="63" spans="2:18" ht="13.5">
      <c r="B63" s="21"/>
      <c r="C63" s="175"/>
      <c r="D63" s="195"/>
      <c r="E63" s="175"/>
      <c r="F63" s="175"/>
      <c r="G63" s="175"/>
      <c r="H63" s="196"/>
      <c r="I63" s="175"/>
      <c r="J63" s="195"/>
      <c r="K63" s="175"/>
      <c r="L63" s="175"/>
      <c r="M63" s="175"/>
      <c r="N63" s="175"/>
      <c r="O63" s="175"/>
      <c r="P63" s="196"/>
      <c r="Q63" s="175"/>
      <c r="R63" s="22"/>
    </row>
    <row r="64" spans="2:18" ht="13.5">
      <c r="B64" s="21"/>
      <c r="C64" s="175"/>
      <c r="D64" s="195"/>
      <c r="E64" s="175"/>
      <c r="F64" s="175"/>
      <c r="G64" s="175"/>
      <c r="H64" s="196"/>
      <c r="I64" s="175"/>
      <c r="J64" s="195"/>
      <c r="K64" s="175"/>
      <c r="L64" s="175"/>
      <c r="M64" s="175"/>
      <c r="N64" s="175"/>
      <c r="O64" s="175"/>
      <c r="P64" s="196"/>
      <c r="Q64" s="175"/>
      <c r="R64" s="22"/>
    </row>
    <row r="65" spans="2:18" ht="13.5">
      <c r="B65" s="21"/>
      <c r="C65" s="175"/>
      <c r="D65" s="195"/>
      <c r="E65" s="175"/>
      <c r="F65" s="175"/>
      <c r="G65" s="175"/>
      <c r="H65" s="196"/>
      <c r="I65" s="175"/>
      <c r="J65" s="195"/>
      <c r="K65" s="175"/>
      <c r="L65" s="175"/>
      <c r="M65" s="175"/>
      <c r="N65" s="175"/>
      <c r="O65" s="175"/>
      <c r="P65" s="196"/>
      <c r="Q65" s="175"/>
      <c r="R65" s="22"/>
    </row>
    <row r="66" spans="2:18" ht="13.5">
      <c r="B66" s="21"/>
      <c r="C66" s="175"/>
      <c r="D66" s="195"/>
      <c r="E66" s="175"/>
      <c r="F66" s="175"/>
      <c r="G66" s="175"/>
      <c r="H66" s="196"/>
      <c r="I66" s="175"/>
      <c r="J66" s="195"/>
      <c r="K66" s="175"/>
      <c r="L66" s="175"/>
      <c r="M66" s="175"/>
      <c r="N66" s="175"/>
      <c r="O66" s="175"/>
      <c r="P66" s="196"/>
      <c r="Q66" s="175"/>
      <c r="R66" s="22"/>
    </row>
    <row r="67" spans="2:18" ht="13.5">
      <c r="B67" s="21"/>
      <c r="C67" s="175"/>
      <c r="D67" s="195"/>
      <c r="E67" s="175"/>
      <c r="F67" s="175"/>
      <c r="G67" s="175"/>
      <c r="H67" s="196"/>
      <c r="I67" s="175"/>
      <c r="J67" s="195"/>
      <c r="K67" s="175"/>
      <c r="L67" s="175"/>
      <c r="M67" s="175"/>
      <c r="N67" s="175"/>
      <c r="O67" s="175"/>
      <c r="P67" s="196"/>
      <c r="Q67" s="175"/>
      <c r="R67" s="22"/>
    </row>
    <row r="68" spans="2:18" ht="13.5">
      <c r="B68" s="21"/>
      <c r="C68" s="175"/>
      <c r="D68" s="195"/>
      <c r="E68" s="175"/>
      <c r="F68" s="175"/>
      <c r="G68" s="175"/>
      <c r="H68" s="196"/>
      <c r="I68" s="175"/>
      <c r="J68" s="195"/>
      <c r="K68" s="175"/>
      <c r="L68" s="175"/>
      <c r="M68" s="175"/>
      <c r="N68" s="175"/>
      <c r="O68" s="175"/>
      <c r="P68" s="196"/>
      <c r="Q68" s="175"/>
      <c r="R68" s="22"/>
    </row>
    <row r="69" spans="2:18" ht="13.5">
      <c r="B69" s="21"/>
      <c r="C69" s="175"/>
      <c r="D69" s="195"/>
      <c r="E69" s="175"/>
      <c r="F69" s="175"/>
      <c r="G69" s="175"/>
      <c r="H69" s="196"/>
      <c r="I69" s="175"/>
      <c r="J69" s="195"/>
      <c r="K69" s="175"/>
      <c r="L69" s="175"/>
      <c r="M69" s="175"/>
      <c r="N69" s="175"/>
      <c r="O69" s="175"/>
      <c r="P69" s="196"/>
      <c r="Q69" s="175"/>
      <c r="R69" s="22"/>
    </row>
    <row r="70" spans="2:18" s="1" customFormat="1" ht="15">
      <c r="B70" s="26"/>
      <c r="C70" s="177"/>
      <c r="D70" s="197" t="s">
        <v>48</v>
      </c>
      <c r="E70" s="198"/>
      <c r="F70" s="198"/>
      <c r="G70" s="199" t="s">
        <v>49</v>
      </c>
      <c r="H70" s="200"/>
      <c r="I70" s="177"/>
      <c r="J70" s="197" t="s">
        <v>48</v>
      </c>
      <c r="K70" s="198"/>
      <c r="L70" s="198"/>
      <c r="M70" s="198"/>
      <c r="N70" s="199" t="s">
        <v>49</v>
      </c>
      <c r="O70" s="198"/>
      <c r="P70" s="200"/>
      <c r="Q70" s="177"/>
      <c r="R70" s="28"/>
    </row>
    <row r="71" spans="2:18" s="1" customFormat="1" ht="14.45" customHeight="1">
      <c r="B71" s="40"/>
      <c r="C71" s="201"/>
      <c r="D71" s="201"/>
      <c r="E71" s="201"/>
      <c r="F71" s="201"/>
      <c r="G71" s="201"/>
      <c r="H71" s="201"/>
      <c r="I71" s="201"/>
      <c r="J71" s="201"/>
      <c r="K71" s="201"/>
      <c r="L71" s="201"/>
      <c r="M71" s="201"/>
      <c r="N71" s="201"/>
      <c r="O71" s="201"/>
      <c r="P71" s="201"/>
      <c r="Q71" s="201"/>
      <c r="R71" s="42"/>
    </row>
    <row r="72" spans="3:17" ht="13.5">
      <c r="C72" s="202"/>
      <c r="D72" s="202"/>
      <c r="E72" s="202"/>
      <c r="F72" s="202"/>
      <c r="G72" s="202"/>
      <c r="H72" s="202"/>
      <c r="I72" s="202"/>
      <c r="J72" s="202"/>
      <c r="K72" s="202"/>
      <c r="L72" s="202"/>
      <c r="M72" s="202"/>
      <c r="N72" s="202"/>
      <c r="O72" s="202"/>
      <c r="P72" s="202"/>
      <c r="Q72" s="202"/>
    </row>
    <row r="73" spans="3:17" ht="13.5">
      <c r="C73" s="202"/>
      <c r="D73" s="202"/>
      <c r="E73" s="202"/>
      <c r="F73" s="202"/>
      <c r="G73" s="202"/>
      <c r="H73" s="202"/>
      <c r="I73" s="202"/>
      <c r="J73" s="202"/>
      <c r="K73" s="202"/>
      <c r="L73" s="202"/>
      <c r="M73" s="202"/>
      <c r="N73" s="202"/>
      <c r="O73" s="202"/>
      <c r="P73" s="202"/>
      <c r="Q73" s="202"/>
    </row>
    <row r="74" spans="3:17" ht="13.5">
      <c r="C74" s="202"/>
      <c r="D74" s="202"/>
      <c r="E74" s="202"/>
      <c r="F74" s="202"/>
      <c r="G74" s="202"/>
      <c r="H74" s="202"/>
      <c r="I74" s="202"/>
      <c r="J74" s="202"/>
      <c r="K74" s="202"/>
      <c r="L74" s="202"/>
      <c r="M74" s="202"/>
      <c r="N74" s="202"/>
      <c r="O74" s="202"/>
      <c r="P74" s="202"/>
      <c r="Q74" s="202"/>
    </row>
    <row r="75" spans="2:18" s="1" customFormat="1" ht="6.95" customHeight="1">
      <c r="B75" s="43"/>
      <c r="C75" s="203"/>
      <c r="D75" s="203"/>
      <c r="E75" s="203"/>
      <c r="F75" s="203"/>
      <c r="G75" s="203"/>
      <c r="H75" s="203"/>
      <c r="I75" s="203"/>
      <c r="J75" s="203"/>
      <c r="K75" s="203"/>
      <c r="L75" s="203"/>
      <c r="M75" s="203"/>
      <c r="N75" s="203"/>
      <c r="O75" s="203"/>
      <c r="P75" s="203"/>
      <c r="Q75" s="203"/>
      <c r="R75" s="45"/>
    </row>
    <row r="76" spans="2:18" s="1" customFormat="1" ht="36.95" customHeight="1">
      <c r="B76" s="26"/>
      <c r="C76" s="309" t="s">
        <v>126</v>
      </c>
      <c r="D76" s="310"/>
      <c r="E76" s="310"/>
      <c r="F76" s="310"/>
      <c r="G76" s="310"/>
      <c r="H76" s="310"/>
      <c r="I76" s="310"/>
      <c r="J76" s="310"/>
      <c r="K76" s="310"/>
      <c r="L76" s="310"/>
      <c r="M76" s="310"/>
      <c r="N76" s="310"/>
      <c r="O76" s="310"/>
      <c r="P76" s="310"/>
      <c r="Q76" s="310"/>
      <c r="R76" s="28"/>
    </row>
    <row r="77" spans="2:18" s="1" customFormat="1" ht="6.95" customHeight="1">
      <c r="B77" s="26"/>
      <c r="C77" s="177"/>
      <c r="D77" s="177"/>
      <c r="E77" s="177"/>
      <c r="F77" s="177"/>
      <c r="G77" s="177"/>
      <c r="H77" s="177"/>
      <c r="I77" s="177"/>
      <c r="J77" s="177"/>
      <c r="K77" s="177"/>
      <c r="L77" s="177"/>
      <c r="M77" s="177"/>
      <c r="N77" s="177"/>
      <c r="O77" s="177"/>
      <c r="P77" s="177"/>
      <c r="Q77" s="177"/>
      <c r="R77" s="28"/>
    </row>
    <row r="78" spans="2:18" s="1" customFormat="1" ht="30" customHeight="1">
      <c r="B78" s="26"/>
      <c r="C78" s="176" t="s">
        <v>17</v>
      </c>
      <c r="D78" s="177"/>
      <c r="E78" s="177"/>
      <c r="F78" s="417" t="str">
        <f>F6</f>
        <v>Lednice</v>
      </c>
      <c r="G78" s="418"/>
      <c r="H78" s="418"/>
      <c r="I78" s="418"/>
      <c r="J78" s="418"/>
      <c r="K78" s="418"/>
      <c r="L78" s="418"/>
      <c r="M78" s="418"/>
      <c r="N78" s="418"/>
      <c r="O78" s="418"/>
      <c r="P78" s="418"/>
      <c r="Q78" s="177"/>
      <c r="R78" s="28"/>
    </row>
    <row r="79" spans="2:18" s="1" customFormat="1" ht="36.95" customHeight="1">
      <c r="B79" s="26"/>
      <c r="C79" s="204" t="s">
        <v>123</v>
      </c>
      <c r="D79" s="177"/>
      <c r="E79" s="177"/>
      <c r="F79" s="325" t="str">
        <f>F7</f>
        <v>TO-1.09 - Závlahový vodovod</v>
      </c>
      <c r="G79" s="408"/>
      <c r="H79" s="408"/>
      <c r="I79" s="408"/>
      <c r="J79" s="408"/>
      <c r="K79" s="408"/>
      <c r="L79" s="408"/>
      <c r="M79" s="408"/>
      <c r="N79" s="408"/>
      <c r="O79" s="408"/>
      <c r="P79" s="408"/>
      <c r="Q79" s="177"/>
      <c r="R79" s="28"/>
    </row>
    <row r="80" spans="2:18" s="1" customFormat="1" ht="6.95" customHeight="1">
      <c r="B80" s="26"/>
      <c r="C80" s="177"/>
      <c r="D80" s="177"/>
      <c r="E80" s="177"/>
      <c r="F80" s="177"/>
      <c r="G80" s="177"/>
      <c r="H80" s="177"/>
      <c r="I80" s="177"/>
      <c r="J80" s="177"/>
      <c r="K80" s="177"/>
      <c r="L80" s="177"/>
      <c r="M80" s="177"/>
      <c r="N80" s="177"/>
      <c r="O80" s="177"/>
      <c r="P80" s="177"/>
      <c r="Q80" s="177"/>
      <c r="R80" s="28"/>
    </row>
    <row r="81" spans="2:18" s="1" customFormat="1" ht="18" customHeight="1">
      <c r="B81" s="26"/>
      <c r="C81" s="176" t="s">
        <v>21</v>
      </c>
      <c r="D81" s="177"/>
      <c r="E81" s="177"/>
      <c r="F81" s="179" t="str">
        <f>F9</f>
        <v>Lednice</v>
      </c>
      <c r="G81" s="177"/>
      <c r="H81" s="177"/>
      <c r="I81" s="177"/>
      <c r="J81" s="177"/>
      <c r="K81" s="176" t="s">
        <v>23</v>
      </c>
      <c r="L81" s="177"/>
      <c r="M81" s="409" t="str">
        <f>IF(O9="","",O9)</f>
        <v>29. 1. 2018</v>
      </c>
      <c r="N81" s="409"/>
      <c r="O81" s="409"/>
      <c r="P81" s="409"/>
      <c r="Q81" s="177"/>
      <c r="R81" s="28"/>
    </row>
    <row r="82" spans="2:18" s="1" customFormat="1" ht="6.95" customHeight="1">
      <c r="B82" s="26"/>
      <c r="C82" s="177"/>
      <c r="D82" s="177"/>
      <c r="E82" s="177"/>
      <c r="F82" s="177"/>
      <c r="G82" s="177"/>
      <c r="H82" s="177"/>
      <c r="I82" s="177"/>
      <c r="J82" s="177"/>
      <c r="K82" s="177"/>
      <c r="L82" s="177"/>
      <c r="M82" s="177"/>
      <c r="N82" s="177"/>
      <c r="O82" s="177"/>
      <c r="P82" s="177"/>
      <c r="Q82" s="177"/>
      <c r="R82" s="28"/>
    </row>
    <row r="83" spans="2:18" s="1" customFormat="1" ht="15">
      <c r="B83" s="26"/>
      <c r="C83" s="176" t="s">
        <v>25</v>
      </c>
      <c r="D83" s="177"/>
      <c r="E83" s="177"/>
      <c r="F83" s="148" t="str">
        <f>'Rekapitulace stavby'!L82</f>
        <v>Mendelova univerzita v Brně, Zahradnická fakulta</v>
      </c>
      <c r="G83" s="177"/>
      <c r="H83" s="177"/>
      <c r="I83" s="177"/>
      <c r="J83" s="177"/>
      <c r="K83" s="176" t="s">
        <v>29</v>
      </c>
      <c r="L83" s="177"/>
      <c r="M83" s="409" t="str">
        <f>'Rekapitulace stavby'!$AM$82</f>
        <v>Ing. Jiří Vondál</v>
      </c>
      <c r="N83" s="311"/>
      <c r="O83" s="311"/>
      <c r="P83" s="311"/>
      <c r="Q83" s="311"/>
      <c r="R83" s="28"/>
    </row>
    <row r="84" spans="2:18" s="1" customFormat="1" ht="14.45" customHeight="1">
      <c r="B84" s="26"/>
      <c r="C84" s="176" t="s">
        <v>28</v>
      </c>
      <c r="D84" s="177"/>
      <c r="E84" s="177"/>
      <c r="F84" s="148" t="str">
        <f>'Rekapitulace stavby'!L83</f>
        <v xml:space="preserve"> </v>
      </c>
      <c r="G84" s="177"/>
      <c r="H84" s="177"/>
      <c r="I84" s="177"/>
      <c r="J84" s="177"/>
      <c r="K84" s="176" t="s">
        <v>31</v>
      </c>
      <c r="L84" s="177"/>
      <c r="M84" s="409" t="str">
        <f>'Rekapitulace stavby'!$AM$83</f>
        <v>Ing. Tomáš Vlček</v>
      </c>
      <c r="N84" s="311"/>
      <c r="O84" s="311"/>
      <c r="P84" s="311"/>
      <c r="Q84" s="311"/>
      <c r="R84" s="28"/>
    </row>
    <row r="85" spans="2:18" s="1" customFormat="1" ht="10.35" customHeight="1">
      <c r="B85" s="26"/>
      <c r="C85" s="177"/>
      <c r="D85" s="177"/>
      <c r="E85" s="177"/>
      <c r="F85" s="177"/>
      <c r="G85" s="177"/>
      <c r="H85" s="177"/>
      <c r="I85" s="177"/>
      <c r="J85" s="177"/>
      <c r="K85" s="177"/>
      <c r="L85" s="177"/>
      <c r="M85" s="177"/>
      <c r="N85" s="177"/>
      <c r="O85" s="177"/>
      <c r="P85" s="177"/>
      <c r="Q85" s="177"/>
      <c r="R85" s="28"/>
    </row>
    <row r="86" spans="2:18" s="1" customFormat="1" ht="29.25" customHeight="1">
      <c r="B86" s="26"/>
      <c r="C86" s="420" t="s">
        <v>127</v>
      </c>
      <c r="D86" s="421"/>
      <c r="E86" s="421"/>
      <c r="F86" s="421"/>
      <c r="G86" s="421"/>
      <c r="H86" s="188"/>
      <c r="I86" s="188"/>
      <c r="J86" s="188"/>
      <c r="K86" s="188"/>
      <c r="L86" s="188"/>
      <c r="M86" s="188"/>
      <c r="N86" s="420" t="s">
        <v>128</v>
      </c>
      <c r="O86" s="421"/>
      <c r="P86" s="421"/>
      <c r="Q86" s="421"/>
      <c r="R86" s="28"/>
    </row>
    <row r="87" spans="2:18" s="1" customFormat="1" ht="10.35" customHeight="1">
      <c r="B87" s="26"/>
      <c r="C87" s="177"/>
      <c r="D87" s="177"/>
      <c r="E87" s="177"/>
      <c r="F87" s="177"/>
      <c r="G87" s="177"/>
      <c r="H87" s="177"/>
      <c r="I87" s="177"/>
      <c r="J87" s="177"/>
      <c r="K87" s="177"/>
      <c r="L87" s="177"/>
      <c r="M87" s="177"/>
      <c r="N87" s="177"/>
      <c r="O87" s="177"/>
      <c r="P87" s="177"/>
      <c r="Q87" s="177"/>
      <c r="R87" s="28"/>
    </row>
    <row r="88" spans="2:18" s="1" customFormat="1" ht="29.25" customHeight="1">
      <c r="B88" s="26"/>
      <c r="C88" s="206" t="s">
        <v>129</v>
      </c>
      <c r="D88" s="177"/>
      <c r="E88" s="177"/>
      <c r="F88" s="177"/>
      <c r="G88" s="177"/>
      <c r="H88" s="177"/>
      <c r="I88" s="177"/>
      <c r="J88" s="177"/>
      <c r="K88" s="177"/>
      <c r="L88" s="177"/>
      <c r="M88" s="177"/>
      <c r="N88" s="337">
        <f>N115</f>
        <v>0</v>
      </c>
      <c r="O88" s="415"/>
      <c r="P88" s="415"/>
      <c r="Q88" s="415"/>
      <c r="R88" s="28"/>
    </row>
    <row r="89" spans="2:18" s="6" customFormat="1" ht="24.95" customHeight="1">
      <c r="B89" s="79"/>
      <c r="C89" s="207"/>
      <c r="D89" s="208" t="s">
        <v>130</v>
      </c>
      <c r="E89" s="207"/>
      <c r="F89" s="207"/>
      <c r="G89" s="207"/>
      <c r="H89" s="207"/>
      <c r="I89" s="207"/>
      <c r="J89" s="207"/>
      <c r="K89" s="207"/>
      <c r="L89" s="207"/>
      <c r="M89" s="207"/>
      <c r="N89" s="405">
        <f>N116</f>
        <v>0</v>
      </c>
      <c r="O89" s="419"/>
      <c r="P89" s="419"/>
      <c r="Q89" s="419"/>
      <c r="R89" s="81"/>
    </row>
    <row r="90" spans="2:18" s="7" customFormat="1" ht="19.9" customHeight="1">
      <c r="B90" s="82"/>
      <c r="C90" s="209"/>
      <c r="D90" s="210" t="str">
        <f>D117</f>
        <v>D1 - Bourání a demontáže</v>
      </c>
      <c r="E90" s="209"/>
      <c r="F90" s="209"/>
      <c r="G90" s="209"/>
      <c r="H90" s="209"/>
      <c r="I90" s="209"/>
      <c r="J90" s="209"/>
      <c r="K90" s="209"/>
      <c r="L90" s="209"/>
      <c r="M90" s="209"/>
      <c r="N90" s="413">
        <f>N117</f>
        <v>0</v>
      </c>
      <c r="O90" s="414"/>
      <c r="P90" s="414"/>
      <c r="Q90" s="414"/>
      <c r="R90" s="84"/>
    </row>
    <row r="91" spans="2:18" s="7" customFormat="1" ht="14.85" customHeight="1">
      <c r="B91" s="82"/>
      <c r="C91" s="209"/>
      <c r="D91" s="210" t="str">
        <f>D131</f>
        <v>D2 - Zemní a stavební práce</v>
      </c>
      <c r="E91" s="209"/>
      <c r="F91" s="209"/>
      <c r="G91" s="209"/>
      <c r="H91" s="209"/>
      <c r="I91" s="209"/>
      <c r="J91" s="209"/>
      <c r="K91" s="209"/>
      <c r="L91" s="209"/>
      <c r="M91" s="209"/>
      <c r="N91" s="413">
        <f>N131</f>
        <v>0</v>
      </c>
      <c r="O91" s="414"/>
      <c r="P91" s="414"/>
      <c r="Q91" s="414"/>
      <c r="R91" s="84"/>
    </row>
    <row r="92" spans="2:18" s="7" customFormat="1" ht="14.85" customHeight="1">
      <c r="B92" s="82"/>
      <c r="C92" s="209"/>
      <c r="D92" s="210" t="str">
        <f>D168</f>
        <v>D3 - Potrubí a kabely</v>
      </c>
      <c r="E92" s="209"/>
      <c r="F92" s="209"/>
      <c r="G92" s="209"/>
      <c r="H92" s="209"/>
      <c r="I92" s="209"/>
      <c r="J92" s="209"/>
      <c r="K92" s="209"/>
      <c r="L92" s="209"/>
      <c r="M92" s="209"/>
      <c r="N92" s="413">
        <f>N168</f>
        <v>0</v>
      </c>
      <c r="O92" s="414"/>
      <c r="P92" s="414"/>
      <c r="Q92" s="414"/>
      <c r="R92" s="84"/>
    </row>
    <row r="93" spans="2:18" s="7" customFormat="1" ht="14.85" customHeight="1">
      <c r="B93" s="82"/>
      <c r="C93" s="209"/>
      <c r="D93" s="210" t="str">
        <f>D178</f>
        <v>D4 - Armatury</v>
      </c>
      <c r="E93" s="209"/>
      <c r="F93" s="209"/>
      <c r="G93" s="209"/>
      <c r="H93" s="209"/>
      <c r="I93" s="209"/>
      <c r="J93" s="209"/>
      <c r="K93" s="209"/>
      <c r="L93" s="209"/>
      <c r="M93" s="209"/>
      <c r="N93" s="413">
        <f>N178</f>
        <v>0</v>
      </c>
      <c r="O93" s="414"/>
      <c r="P93" s="414"/>
      <c r="Q93" s="414"/>
      <c r="R93" s="84"/>
    </row>
    <row r="94" spans="2:18" s="7" customFormat="1" ht="14.85" customHeight="1">
      <c r="B94" s="82"/>
      <c r="C94" s="209"/>
      <c r="D94" s="210" t="str">
        <f>D213</f>
        <v>D5 - Vedlejší náklady</v>
      </c>
      <c r="E94" s="209"/>
      <c r="F94" s="209"/>
      <c r="G94" s="209"/>
      <c r="H94" s="209"/>
      <c r="I94" s="209"/>
      <c r="J94" s="209"/>
      <c r="K94" s="209"/>
      <c r="L94" s="209"/>
      <c r="M94" s="209"/>
      <c r="N94" s="413">
        <f>N213</f>
        <v>0</v>
      </c>
      <c r="O94" s="414"/>
      <c r="P94" s="414"/>
      <c r="Q94" s="414"/>
      <c r="R94" s="84"/>
    </row>
    <row r="95" spans="2:18" s="1" customFormat="1" ht="21.75" customHeight="1">
      <c r="B95" s="26"/>
      <c r="C95" s="177"/>
      <c r="D95" s="177"/>
      <c r="E95" s="177"/>
      <c r="F95" s="177"/>
      <c r="G95" s="177"/>
      <c r="H95" s="177"/>
      <c r="I95" s="177"/>
      <c r="J95" s="177"/>
      <c r="K95" s="177"/>
      <c r="L95" s="177"/>
      <c r="M95" s="177"/>
      <c r="N95" s="177"/>
      <c r="O95" s="177"/>
      <c r="P95" s="177"/>
      <c r="Q95" s="177"/>
      <c r="R95" s="28"/>
    </row>
    <row r="96" spans="2:21" s="1" customFormat="1" ht="29.25" customHeight="1">
      <c r="B96" s="26"/>
      <c r="C96" s="206" t="s">
        <v>131</v>
      </c>
      <c r="D96" s="177"/>
      <c r="E96" s="177"/>
      <c r="F96" s="177"/>
      <c r="G96" s="177"/>
      <c r="H96" s="177"/>
      <c r="I96" s="177"/>
      <c r="J96" s="177"/>
      <c r="K96" s="177"/>
      <c r="L96" s="177"/>
      <c r="M96" s="177"/>
      <c r="N96" s="415">
        <v>0</v>
      </c>
      <c r="O96" s="416"/>
      <c r="P96" s="416"/>
      <c r="Q96" s="416"/>
      <c r="R96" s="28"/>
      <c r="T96" s="85"/>
      <c r="U96" s="86" t="s">
        <v>36</v>
      </c>
    </row>
    <row r="97" spans="2:18" s="1" customFormat="1" ht="18" customHeight="1">
      <c r="B97" s="26"/>
      <c r="C97" s="177"/>
      <c r="D97" s="177"/>
      <c r="E97" s="177"/>
      <c r="F97" s="177"/>
      <c r="G97" s="177"/>
      <c r="H97" s="177"/>
      <c r="I97" s="177"/>
      <c r="J97" s="177"/>
      <c r="K97" s="177"/>
      <c r="L97" s="177"/>
      <c r="M97" s="177"/>
      <c r="N97" s="177"/>
      <c r="O97" s="177"/>
      <c r="P97" s="177"/>
      <c r="Q97" s="177"/>
      <c r="R97" s="28"/>
    </row>
    <row r="98" spans="2:18" s="1" customFormat="1" ht="29.25" customHeight="1">
      <c r="B98" s="26"/>
      <c r="C98" s="211" t="s">
        <v>115</v>
      </c>
      <c r="D98" s="188"/>
      <c r="E98" s="188"/>
      <c r="F98" s="188"/>
      <c r="G98" s="188"/>
      <c r="H98" s="188"/>
      <c r="I98" s="188"/>
      <c r="J98" s="188"/>
      <c r="K98" s="188"/>
      <c r="L98" s="338">
        <f>ROUND(SUM(N88+N96),2)</f>
        <v>0</v>
      </c>
      <c r="M98" s="338"/>
      <c r="N98" s="338"/>
      <c r="O98" s="338"/>
      <c r="P98" s="338"/>
      <c r="Q98" s="338"/>
      <c r="R98" s="28"/>
    </row>
    <row r="99" spans="2:18" s="1" customFormat="1" ht="6.95" customHeight="1">
      <c r="B99" s="40"/>
      <c r="C99" s="201"/>
      <c r="D99" s="201"/>
      <c r="E99" s="201"/>
      <c r="F99" s="201"/>
      <c r="G99" s="201"/>
      <c r="H99" s="201"/>
      <c r="I99" s="201"/>
      <c r="J99" s="201"/>
      <c r="K99" s="201"/>
      <c r="L99" s="201"/>
      <c r="M99" s="201"/>
      <c r="N99" s="201"/>
      <c r="O99" s="201"/>
      <c r="P99" s="201"/>
      <c r="Q99" s="201"/>
      <c r="R99" s="42"/>
    </row>
    <row r="100" spans="3:17" ht="13.5">
      <c r="C100" s="202"/>
      <c r="D100" s="202"/>
      <c r="E100" s="202"/>
      <c r="F100" s="202"/>
      <c r="G100" s="202"/>
      <c r="H100" s="202"/>
      <c r="I100" s="202"/>
      <c r="J100" s="202"/>
      <c r="K100" s="202"/>
      <c r="L100" s="202"/>
      <c r="M100" s="202"/>
      <c r="N100" s="202"/>
      <c r="O100" s="202"/>
      <c r="P100" s="202"/>
      <c r="Q100" s="202"/>
    </row>
    <row r="101" spans="3:17" ht="13.5">
      <c r="C101" s="202"/>
      <c r="D101" s="202"/>
      <c r="E101" s="202"/>
      <c r="F101" s="202"/>
      <c r="G101" s="202"/>
      <c r="H101" s="202"/>
      <c r="I101" s="202"/>
      <c r="J101" s="202"/>
      <c r="K101" s="202"/>
      <c r="L101" s="202"/>
      <c r="M101" s="202"/>
      <c r="N101" s="202"/>
      <c r="O101" s="202"/>
      <c r="P101" s="202"/>
      <c r="Q101" s="202"/>
    </row>
    <row r="102" spans="3:17" ht="13.5">
      <c r="C102" s="202"/>
      <c r="D102" s="202"/>
      <c r="E102" s="202"/>
      <c r="F102" s="202"/>
      <c r="G102" s="202"/>
      <c r="H102" s="202"/>
      <c r="I102" s="202"/>
      <c r="J102" s="202"/>
      <c r="K102" s="202"/>
      <c r="L102" s="202"/>
      <c r="M102" s="202"/>
      <c r="N102" s="202"/>
      <c r="O102" s="202"/>
      <c r="P102" s="202"/>
      <c r="Q102" s="202"/>
    </row>
    <row r="103" spans="2:18" s="1" customFormat="1" ht="6.95" customHeight="1">
      <c r="B103" s="43"/>
      <c r="C103" s="203"/>
      <c r="D103" s="203"/>
      <c r="E103" s="203"/>
      <c r="F103" s="203"/>
      <c r="G103" s="203"/>
      <c r="H103" s="203"/>
      <c r="I103" s="203"/>
      <c r="J103" s="203"/>
      <c r="K103" s="203"/>
      <c r="L103" s="203"/>
      <c r="M103" s="203"/>
      <c r="N103" s="203"/>
      <c r="O103" s="203"/>
      <c r="P103" s="203"/>
      <c r="Q103" s="203"/>
      <c r="R103" s="45"/>
    </row>
    <row r="104" spans="2:18" s="1" customFormat="1" ht="36.95" customHeight="1">
      <c r="B104" s="26"/>
      <c r="C104" s="309" t="s">
        <v>132</v>
      </c>
      <c r="D104" s="408"/>
      <c r="E104" s="408"/>
      <c r="F104" s="408"/>
      <c r="G104" s="408"/>
      <c r="H104" s="408"/>
      <c r="I104" s="408"/>
      <c r="J104" s="408"/>
      <c r="K104" s="408"/>
      <c r="L104" s="408"/>
      <c r="M104" s="408"/>
      <c r="N104" s="408"/>
      <c r="O104" s="408"/>
      <c r="P104" s="408"/>
      <c r="Q104" s="408"/>
      <c r="R104" s="28"/>
    </row>
    <row r="105" spans="2:18" s="1" customFormat="1" ht="6.95" customHeight="1">
      <c r="B105" s="26"/>
      <c r="C105" s="177"/>
      <c r="D105" s="177"/>
      <c r="E105" s="177"/>
      <c r="F105" s="177"/>
      <c r="G105" s="177"/>
      <c r="H105" s="177"/>
      <c r="I105" s="177"/>
      <c r="J105" s="177"/>
      <c r="K105" s="177"/>
      <c r="L105" s="177"/>
      <c r="M105" s="177"/>
      <c r="N105" s="177"/>
      <c r="O105" s="177"/>
      <c r="P105" s="177"/>
      <c r="Q105" s="177"/>
      <c r="R105" s="28"/>
    </row>
    <row r="106" spans="2:18" s="1" customFormat="1" ht="30" customHeight="1">
      <c r="B106" s="26"/>
      <c r="C106" s="176" t="s">
        <v>17</v>
      </c>
      <c r="D106" s="177"/>
      <c r="E106" s="177"/>
      <c r="F106" s="417" t="str">
        <f>F6</f>
        <v>Lednice</v>
      </c>
      <c r="G106" s="418"/>
      <c r="H106" s="418"/>
      <c r="I106" s="418"/>
      <c r="J106" s="418"/>
      <c r="K106" s="418"/>
      <c r="L106" s="418"/>
      <c r="M106" s="418"/>
      <c r="N106" s="418"/>
      <c r="O106" s="418"/>
      <c r="P106" s="418"/>
      <c r="Q106" s="177"/>
      <c r="R106" s="28"/>
    </row>
    <row r="107" spans="2:18" s="1" customFormat="1" ht="36.95" customHeight="1">
      <c r="B107" s="26"/>
      <c r="C107" s="204" t="s">
        <v>123</v>
      </c>
      <c r="D107" s="177"/>
      <c r="E107" s="177"/>
      <c r="F107" s="325" t="str">
        <f>F7</f>
        <v>TO-1.09 - Závlahový vodovod</v>
      </c>
      <c r="G107" s="408"/>
      <c r="H107" s="408"/>
      <c r="I107" s="408"/>
      <c r="J107" s="408"/>
      <c r="K107" s="408"/>
      <c r="L107" s="408"/>
      <c r="M107" s="408"/>
      <c r="N107" s="408"/>
      <c r="O107" s="408"/>
      <c r="P107" s="408"/>
      <c r="Q107" s="177"/>
      <c r="R107" s="28"/>
    </row>
    <row r="108" spans="2:18" s="1" customFormat="1" ht="6.95" customHeight="1">
      <c r="B108" s="26"/>
      <c r="C108" s="177"/>
      <c r="D108" s="177"/>
      <c r="E108" s="177"/>
      <c r="F108" s="177"/>
      <c r="G108" s="177"/>
      <c r="H108" s="177"/>
      <c r="I108" s="177"/>
      <c r="J108" s="177"/>
      <c r="K108" s="177"/>
      <c r="L108" s="177"/>
      <c r="M108" s="177"/>
      <c r="N108" s="177"/>
      <c r="O108" s="177"/>
      <c r="P108" s="177"/>
      <c r="Q108" s="177"/>
      <c r="R108" s="28"/>
    </row>
    <row r="109" spans="2:18" s="1" customFormat="1" ht="18" customHeight="1">
      <c r="B109" s="26"/>
      <c r="C109" s="176" t="s">
        <v>21</v>
      </c>
      <c r="D109" s="177"/>
      <c r="E109" s="177"/>
      <c r="F109" s="179" t="str">
        <f>F9</f>
        <v>Lednice</v>
      </c>
      <c r="G109" s="177"/>
      <c r="H109" s="177"/>
      <c r="I109" s="177"/>
      <c r="J109" s="177"/>
      <c r="K109" s="176" t="s">
        <v>23</v>
      </c>
      <c r="L109" s="177"/>
      <c r="M109" s="409" t="str">
        <f>IF(O9="","",O9)</f>
        <v>29. 1. 2018</v>
      </c>
      <c r="N109" s="409"/>
      <c r="O109" s="409"/>
      <c r="P109" s="409"/>
      <c r="Q109" s="177"/>
      <c r="R109" s="28"/>
    </row>
    <row r="110" spans="2:18" s="1" customFormat="1" ht="6.95" customHeight="1">
      <c r="B110" s="26"/>
      <c r="C110" s="177"/>
      <c r="D110" s="177"/>
      <c r="E110" s="177"/>
      <c r="F110" s="177"/>
      <c r="G110" s="177"/>
      <c r="H110" s="177"/>
      <c r="I110" s="177"/>
      <c r="J110" s="177"/>
      <c r="K110" s="177"/>
      <c r="L110" s="177"/>
      <c r="M110" s="177"/>
      <c r="N110" s="177"/>
      <c r="O110" s="177"/>
      <c r="P110" s="177"/>
      <c r="Q110" s="177"/>
      <c r="R110" s="28"/>
    </row>
    <row r="111" spans="2:18" s="1" customFormat="1" ht="15">
      <c r="B111" s="26"/>
      <c r="C111" s="176" t="s">
        <v>25</v>
      </c>
      <c r="D111" s="177"/>
      <c r="E111" s="177"/>
      <c r="F111" s="148" t="str">
        <f>'Rekapitulace stavby'!$L$82</f>
        <v>Mendelova univerzita v Brně, Zahradnická fakulta</v>
      </c>
      <c r="G111" s="177"/>
      <c r="H111" s="177"/>
      <c r="I111" s="177"/>
      <c r="J111" s="177"/>
      <c r="K111" s="176" t="s">
        <v>29</v>
      </c>
      <c r="L111" s="177"/>
      <c r="M111" s="409" t="str">
        <f>'Rekapitulace stavby'!$AM$82</f>
        <v>Ing. Jiří Vondál</v>
      </c>
      <c r="N111" s="311"/>
      <c r="O111" s="311"/>
      <c r="P111" s="311"/>
      <c r="Q111" s="311"/>
      <c r="R111" s="28"/>
    </row>
    <row r="112" spans="2:18" s="1" customFormat="1" ht="14.45" customHeight="1">
      <c r="B112" s="26"/>
      <c r="C112" s="176" t="s">
        <v>28</v>
      </c>
      <c r="D112" s="177"/>
      <c r="E112" s="177"/>
      <c r="F112" s="148" t="str">
        <f>'Rekapitulace stavby'!$L$83</f>
        <v xml:space="preserve"> </v>
      </c>
      <c r="G112" s="177"/>
      <c r="H112" s="177"/>
      <c r="I112" s="177"/>
      <c r="J112" s="177"/>
      <c r="K112" s="176" t="s">
        <v>31</v>
      </c>
      <c r="L112" s="177"/>
      <c r="M112" s="409" t="str">
        <f>'Rekapitulace stavby'!$AM$83</f>
        <v>Ing. Tomáš Vlček</v>
      </c>
      <c r="N112" s="311"/>
      <c r="O112" s="311"/>
      <c r="P112" s="311"/>
      <c r="Q112" s="311"/>
      <c r="R112" s="28"/>
    </row>
    <row r="113" spans="2:18" s="1" customFormat="1" ht="10.35" customHeight="1">
      <c r="B113" s="26"/>
      <c r="C113" s="177"/>
      <c r="D113" s="177"/>
      <c r="E113" s="177"/>
      <c r="F113" s="177"/>
      <c r="G113" s="177"/>
      <c r="H113" s="177"/>
      <c r="I113" s="177"/>
      <c r="J113" s="177"/>
      <c r="K113" s="177"/>
      <c r="L113" s="177"/>
      <c r="M113" s="177"/>
      <c r="N113" s="177"/>
      <c r="O113" s="177"/>
      <c r="P113" s="177"/>
      <c r="Q113" s="177"/>
      <c r="R113" s="28"/>
    </row>
    <row r="114" spans="2:27" s="8" customFormat="1" ht="29.25" customHeight="1">
      <c r="B114" s="87"/>
      <c r="C114" s="212" t="s">
        <v>133</v>
      </c>
      <c r="D114" s="213" t="s">
        <v>134</v>
      </c>
      <c r="E114" s="213" t="s">
        <v>54</v>
      </c>
      <c r="F114" s="410" t="s">
        <v>135</v>
      </c>
      <c r="G114" s="410"/>
      <c r="H114" s="410"/>
      <c r="I114" s="410"/>
      <c r="J114" s="213" t="s">
        <v>136</v>
      </c>
      <c r="K114" s="213" t="s">
        <v>137</v>
      </c>
      <c r="L114" s="411" t="s">
        <v>138</v>
      </c>
      <c r="M114" s="411"/>
      <c r="N114" s="410" t="s">
        <v>128</v>
      </c>
      <c r="O114" s="410"/>
      <c r="P114" s="410"/>
      <c r="Q114" s="412"/>
      <c r="R114" s="89"/>
      <c r="T114" s="51" t="s">
        <v>139</v>
      </c>
      <c r="U114" s="52" t="s">
        <v>36</v>
      </c>
      <c r="V114" s="52" t="s">
        <v>140</v>
      </c>
      <c r="W114" s="52" t="s">
        <v>141</v>
      </c>
      <c r="X114" s="52" t="s">
        <v>142</v>
      </c>
      <c r="Y114" s="52" t="s">
        <v>143</v>
      </c>
      <c r="Z114" s="52" t="s">
        <v>144</v>
      </c>
      <c r="AA114" s="53" t="s">
        <v>145</v>
      </c>
    </row>
    <row r="115" spans="2:27" s="1" customFormat="1" ht="29.25" customHeight="1">
      <c r="B115" s="26"/>
      <c r="C115" s="214" t="s">
        <v>124</v>
      </c>
      <c r="D115" s="177"/>
      <c r="E115" s="177"/>
      <c r="F115" s="177"/>
      <c r="G115" s="177"/>
      <c r="H115" s="177"/>
      <c r="I115" s="177"/>
      <c r="J115" s="177"/>
      <c r="K115" s="177"/>
      <c r="L115" s="177"/>
      <c r="M115" s="177"/>
      <c r="N115" s="402">
        <f>N116</f>
        <v>0</v>
      </c>
      <c r="O115" s="403"/>
      <c r="P115" s="403"/>
      <c r="Q115" s="403"/>
      <c r="R115" s="28"/>
      <c r="T115" s="54"/>
      <c r="U115" s="32"/>
      <c r="V115" s="32"/>
      <c r="W115" s="90" t="e">
        <f>W116</f>
        <v>#REF!</v>
      </c>
      <c r="X115" s="32"/>
      <c r="Y115" s="90" t="e">
        <f>Y116</f>
        <v>#REF!</v>
      </c>
      <c r="Z115" s="32"/>
      <c r="AA115" s="91" t="e">
        <f>AA116</f>
        <v>#REF!</v>
      </c>
    </row>
    <row r="116" spans="2:27" s="9" customFormat="1" ht="37.35" customHeight="1">
      <c r="B116" s="93"/>
      <c r="C116" s="170"/>
      <c r="D116" s="215" t="s">
        <v>130</v>
      </c>
      <c r="E116" s="215"/>
      <c r="F116" s="215"/>
      <c r="G116" s="215"/>
      <c r="H116" s="215"/>
      <c r="I116" s="215"/>
      <c r="J116" s="215"/>
      <c r="K116" s="215"/>
      <c r="L116" s="215"/>
      <c r="M116" s="215"/>
      <c r="N116" s="404">
        <f>SUM(N117,N131,N168,N178,N213)</f>
        <v>0</v>
      </c>
      <c r="O116" s="405"/>
      <c r="P116" s="405"/>
      <c r="Q116" s="405"/>
      <c r="R116" s="96"/>
      <c r="T116" s="97"/>
      <c r="U116" s="94"/>
      <c r="V116" s="94"/>
      <c r="W116" s="98" t="e">
        <f>W117</f>
        <v>#REF!</v>
      </c>
      <c r="X116" s="94"/>
      <c r="Y116" s="98" t="e">
        <f>Y117</f>
        <v>#REF!</v>
      </c>
      <c r="Z116" s="94"/>
      <c r="AA116" s="99" t="e">
        <f>AA117</f>
        <v>#REF!</v>
      </c>
    </row>
    <row r="117" spans="2:27" s="9" customFormat="1" ht="19.9" customHeight="1">
      <c r="B117" s="93"/>
      <c r="C117" s="170"/>
      <c r="D117" s="172" t="s">
        <v>418</v>
      </c>
      <c r="E117" s="171"/>
      <c r="F117" s="171"/>
      <c r="G117" s="171"/>
      <c r="H117" s="171"/>
      <c r="I117" s="171"/>
      <c r="J117" s="171"/>
      <c r="K117" s="171"/>
      <c r="L117" s="171"/>
      <c r="M117" s="171"/>
      <c r="N117" s="406">
        <f>SUM(N118:Q130)</f>
        <v>0</v>
      </c>
      <c r="O117" s="407"/>
      <c r="P117" s="407"/>
      <c r="Q117" s="407"/>
      <c r="R117" s="96"/>
      <c r="T117" s="97"/>
      <c r="U117" s="94"/>
      <c r="V117" s="94"/>
      <c r="W117" s="98" t="e">
        <f>W118+W130+#REF!+#REF!+#REF!+W131+#REF!+#REF!+#REF!+#REF!+#REF!+#REF!+#REF!+#REF!+#REF!+#REF!+#REF!+W168+SUM(W178:W178)+#REF!+SUM(#REF!)+#REF!+#REF!</f>
        <v>#REF!</v>
      </c>
      <c r="X117" s="94"/>
      <c r="Y117" s="98" t="e">
        <f>Y118+Y130+#REF!+#REF!+#REF!+Y131+#REF!+#REF!+#REF!+#REF!+#REF!+#REF!+#REF!+#REF!+#REF!+#REF!+#REF!+Y168+SUM(Y178:Y178)+#REF!+SUM(#REF!)+#REF!+#REF!</f>
        <v>#REF!</v>
      </c>
      <c r="Z117" s="94"/>
      <c r="AA117" s="99" t="e">
        <f>AA118+AA130+#REF!+#REF!+#REF!+AA131+#REF!+#REF!+#REF!+#REF!+#REF!+#REF!+#REF!+#REF!+#REF!+#REF!+#REF!+AA168+SUM(AA178:AA178)+#REF!+SUM(#REF!)+#REF!+#REF!</f>
        <v>#REF!</v>
      </c>
    </row>
    <row r="118" spans="2:27" s="1" customFormat="1" ht="31.5" customHeight="1">
      <c r="B118" s="102"/>
      <c r="C118" s="165" t="s">
        <v>78</v>
      </c>
      <c r="D118" s="165" t="s">
        <v>146</v>
      </c>
      <c r="E118" s="166" t="s">
        <v>297</v>
      </c>
      <c r="F118" s="379" t="s">
        <v>518</v>
      </c>
      <c r="G118" s="379"/>
      <c r="H118" s="379"/>
      <c r="I118" s="379"/>
      <c r="J118" s="167" t="s">
        <v>153</v>
      </c>
      <c r="K118" s="168">
        <v>32</v>
      </c>
      <c r="L118" s="372"/>
      <c r="M118" s="372"/>
      <c r="N118" s="373">
        <f>ROUND(L118*K118,2)</f>
        <v>0</v>
      </c>
      <c r="O118" s="373"/>
      <c r="P118" s="373"/>
      <c r="Q118" s="373"/>
      <c r="R118" s="103"/>
      <c r="T118" s="104" t="s">
        <v>5</v>
      </c>
      <c r="U118" s="29" t="s">
        <v>37</v>
      </c>
      <c r="V118" s="105">
        <v>0</v>
      </c>
      <c r="W118" s="105">
        <f>V118*K118</f>
        <v>0</v>
      </c>
      <c r="X118" s="105">
        <v>0</v>
      </c>
      <c r="Y118" s="105">
        <f>X118*K118</f>
        <v>0</v>
      </c>
      <c r="Z118" s="105">
        <v>0</v>
      </c>
      <c r="AA118" s="106">
        <f>Z118*K118</f>
        <v>0</v>
      </c>
    </row>
    <row r="119" spans="2:49" s="1" customFormat="1" ht="15.75" customHeight="1">
      <c r="B119" s="102"/>
      <c r="C119" s="165"/>
      <c r="D119" s="165"/>
      <c r="E119" s="166"/>
      <c r="F119" s="374" t="s">
        <v>696</v>
      </c>
      <c r="G119" s="374"/>
      <c r="H119" s="374"/>
      <c r="I119" s="374"/>
      <c r="J119" s="167"/>
      <c r="K119" s="168"/>
      <c r="L119" s="375"/>
      <c r="M119" s="375"/>
      <c r="N119" s="373"/>
      <c r="O119" s="373"/>
      <c r="P119" s="373"/>
      <c r="Q119" s="373"/>
      <c r="R119" s="103"/>
      <c r="T119" s="150"/>
      <c r="U119" s="29"/>
      <c r="V119" s="105"/>
      <c r="W119" s="105"/>
      <c r="X119" s="105"/>
      <c r="Y119" s="105"/>
      <c r="Z119" s="105"/>
      <c r="AA119" s="106"/>
      <c r="AO119" s="107"/>
      <c r="AP119" s="107"/>
      <c r="AQ119" s="107"/>
      <c r="AR119" s="107"/>
      <c r="AS119" s="107"/>
      <c r="AT119" s="17"/>
      <c r="AU119" s="107"/>
      <c r="AV119" s="17"/>
      <c r="AW119" s="17"/>
    </row>
    <row r="120" spans="2:27" s="1" customFormat="1" ht="31.5" customHeight="1">
      <c r="B120" s="102"/>
      <c r="C120" s="165" t="s">
        <v>121</v>
      </c>
      <c r="D120" s="165" t="s">
        <v>146</v>
      </c>
      <c r="E120" s="166" t="s">
        <v>298</v>
      </c>
      <c r="F120" s="379" t="s">
        <v>322</v>
      </c>
      <c r="G120" s="379"/>
      <c r="H120" s="379"/>
      <c r="I120" s="379"/>
      <c r="J120" s="167" t="s">
        <v>323</v>
      </c>
      <c r="K120" s="168">
        <v>23.122</v>
      </c>
      <c r="L120" s="372"/>
      <c r="M120" s="372"/>
      <c r="N120" s="373">
        <f aca="true" t="shared" si="0" ref="N120:N129">ROUND(L120*K120,2)</f>
        <v>0</v>
      </c>
      <c r="O120" s="373"/>
      <c r="P120" s="373"/>
      <c r="Q120" s="373"/>
      <c r="R120" s="103"/>
      <c r="T120" s="104"/>
      <c r="U120" s="29"/>
      <c r="V120" s="105"/>
      <c r="W120" s="105"/>
      <c r="X120" s="105"/>
      <c r="Y120" s="105"/>
      <c r="Z120" s="105"/>
      <c r="AA120" s="106"/>
    </row>
    <row r="121" spans="2:27" s="1" customFormat="1" ht="15.75" customHeight="1">
      <c r="B121" s="102"/>
      <c r="C121" s="165"/>
      <c r="D121" s="165"/>
      <c r="E121" s="166"/>
      <c r="F121" s="374" t="s">
        <v>479</v>
      </c>
      <c r="G121" s="374"/>
      <c r="H121" s="374"/>
      <c r="I121" s="374"/>
      <c r="J121" s="167"/>
      <c r="K121" s="168"/>
      <c r="L121" s="375"/>
      <c r="M121" s="375"/>
      <c r="N121" s="373"/>
      <c r="O121" s="373"/>
      <c r="P121" s="373"/>
      <c r="Q121" s="373"/>
      <c r="R121" s="103"/>
      <c r="T121" s="149"/>
      <c r="U121" s="29"/>
      <c r="V121" s="105"/>
      <c r="W121" s="105"/>
      <c r="X121" s="105"/>
      <c r="Y121" s="105"/>
      <c r="Z121" s="105"/>
      <c r="AA121" s="106"/>
    </row>
    <row r="122" spans="2:27" s="1" customFormat="1" ht="22.5" customHeight="1">
      <c r="B122" s="102"/>
      <c r="C122" s="165" t="s">
        <v>168</v>
      </c>
      <c r="D122" s="165" t="s">
        <v>146</v>
      </c>
      <c r="E122" s="166" t="s">
        <v>299</v>
      </c>
      <c r="F122" s="379" t="s">
        <v>325</v>
      </c>
      <c r="G122" s="379"/>
      <c r="H122" s="379"/>
      <c r="I122" s="379"/>
      <c r="J122" s="167" t="s">
        <v>323</v>
      </c>
      <c r="K122" s="168">
        <v>2.4</v>
      </c>
      <c r="L122" s="372"/>
      <c r="M122" s="372"/>
      <c r="N122" s="373">
        <f t="shared" si="0"/>
        <v>0</v>
      </c>
      <c r="O122" s="373"/>
      <c r="P122" s="373"/>
      <c r="Q122" s="373"/>
      <c r="R122" s="103"/>
      <c r="T122" s="104"/>
      <c r="U122" s="29"/>
      <c r="V122" s="105"/>
      <c r="W122" s="105"/>
      <c r="X122" s="105"/>
      <c r="Y122" s="105"/>
      <c r="Z122" s="105"/>
      <c r="AA122" s="106"/>
    </row>
    <row r="123" spans="2:27" s="1" customFormat="1" ht="15.75" customHeight="1">
      <c r="B123" s="102"/>
      <c r="C123" s="165"/>
      <c r="D123" s="165"/>
      <c r="E123" s="166"/>
      <c r="F123" s="374" t="s">
        <v>480</v>
      </c>
      <c r="G123" s="374"/>
      <c r="H123" s="374"/>
      <c r="I123" s="374"/>
      <c r="J123" s="167"/>
      <c r="K123" s="168"/>
      <c r="L123" s="375"/>
      <c r="M123" s="375"/>
      <c r="N123" s="373"/>
      <c r="O123" s="373"/>
      <c r="P123" s="373"/>
      <c r="Q123" s="373"/>
      <c r="R123" s="103"/>
      <c r="T123" s="149"/>
      <c r="U123" s="29"/>
      <c r="V123" s="105"/>
      <c r="W123" s="105"/>
      <c r="X123" s="105"/>
      <c r="Y123" s="105"/>
      <c r="Z123" s="105"/>
      <c r="AA123" s="106"/>
    </row>
    <row r="124" spans="2:27" s="1" customFormat="1" ht="44.25" customHeight="1">
      <c r="B124" s="102"/>
      <c r="C124" s="165" t="s">
        <v>150</v>
      </c>
      <c r="D124" s="165" t="s">
        <v>146</v>
      </c>
      <c r="E124" s="166" t="s">
        <v>301</v>
      </c>
      <c r="F124" s="379" t="s">
        <v>327</v>
      </c>
      <c r="G124" s="379"/>
      <c r="H124" s="379"/>
      <c r="I124" s="379"/>
      <c r="J124" s="167" t="s">
        <v>149</v>
      </c>
      <c r="K124" s="168">
        <v>53.2</v>
      </c>
      <c r="L124" s="372"/>
      <c r="M124" s="372"/>
      <c r="N124" s="373">
        <f t="shared" si="0"/>
        <v>0</v>
      </c>
      <c r="O124" s="373"/>
      <c r="P124" s="373"/>
      <c r="Q124" s="373"/>
      <c r="R124" s="103"/>
      <c r="T124" s="104"/>
      <c r="U124" s="29"/>
      <c r="V124" s="105"/>
      <c r="W124" s="105"/>
      <c r="X124" s="105"/>
      <c r="Y124" s="105"/>
      <c r="Z124" s="105"/>
      <c r="AA124" s="106"/>
    </row>
    <row r="125" spans="2:27" s="1" customFormat="1" ht="15.75" customHeight="1">
      <c r="B125" s="102"/>
      <c r="C125" s="165"/>
      <c r="D125" s="165"/>
      <c r="E125" s="166"/>
      <c r="F125" s="374" t="s">
        <v>481</v>
      </c>
      <c r="G125" s="374"/>
      <c r="H125" s="374"/>
      <c r="I125" s="374"/>
      <c r="J125" s="167"/>
      <c r="K125" s="168"/>
      <c r="L125" s="375"/>
      <c r="M125" s="375"/>
      <c r="N125" s="373"/>
      <c r="O125" s="373"/>
      <c r="P125" s="373"/>
      <c r="Q125" s="373"/>
      <c r="R125" s="103"/>
      <c r="T125" s="149"/>
      <c r="U125" s="29"/>
      <c r="V125" s="105"/>
      <c r="W125" s="105"/>
      <c r="X125" s="105"/>
      <c r="Y125" s="105"/>
      <c r="Z125" s="105"/>
      <c r="AA125" s="106"/>
    </row>
    <row r="126" spans="2:27" s="1" customFormat="1" ht="44.25" customHeight="1">
      <c r="B126" s="102"/>
      <c r="C126" s="165" t="s">
        <v>156</v>
      </c>
      <c r="D126" s="165" t="s">
        <v>146</v>
      </c>
      <c r="E126" s="166" t="s">
        <v>303</v>
      </c>
      <c r="F126" s="379" t="s">
        <v>329</v>
      </c>
      <c r="G126" s="379"/>
      <c r="H126" s="379"/>
      <c r="I126" s="379"/>
      <c r="J126" s="167" t="s">
        <v>149</v>
      </c>
      <c r="K126" s="168">
        <v>18.2</v>
      </c>
      <c r="L126" s="372"/>
      <c r="M126" s="372"/>
      <c r="N126" s="373">
        <f t="shared" si="0"/>
        <v>0</v>
      </c>
      <c r="O126" s="373"/>
      <c r="P126" s="373"/>
      <c r="Q126" s="373"/>
      <c r="R126" s="103"/>
      <c r="T126" s="104"/>
      <c r="U126" s="29"/>
      <c r="V126" s="105"/>
      <c r="W126" s="105"/>
      <c r="X126" s="105"/>
      <c r="Y126" s="105"/>
      <c r="Z126" s="105"/>
      <c r="AA126" s="106"/>
    </row>
    <row r="127" spans="2:27" s="1" customFormat="1" ht="15.75" customHeight="1">
      <c r="B127" s="102"/>
      <c r="C127" s="165"/>
      <c r="D127" s="165"/>
      <c r="E127" s="166"/>
      <c r="F127" s="374" t="s">
        <v>481</v>
      </c>
      <c r="G127" s="374"/>
      <c r="H127" s="374"/>
      <c r="I127" s="374"/>
      <c r="J127" s="167"/>
      <c r="K127" s="168"/>
      <c r="L127" s="375"/>
      <c r="M127" s="375"/>
      <c r="N127" s="373"/>
      <c r="O127" s="373"/>
      <c r="P127" s="373"/>
      <c r="Q127" s="373"/>
      <c r="R127" s="103"/>
      <c r="T127" s="149"/>
      <c r="U127" s="29"/>
      <c r="V127" s="105"/>
      <c r="W127" s="105"/>
      <c r="X127" s="105"/>
      <c r="Y127" s="105"/>
      <c r="Z127" s="105"/>
      <c r="AA127" s="106"/>
    </row>
    <row r="128" spans="2:27" s="1" customFormat="1" ht="44.25" customHeight="1">
      <c r="B128" s="102"/>
      <c r="C128" s="165" t="s">
        <v>155</v>
      </c>
      <c r="D128" s="165" t="s">
        <v>146</v>
      </c>
      <c r="E128" s="166" t="s">
        <v>305</v>
      </c>
      <c r="F128" s="379" t="s">
        <v>698</v>
      </c>
      <c r="G128" s="379"/>
      <c r="H128" s="379"/>
      <c r="I128" s="379"/>
      <c r="J128" s="167" t="s">
        <v>153</v>
      </c>
      <c r="K128" s="168">
        <v>6</v>
      </c>
      <c r="L128" s="372"/>
      <c r="M128" s="372"/>
      <c r="N128" s="373">
        <f t="shared" si="0"/>
        <v>0</v>
      </c>
      <c r="O128" s="373"/>
      <c r="P128" s="373"/>
      <c r="Q128" s="373"/>
      <c r="R128" s="103"/>
      <c r="T128" s="104"/>
      <c r="U128" s="29"/>
      <c r="V128" s="105"/>
      <c r="W128" s="105"/>
      <c r="X128" s="105"/>
      <c r="Y128" s="105"/>
      <c r="Z128" s="105"/>
      <c r="AA128" s="106"/>
    </row>
    <row r="129" spans="2:27" s="1" customFormat="1" ht="44.25" customHeight="1">
      <c r="B129" s="102"/>
      <c r="C129" s="165" t="s">
        <v>162</v>
      </c>
      <c r="D129" s="165" t="s">
        <v>146</v>
      </c>
      <c r="E129" s="166" t="s">
        <v>306</v>
      </c>
      <c r="F129" s="379" t="s">
        <v>519</v>
      </c>
      <c r="G129" s="379"/>
      <c r="H129" s="379"/>
      <c r="I129" s="379"/>
      <c r="J129" s="167" t="s">
        <v>149</v>
      </c>
      <c r="K129" s="168">
        <v>13</v>
      </c>
      <c r="L129" s="372"/>
      <c r="M129" s="372"/>
      <c r="N129" s="373">
        <f t="shared" si="0"/>
        <v>0</v>
      </c>
      <c r="O129" s="373"/>
      <c r="P129" s="373"/>
      <c r="Q129" s="373"/>
      <c r="R129" s="103"/>
      <c r="T129" s="104"/>
      <c r="U129" s="29"/>
      <c r="V129" s="105"/>
      <c r="W129" s="105"/>
      <c r="X129" s="105"/>
      <c r="Y129" s="105"/>
      <c r="Z129" s="105"/>
      <c r="AA129" s="106"/>
    </row>
    <row r="130" spans="2:27" s="1" customFormat="1" ht="15.75" customHeight="1">
      <c r="B130" s="102"/>
      <c r="C130" s="165"/>
      <c r="D130" s="165"/>
      <c r="E130" s="166"/>
      <c r="F130" s="374" t="s">
        <v>482</v>
      </c>
      <c r="G130" s="374"/>
      <c r="H130" s="374"/>
      <c r="I130" s="374"/>
      <c r="J130" s="167"/>
      <c r="K130" s="168"/>
      <c r="L130" s="375"/>
      <c r="M130" s="375"/>
      <c r="N130" s="373"/>
      <c r="O130" s="373"/>
      <c r="P130" s="373"/>
      <c r="Q130" s="373"/>
      <c r="R130" s="103"/>
      <c r="T130" s="149" t="s">
        <v>5</v>
      </c>
      <c r="U130" s="29" t="s">
        <v>37</v>
      </c>
      <c r="V130" s="105">
        <v>0</v>
      </c>
      <c r="W130" s="105">
        <f>V130*K130</f>
        <v>0</v>
      </c>
      <c r="X130" s="105">
        <v>0</v>
      </c>
      <c r="Y130" s="105">
        <f>X130*K130</f>
        <v>0</v>
      </c>
      <c r="Z130" s="105">
        <v>0</v>
      </c>
      <c r="AA130" s="106">
        <f>Z130*K130</f>
        <v>0</v>
      </c>
    </row>
    <row r="131" spans="2:27" s="9" customFormat="1" ht="22.35" customHeight="1">
      <c r="B131" s="93"/>
      <c r="C131" s="170"/>
      <c r="D131" s="172" t="s">
        <v>419</v>
      </c>
      <c r="E131" s="171"/>
      <c r="F131" s="171"/>
      <c r="G131" s="171"/>
      <c r="H131" s="171"/>
      <c r="I131" s="171"/>
      <c r="J131" s="171"/>
      <c r="K131" s="171"/>
      <c r="L131" s="174"/>
      <c r="M131" s="174"/>
      <c r="N131" s="394">
        <f>SUM(N132:Q166)</f>
        <v>0</v>
      </c>
      <c r="O131" s="395"/>
      <c r="P131" s="395"/>
      <c r="Q131" s="395"/>
      <c r="R131" s="96"/>
      <c r="T131" s="97"/>
      <c r="U131" s="94"/>
      <c r="V131" s="94"/>
      <c r="W131" s="98">
        <f>SUM(W132:W166)</f>
        <v>0</v>
      </c>
      <c r="X131" s="94"/>
      <c r="Y131" s="98">
        <f>SUM(Y132:Y166)</f>
        <v>0</v>
      </c>
      <c r="Z131" s="94"/>
      <c r="AA131" s="99">
        <f>SUM(AA132:AA166)</f>
        <v>0</v>
      </c>
    </row>
    <row r="132" spans="2:27" s="1" customFormat="1" ht="31.5" customHeight="1">
      <c r="B132" s="102"/>
      <c r="C132" s="165">
        <v>8</v>
      </c>
      <c r="D132" s="165" t="s">
        <v>146</v>
      </c>
      <c r="E132" s="166" t="s">
        <v>308</v>
      </c>
      <c r="F132" s="379" t="s">
        <v>483</v>
      </c>
      <c r="G132" s="379"/>
      <c r="H132" s="379"/>
      <c r="I132" s="379"/>
      <c r="J132" s="167" t="s">
        <v>153</v>
      </c>
      <c r="K132" s="168">
        <v>32</v>
      </c>
      <c r="L132" s="372"/>
      <c r="M132" s="372"/>
      <c r="N132" s="373">
        <f>ROUND(L132*K132,2)</f>
        <v>0</v>
      </c>
      <c r="O132" s="373"/>
      <c r="P132" s="373"/>
      <c r="Q132" s="373"/>
      <c r="R132" s="103"/>
      <c r="T132" s="104" t="s">
        <v>5</v>
      </c>
      <c r="U132" s="29" t="s">
        <v>37</v>
      </c>
      <c r="V132" s="105">
        <v>0</v>
      </c>
      <c r="W132" s="105">
        <f>V132*K132</f>
        <v>0</v>
      </c>
      <c r="X132" s="105">
        <v>0</v>
      </c>
      <c r="Y132" s="105">
        <f>X132*K132</f>
        <v>0</v>
      </c>
      <c r="Z132" s="105">
        <v>0</v>
      </c>
      <c r="AA132" s="106">
        <f>Z132*K132</f>
        <v>0</v>
      </c>
    </row>
    <row r="133" spans="2:49" s="1" customFormat="1" ht="15.75" customHeight="1">
      <c r="B133" s="102"/>
      <c r="C133" s="165"/>
      <c r="D133" s="165"/>
      <c r="E133" s="166"/>
      <c r="F133" s="374" t="s">
        <v>696</v>
      </c>
      <c r="G133" s="374"/>
      <c r="H133" s="374"/>
      <c r="I133" s="374"/>
      <c r="J133" s="167"/>
      <c r="K133" s="168"/>
      <c r="L133" s="375"/>
      <c r="M133" s="375"/>
      <c r="N133" s="373"/>
      <c r="O133" s="373"/>
      <c r="P133" s="373"/>
      <c r="Q133" s="373"/>
      <c r="R133" s="103"/>
      <c r="T133" s="150"/>
      <c r="U133" s="29"/>
      <c r="V133" s="105"/>
      <c r="W133" s="105"/>
      <c r="X133" s="105"/>
      <c r="Y133" s="105"/>
      <c r="Z133" s="105"/>
      <c r="AA133" s="106"/>
      <c r="AO133" s="107"/>
      <c r="AP133" s="107"/>
      <c r="AQ133" s="107"/>
      <c r="AR133" s="107"/>
      <c r="AS133" s="107"/>
      <c r="AT133" s="17"/>
      <c r="AU133" s="107"/>
      <c r="AV133" s="17"/>
      <c r="AW133" s="17"/>
    </row>
    <row r="134" spans="2:27" s="1" customFormat="1" ht="31.5" customHeight="1">
      <c r="B134" s="102"/>
      <c r="C134" s="165" t="s">
        <v>170</v>
      </c>
      <c r="D134" s="165" t="s">
        <v>146</v>
      </c>
      <c r="E134" s="166" t="s">
        <v>157</v>
      </c>
      <c r="F134" s="379" t="s">
        <v>332</v>
      </c>
      <c r="G134" s="379"/>
      <c r="H134" s="379"/>
      <c r="I134" s="379"/>
      <c r="J134" s="167" t="s">
        <v>158</v>
      </c>
      <c r="K134" s="168">
        <v>846</v>
      </c>
      <c r="L134" s="372"/>
      <c r="M134" s="372"/>
      <c r="N134" s="373">
        <f aca="true" t="shared" si="1" ref="N134:N165">ROUND(L134*K134,2)</f>
        <v>0</v>
      </c>
      <c r="O134" s="373"/>
      <c r="P134" s="373"/>
      <c r="Q134" s="373"/>
      <c r="R134" s="103"/>
      <c r="T134" s="104"/>
      <c r="U134" s="29"/>
      <c r="V134" s="105"/>
      <c r="W134" s="105"/>
      <c r="X134" s="105"/>
      <c r="Y134" s="105"/>
      <c r="Z134" s="105"/>
      <c r="AA134" s="106"/>
    </row>
    <row r="135" spans="2:27" s="1" customFormat="1" ht="31.5" customHeight="1">
      <c r="B135" s="102"/>
      <c r="C135" s="165" t="s">
        <v>161</v>
      </c>
      <c r="D135" s="165" t="s">
        <v>146</v>
      </c>
      <c r="E135" s="166" t="s">
        <v>160</v>
      </c>
      <c r="F135" s="379" t="s">
        <v>811</v>
      </c>
      <c r="G135" s="379"/>
      <c r="H135" s="379"/>
      <c r="I135" s="379"/>
      <c r="J135" s="167" t="s">
        <v>149</v>
      </c>
      <c r="K135" s="168">
        <v>1057.4</v>
      </c>
      <c r="L135" s="372"/>
      <c r="M135" s="372"/>
      <c r="N135" s="373">
        <f t="shared" si="1"/>
        <v>0</v>
      </c>
      <c r="O135" s="373"/>
      <c r="P135" s="373"/>
      <c r="Q135" s="373"/>
      <c r="R135" s="103"/>
      <c r="T135" s="104"/>
      <c r="U135" s="29"/>
      <c r="V135" s="105"/>
      <c r="W135" s="105"/>
      <c r="X135" s="105"/>
      <c r="Y135" s="105"/>
      <c r="Z135" s="105"/>
      <c r="AA135" s="106"/>
    </row>
    <row r="136" spans="2:27" s="1" customFormat="1" ht="68.25" customHeight="1">
      <c r="B136" s="102"/>
      <c r="C136" s="165"/>
      <c r="D136" s="165"/>
      <c r="E136" s="166"/>
      <c r="F136" s="430" t="s">
        <v>484</v>
      </c>
      <c r="G136" s="430"/>
      <c r="H136" s="430"/>
      <c r="I136" s="430"/>
      <c r="J136" s="167"/>
      <c r="K136" s="168"/>
      <c r="L136" s="375"/>
      <c r="M136" s="375"/>
      <c r="N136" s="373"/>
      <c r="O136" s="373"/>
      <c r="P136" s="373"/>
      <c r="Q136" s="373"/>
      <c r="R136" s="103"/>
      <c r="T136" s="104"/>
      <c r="U136" s="29"/>
      <c r="V136" s="105"/>
      <c r="W136" s="105"/>
      <c r="X136" s="105"/>
      <c r="Y136" s="105"/>
      <c r="Z136" s="105"/>
      <c r="AA136" s="106"/>
    </row>
    <row r="137" spans="2:27" s="1" customFormat="1" ht="31.5" customHeight="1">
      <c r="B137" s="102"/>
      <c r="C137" s="165" t="s">
        <v>177</v>
      </c>
      <c r="D137" s="165" t="s">
        <v>146</v>
      </c>
      <c r="E137" s="218" t="s">
        <v>246</v>
      </c>
      <c r="F137" s="379" t="s">
        <v>334</v>
      </c>
      <c r="G137" s="379"/>
      <c r="H137" s="379"/>
      <c r="I137" s="379"/>
      <c r="J137" s="167" t="s">
        <v>149</v>
      </c>
      <c r="K137" s="168">
        <v>2048.3</v>
      </c>
      <c r="L137" s="372"/>
      <c r="M137" s="372"/>
      <c r="N137" s="373">
        <f t="shared" si="1"/>
        <v>0</v>
      </c>
      <c r="O137" s="373"/>
      <c r="P137" s="373"/>
      <c r="Q137" s="373"/>
      <c r="R137" s="103"/>
      <c r="T137" s="104"/>
      <c r="U137" s="29"/>
      <c r="V137" s="105"/>
      <c r="W137" s="105"/>
      <c r="X137" s="105"/>
      <c r="Y137" s="105"/>
      <c r="Z137" s="105"/>
      <c r="AA137" s="106"/>
    </row>
    <row r="138" spans="2:27" s="1" customFormat="1" ht="55.5" customHeight="1">
      <c r="B138" s="102"/>
      <c r="C138" s="165"/>
      <c r="D138" s="165"/>
      <c r="E138" s="166"/>
      <c r="F138" s="430" t="s">
        <v>485</v>
      </c>
      <c r="G138" s="430"/>
      <c r="H138" s="430"/>
      <c r="I138" s="430"/>
      <c r="J138" s="167"/>
      <c r="K138" s="168"/>
      <c r="L138" s="375"/>
      <c r="M138" s="375"/>
      <c r="N138" s="373"/>
      <c r="O138" s="373"/>
      <c r="P138" s="373"/>
      <c r="Q138" s="373"/>
      <c r="R138" s="103"/>
      <c r="T138" s="104"/>
      <c r="U138" s="29"/>
      <c r="V138" s="105"/>
      <c r="W138" s="105"/>
      <c r="X138" s="105"/>
      <c r="Y138" s="105"/>
      <c r="Z138" s="105"/>
      <c r="AA138" s="106"/>
    </row>
    <row r="139" spans="2:27" s="1" customFormat="1" ht="31.5" customHeight="1">
      <c r="B139" s="102"/>
      <c r="C139" s="165" t="s">
        <v>165</v>
      </c>
      <c r="D139" s="165" t="s">
        <v>146</v>
      </c>
      <c r="E139" s="166" t="s">
        <v>163</v>
      </c>
      <c r="F139" s="379" t="s">
        <v>335</v>
      </c>
      <c r="G139" s="379"/>
      <c r="H139" s="379"/>
      <c r="I139" s="379"/>
      <c r="J139" s="167" t="s">
        <v>164</v>
      </c>
      <c r="K139" s="168">
        <v>211</v>
      </c>
      <c r="L139" s="372"/>
      <c r="M139" s="372"/>
      <c r="N139" s="373">
        <f t="shared" si="1"/>
        <v>0</v>
      </c>
      <c r="O139" s="373"/>
      <c r="P139" s="373"/>
      <c r="Q139" s="373"/>
      <c r="R139" s="103"/>
      <c r="T139" s="104"/>
      <c r="U139" s="29"/>
      <c r="V139" s="105"/>
      <c r="W139" s="105"/>
      <c r="X139" s="105"/>
      <c r="Y139" s="105"/>
      <c r="Z139" s="105"/>
      <c r="AA139" s="106"/>
    </row>
    <row r="140" spans="2:27" s="1" customFormat="1" ht="15.75" customHeight="1">
      <c r="B140" s="102"/>
      <c r="C140" s="165"/>
      <c r="D140" s="165"/>
      <c r="E140" s="166"/>
      <c r="F140" s="374" t="s">
        <v>812</v>
      </c>
      <c r="G140" s="374"/>
      <c r="H140" s="374"/>
      <c r="I140" s="374"/>
      <c r="J140" s="167"/>
      <c r="K140" s="168"/>
      <c r="L140" s="375"/>
      <c r="M140" s="375"/>
      <c r="N140" s="373"/>
      <c r="O140" s="373"/>
      <c r="P140" s="373"/>
      <c r="Q140" s="373"/>
      <c r="R140" s="103"/>
      <c r="T140" s="149"/>
      <c r="U140" s="29"/>
      <c r="V140" s="105"/>
      <c r="W140" s="105"/>
      <c r="X140" s="105"/>
      <c r="Y140" s="105"/>
      <c r="Z140" s="105"/>
      <c r="AA140" s="106"/>
    </row>
    <row r="141" spans="2:27" s="1" customFormat="1" ht="22.5" customHeight="1">
      <c r="B141" s="102"/>
      <c r="C141" s="165" t="s">
        <v>184</v>
      </c>
      <c r="D141" s="165" t="s">
        <v>146</v>
      </c>
      <c r="E141" s="166" t="s">
        <v>166</v>
      </c>
      <c r="F141" s="379" t="s">
        <v>167</v>
      </c>
      <c r="G141" s="379"/>
      <c r="H141" s="379"/>
      <c r="I141" s="379"/>
      <c r="J141" s="167" t="s">
        <v>164</v>
      </c>
      <c r="K141" s="168">
        <v>422.48</v>
      </c>
      <c r="L141" s="372"/>
      <c r="M141" s="372"/>
      <c r="N141" s="373">
        <f t="shared" si="1"/>
        <v>0</v>
      </c>
      <c r="O141" s="373"/>
      <c r="P141" s="373"/>
      <c r="Q141" s="373"/>
      <c r="R141" s="103"/>
      <c r="T141" s="104"/>
      <c r="U141" s="29"/>
      <c r="V141" s="105"/>
      <c r="W141" s="105"/>
      <c r="X141" s="105"/>
      <c r="Y141" s="105"/>
      <c r="Z141" s="105"/>
      <c r="AA141" s="106"/>
    </row>
    <row r="142" spans="2:27" s="1" customFormat="1" ht="15.75" customHeight="1">
      <c r="B142" s="102"/>
      <c r="C142" s="165"/>
      <c r="D142" s="165"/>
      <c r="E142" s="166"/>
      <c r="F142" s="374" t="s">
        <v>813</v>
      </c>
      <c r="G142" s="374"/>
      <c r="H142" s="374"/>
      <c r="I142" s="374"/>
      <c r="J142" s="167"/>
      <c r="K142" s="168"/>
      <c r="L142" s="375"/>
      <c r="M142" s="375"/>
      <c r="N142" s="373"/>
      <c r="O142" s="373"/>
      <c r="P142" s="373"/>
      <c r="Q142" s="373"/>
      <c r="R142" s="103"/>
      <c r="T142" s="149"/>
      <c r="U142" s="29"/>
      <c r="V142" s="105"/>
      <c r="W142" s="105"/>
      <c r="X142" s="105"/>
      <c r="Y142" s="105"/>
      <c r="Z142" s="105"/>
      <c r="AA142" s="106"/>
    </row>
    <row r="143" spans="2:27" s="1" customFormat="1" ht="22.5" customHeight="1">
      <c r="B143" s="102"/>
      <c r="C143" s="165" t="s">
        <v>169</v>
      </c>
      <c r="D143" s="165" t="s">
        <v>146</v>
      </c>
      <c r="E143" s="166" t="s">
        <v>171</v>
      </c>
      <c r="F143" s="379" t="s">
        <v>172</v>
      </c>
      <c r="G143" s="379"/>
      <c r="H143" s="379"/>
      <c r="I143" s="379"/>
      <c r="J143" s="167" t="s">
        <v>164</v>
      </c>
      <c r="K143" s="168">
        <v>65.72</v>
      </c>
      <c r="L143" s="372"/>
      <c r="M143" s="372"/>
      <c r="N143" s="373">
        <f t="shared" si="1"/>
        <v>0</v>
      </c>
      <c r="O143" s="373"/>
      <c r="P143" s="373"/>
      <c r="Q143" s="373"/>
      <c r="R143" s="103"/>
      <c r="T143" s="104"/>
      <c r="U143" s="29"/>
      <c r="V143" s="105"/>
      <c r="W143" s="105"/>
      <c r="X143" s="105"/>
      <c r="Y143" s="105"/>
      <c r="Z143" s="105"/>
      <c r="AA143" s="106"/>
    </row>
    <row r="144" spans="2:27" s="1" customFormat="1" ht="15.75" customHeight="1">
      <c r="B144" s="102"/>
      <c r="C144" s="165"/>
      <c r="D144" s="165"/>
      <c r="E144" s="166"/>
      <c r="F144" s="374" t="s">
        <v>814</v>
      </c>
      <c r="G144" s="374"/>
      <c r="H144" s="374"/>
      <c r="I144" s="374"/>
      <c r="J144" s="167"/>
      <c r="K144" s="168"/>
      <c r="L144" s="375"/>
      <c r="M144" s="375"/>
      <c r="N144" s="373"/>
      <c r="O144" s="373"/>
      <c r="P144" s="373"/>
      <c r="Q144" s="373"/>
      <c r="R144" s="103"/>
      <c r="T144" s="149"/>
      <c r="U144" s="29"/>
      <c r="V144" s="105"/>
      <c r="W144" s="105"/>
      <c r="X144" s="105"/>
      <c r="Y144" s="105"/>
      <c r="Z144" s="105"/>
      <c r="AA144" s="106"/>
    </row>
    <row r="145" spans="2:27" s="1" customFormat="1" ht="22.5" customHeight="1">
      <c r="B145" s="102"/>
      <c r="C145" s="165" t="s">
        <v>11</v>
      </c>
      <c r="D145" s="165" t="s">
        <v>146</v>
      </c>
      <c r="E145" s="166" t="s">
        <v>202</v>
      </c>
      <c r="F145" s="379" t="s">
        <v>203</v>
      </c>
      <c r="G145" s="379"/>
      <c r="H145" s="379"/>
      <c r="I145" s="379"/>
      <c r="J145" s="167" t="s">
        <v>164</v>
      </c>
      <c r="K145" s="168">
        <v>61.6</v>
      </c>
      <c r="L145" s="372"/>
      <c r="M145" s="372"/>
      <c r="N145" s="373">
        <f t="shared" si="1"/>
        <v>0</v>
      </c>
      <c r="O145" s="373"/>
      <c r="P145" s="373"/>
      <c r="Q145" s="373"/>
      <c r="R145" s="103"/>
      <c r="T145" s="104"/>
      <c r="U145" s="29"/>
      <c r="V145" s="105"/>
      <c r="W145" s="105"/>
      <c r="X145" s="105"/>
      <c r="Y145" s="105"/>
      <c r="Z145" s="105"/>
      <c r="AA145" s="106"/>
    </row>
    <row r="146" spans="2:27" s="1" customFormat="1" ht="15.75" customHeight="1">
      <c r="B146" s="102"/>
      <c r="C146" s="165"/>
      <c r="D146" s="165"/>
      <c r="E146" s="166"/>
      <c r="F146" s="374" t="s">
        <v>486</v>
      </c>
      <c r="G146" s="374"/>
      <c r="H146" s="374"/>
      <c r="I146" s="374"/>
      <c r="J146" s="167"/>
      <c r="K146" s="168"/>
      <c r="L146" s="375"/>
      <c r="M146" s="375"/>
      <c r="N146" s="373"/>
      <c r="O146" s="373"/>
      <c r="P146" s="373"/>
      <c r="Q146" s="373"/>
      <c r="R146" s="103"/>
      <c r="T146" s="149"/>
      <c r="U146" s="29"/>
      <c r="V146" s="105"/>
      <c r="W146" s="105"/>
      <c r="X146" s="105"/>
      <c r="Y146" s="105"/>
      <c r="Z146" s="105"/>
      <c r="AA146" s="106"/>
    </row>
    <row r="147" spans="2:27" s="1" customFormat="1" ht="15.75" customHeight="1">
      <c r="B147" s="102"/>
      <c r="C147" s="165"/>
      <c r="D147" s="165"/>
      <c r="E147" s="166"/>
      <c r="F147" s="374" t="s">
        <v>650</v>
      </c>
      <c r="G147" s="374"/>
      <c r="H147" s="374"/>
      <c r="I147" s="374"/>
      <c r="J147" s="167"/>
      <c r="K147" s="168"/>
      <c r="L147" s="375"/>
      <c r="M147" s="375"/>
      <c r="N147" s="373"/>
      <c r="O147" s="373"/>
      <c r="P147" s="373"/>
      <c r="Q147" s="373"/>
      <c r="R147" s="103"/>
      <c r="T147" s="149"/>
      <c r="U147" s="29"/>
      <c r="V147" s="105"/>
      <c r="W147" s="105"/>
      <c r="X147" s="105"/>
      <c r="Y147" s="105"/>
      <c r="Z147" s="105"/>
      <c r="AA147" s="106"/>
    </row>
    <row r="148" spans="2:27" s="1" customFormat="1" ht="15.75" customHeight="1">
      <c r="B148" s="102"/>
      <c r="C148" s="165"/>
      <c r="D148" s="165"/>
      <c r="E148" s="166"/>
      <c r="F148" s="374" t="s">
        <v>653</v>
      </c>
      <c r="G148" s="374"/>
      <c r="H148" s="374"/>
      <c r="I148" s="374"/>
      <c r="J148" s="167"/>
      <c r="K148" s="168"/>
      <c r="L148" s="375"/>
      <c r="M148" s="375"/>
      <c r="N148" s="373"/>
      <c r="O148" s="373"/>
      <c r="P148" s="373"/>
      <c r="Q148" s="373"/>
      <c r="R148" s="103"/>
      <c r="T148" s="149"/>
      <c r="U148" s="29"/>
      <c r="V148" s="105"/>
      <c r="W148" s="105"/>
      <c r="X148" s="105"/>
      <c r="Y148" s="105"/>
      <c r="Z148" s="105"/>
      <c r="AA148" s="106"/>
    </row>
    <row r="149" spans="2:27" s="1" customFormat="1" ht="15.75" customHeight="1">
      <c r="B149" s="102"/>
      <c r="C149" s="165"/>
      <c r="D149" s="165"/>
      <c r="E149" s="166"/>
      <c r="F149" s="374" t="s">
        <v>651</v>
      </c>
      <c r="G149" s="374"/>
      <c r="H149" s="374"/>
      <c r="I149" s="374"/>
      <c r="J149" s="167"/>
      <c r="K149" s="168"/>
      <c r="L149" s="375"/>
      <c r="M149" s="375"/>
      <c r="N149" s="373"/>
      <c r="O149" s="373"/>
      <c r="P149" s="373"/>
      <c r="Q149" s="373"/>
      <c r="R149" s="103"/>
      <c r="T149" s="149"/>
      <c r="U149" s="29"/>
      <c r="V149" s="105"/>
      <c r="W149" s="105"/>
      <c r="X149" s="105"/>
      <c r="Y149" s="105"/>
      <c r="Z149" s="105"/>
      <c r="AA149" s="106"/>
    </row>
    <row r="150" spans="2:27" s="1" customFormat="1" ht="15.75" customHeight="1">
      <c r="B150" s="102"/>
      <c r="C150" s="165"/>
      <c r="D150" s="165"/>
      <c r="E150" s="166"/>
      <c r="F150" s="374" t="s">
        <v>652</v>
      </c>
      <c r="G150" s="374"/>
      <c r="H150" s="374"/>
      <c r="I150" s="374"/>
      <c r="J150" s="167"/>
      <c r="K150" s="168"/>
      <c r="L150" s="375"/>
      <c r="M150" s="375"/>
      <c r="N150" s="373"/>
      <c r="O150" s="373"/>
      <c r="P150" s="373"/>
      <c r="Q150" s="373"/>
      <c r="R150" s="103"/>
      <c r="T150" s="149"/>
      <c r="U150" s="29"/>
      <c r="V150" s="105"/>
      <c r="W150" s="105"/>
      <c r="X150" s="105"/>
      <c r="Y150" s="105"/>
      <c r="Z150" s="105"/>
      <c r="AA150" s="106"/>
    </row>
    <row r="151" spans="2:27" s="1" customFormat="1" ht="22.5" customHeight="1">
      <c r="B151" s="102"/>
      <c r="C151" s="165" t="s">
        <v>173</v>
      </c>
      <c r="D151" s="165" t="s">
        <v>146</v>
      </c>
      <c r="E151" s="166" t="s">
        <v>178</v>
      </c>
      <c r="F151" s="379" t="s">
        <v>179</v>
      </c>
      <c r="G151" s="379"/>
      <c r="H151" s="379"/>
      <c r="I151" s="379"/>
      <c r="J151" s="167" t="s">
        <v>149</v>
      </c>
      <c r="K151" s="168">
        <v>3105.7</v>
      </c>
      <c r="L151" s="372"/>
      <c r="M151" s="372"/>
      <c r="N151" s="373">
        <f t="shared" si="1"/>
        <v>0</v>
      </c>
      <c r="O151" s="373"/>
      <c r="P151" s="373"/>
      <c r="Q151" s="373"/>
      <c r="R151" s="103"/>
      <c r="T151" s="104"/>
      <c r="U151" s="29"/>
      <c r="V151" s="105"/>
      <c r="W151" s="105"/>
      <c r="X151" s="105"/>
      <c r="Y151" s="105"/>
      <c r="Z151" s="105"/>
      <c r="AA151" s="106"/>
    </row>
    <row r="152" spans="2:27" s="1" customFormat="1" ht="15.75" customHeight="1">
      <c r="B152" s="102"/>
      <c r="C152" s="165"/>
      <c r="D152" s="165"/>
      <c r="E152" s="166"/>
      <c r="F152" s="374" t="s">
        <v>487</v>
      </c>
      <c r="G152" s="374"/>
      <c r="H152" s="374"/>
      <c r="I152" s="374"/>
      <c r="J152" s="167"/>
      <c r="K152" s="168"/>
      <c r="L152" s="375"/>
      <c r="M152" s="375"/>
      <c r="N152" s="373"/>
      <c r="O152" s="373"/>
      <c r="P152" s="373"/>
      <c r="Q152" s="373"/>
      <c r="R152" s="103"/>
      <c r="T152" s="149"/>
      <c r="U152" s="29"/>
      <c r="V152" s="105"/>
      <c r="W152" s="105"/>
      <c r="X152" s="105"/>
      <c r="Y152" s="105"/>
      <c r="Z152" s="105"/>
      <c r="AA152" s="106"/>
    </row>
    <row r="153" spans="2:27" s="1" customFormat="1" ht="31.5" customHeight="1">
      <c r="B153" s="102"/>
      <c r="C153" s="165" t="s">
        <v>196</v>
      </c>
      <c r="D153" s="165" t="s">
        <v>146</v>
      </c>
      <c r="E153" s="166" t="s">
        <v>174</v>
      </c>
      <c r="F153" s="379" t="s">
        <v>175</v>
      </c>
      <c r="G153" s="379"/>
      <c r="H153" s="379"/>
      <c r="I153" s="379"/>
      <c r="J153" s="167" t="s">
        <v>164</v>
      </c>
      <c r="K153" s="168">
        <v>7.2</v>
      </c>
      <c r="L153" s="372"/>
      <c r="M153" s="372"/>
      <c r="N153" s="373">
        <f t="shared" si="1"/>
        <v>0</v>
      </c>
      <c r="O153" s="373"/>
      <c r="P153" s="373"/>
      <c r="Q153" s="373"/>
      <c r="R153" s="103"/>
      <c r="T153" s="104"/>
      <c r="U153" s="29"/>
      <c r="V153" s="105"/>
      <c r="W153" s="105"/>
      <c r="X153" s="105"/>
      <c r="Y153" s="105"/>
      <c r="Z153" s="105"/>
      <c r="AA153" s="106"/>
    </row>
    <row r="154" spans="2:27" s="1" customFormat="1" ht="15.75" customHeight="1">
      <c r="B154" s="102"/>
      <c r="C154" s="165"/>
      <c r="D154" s="165"/>
      <c r="E154" s="166"/>
      <c r="F154" s="374" t="s">
        <v>488</v>
      </c>
      <c r="G154" s="374"/>
      <c r="H154" s="374"/>
      <c r="I154" s="374"/>
      <c r="J154" s="167"/>
      <c r="K154" s="168"/>
      <c r="L154" s="375"/>
      <c r="M154" s="375"/>
      <c r="N154" s="373"/>
      <c r="O154" s="373"/>
      <c r="P154" s="373"/>
      <c r="Q154" s="373"/>
      <c r="R154" s="103"/>
      <c r="T154" s="149"/>
      <c r="U154" s="29"/>
      <c r="V154" s="105"/>
      <c r="W154" s="105"/>
      <c r="X154" s="105"/>
      <c r="Y154" s="105"/>
      <c r="Z154" s="105"/>
      <c r="AA154" s="106"/>
    </row>
    <row r="155" spans="2:27" s="1" customFormat="1" ht="40.5" customHeight="1">
      <c r="B155" s="102"/>
      <c r="C155" s="165"/>
      <c r="D155" s="165"/>
      <c r="E155" s="166"/>
      <c r="F155" s="374" t="s">
        <v>699</v>
      </c>
      <c r="G155" s="374"/>
      <c r="H155" s="374"/>
      <c r="I155" s="374"/>
      <c r="J155" s="167"/>
      <c r="K155" s="168"/>
      <c r="L155" s="156"/>
      <c r="M155" s="156"/>
      <c r="N155" s="173"/>
      <c r="O155" s="173"/>
      <c r="P155" s="173"/>
      <c r="Q155" s="173"/>
      <c r="R155" s="103"/>
      <c r="T155" s="150"/>
      <c r="U155" s="29"/>
      <c r="V155" s="105"/>
      <c r="W155" s="105"/>
      <c r="X155" s="105"/>
      <c r="Y155" s="105"/>
      <c r="Z155" s="105"/>
      <c r="AA155" s="106"/>
    </row>
    <row r="156" spans="2:27" s="1" customFormat="1" ht="31.5" customHeight="1">
      <c r="B156" s="102"/>
      <c r="C156" s="165" t="s">
        <v>176</v>
      </c>
      <c r="D156" s="165" t="s">
        <v>146</v>
      </c>
      <c r="E156" s="166" t="s">
        <v>181</v>
      </c>
      <c r="F156" s="379" t="s">
        <v>182</v>
      </c>
      <c r="G156" s="379"/>
      <c r="H156" s="379"/>
      <c r="I156" s="379"/>
      <c r="J156" s="167" t="s">
        <v>164</v>
      </c>
      <c r="K156" s="168">
        <v>4.8</v>
      </c>
      <c r="L156" s="372"/>
      <c r="M156" s="372"/>
      <c r="N156" s="373">
        <f t="shared" si="1"/>
        <v>0</v>
      </c>
      <c r="O156" s="373"/>
      <c r="P156" s="373"/>
      <c r="Q156" s="373"/>
      <c r="R156" s="103"/>
      <c r="T156" s="104"/>
      <c r="U156" s="29"/>
      <c r="V156" s="105"/>
      <c r="W156" s="105"/>
      <c r="X156" s="105"/>
      <c r="Y156" s="105"/>
      <c r="Z156" s="105"/>
      <c r="AA156" s="106"/>
    </row>
    <row r="157" spans="2:27" s="1" customFormat="1" ht="15.75" customHeight="1">
      <c r="B157" s="102"/>
      <c r="C157" s="165"/>
      <c r="D157" s="165"/>
      <c r="E157" s="166"/>
      <c r="F157" s="374" t="s">
        <v>489</v>
      </c>
      <c r="G157" s="374"/>
      <c r="H157" s="374"/>
      <c r="I157" s="374"/>
      <c r="J157" s="167"/>
      <c r="K157" s="168"/>
      <c r="L157" s="375"/>
      <c r="M157" s="375"/>
      <c r="N157" s="373"/>
      <c r="O157" s="373"/>
      <c r="P157" s="373"/>
      <c r="Q157" s="373"/>
      <c r="R157" s="103"/>
      <c r="T157" s="149"/>
      <c r="U157" s="29"/>
      <c r="V157" s="105"/>
      <c r="W157" s="105"/>
      <c r="X157" s="105"/>
      <c r="Y157" s="105"/>
      <c r="Z157" s="105"/>
      <c r="AA157" s="106"/>
    </row>
    <row r="158" spans="2:27" s="1" customFormat="1" ht="40.5" customHeight="1">
      <c r="B158" s="102"/>
      <c r="C158" s="165"/>
      <c r="D158" s="165"/>
      <c r="E158" s="166"/>
      <c r="F158" s="374" t="s">
        <v>699</v>
      </c>
      <c r="G158" s="374"/>
      <c r="H158" s="374"/>
      <c r="I158" s="374"/>
      <c r="J158" s="167"/>
      <c r="K158" s="168"/>
      <c r="L158" s="156"/>
      <c r="M158" s="156"/>
      <c r="N158" s="173"/>
      <c r="O158" s="173"/>
      <c r="P158" s="173"/>
      <c r="Q158" s="173"/>
      <c r="R158" s="103"/>
      <c r="T158" s="150"/>
      <c r="U158" s="29"/>
      <c r="V158" s="105"/>
      <c r="W158" s="105"/>
      <c r="X158" s="105"/>
      <c r="Y158" s="105"/>
      <c r="Z158" s="105"/>
      <c r="AA158" s="106"/>
    </row>
    <row r="159" spans="2:27" s="1" customFormat="1" ht="31.5" customHeight="1">
      <c r="B159" s="102"/>
      <c r="C159" s="165" t="s">
        <v>201</v>
      </c>
      <c r="D159" s="165" t="s">
        <v>146</v>
      </c>
      <c r="E159" s="166" t="s">
        <v>309</v>
      </c>
      <c r="F159" s="379" t="s">
        <v>186</v>
      </c>
      <c r="G159" s="379"/>
      <c r="H159" s="379"/>
      <c r="I159" s="379"/>
      <c r="J159" s="167" t="s">
        <v>158</v>
      </c>
      <c r="K159" s="168">
        <v>48.02</v>
      </c>
      <c r="L159" s="372"/>
      <c r="M159" s="372"/>
      <c r="N159" s="373">
        <f t="shared" si="1"/>
        <v>0</v>
      </c>
      <c r="O159" s="373"/>
      <c r="P159" s="373"/>
      <c r="Q159" s="373"/>
      <c r="R159" s="103"/>
      <c r="T159" s="104"/>
      <c r="U159" s="29"/>
      <c r="V159" s="105"/>
      <c r="W159" s="105"/>
      <c r="X159" s="105"/>
      <c r="Y159" s="105"/>
      <c r="Z159" s="105"/>
      <c r="AA159" s="106"/>
    </row>
    <row r="160" spans="2:27" s="1" customFormat="1" ht="15.75" customHeight="1">
      <c r="B160" s="102"/>
      <c r="C160" s="165"/>
      <c r="D160" s="165"/>
      <c r="E160" s="166"/>
      <c r="F160" s="374" t="s">
        <v>489</v>
      </c>
      <c r="G160" s="374"/>
      <c r="H160" s="374"/>
      <c r="I160" s="374"/>
      <c r="J160" s="167"/>
      <c r="K160" s="168"/>
      <c r="L160" s="375"/>
      <c r="M160" s="375"/>
      <c r="N160" s="373"/>
      <c r="O160" s="373"/>
      <c r="P160" s="373"/>
      <c r="Q160" s="373"/>
      <c r="R160" s="103"/>
      <c r="T160" s="149"/>
      <c r="U160" s="29"/>
      <c r="V160" s="105"/>
      <c r="W160" s="105"/>
      <c r="X160" s="105"/>
      <c r="Y160" s="105"/>
      <c r="Z160" s="105"/>
      <c r="AA160" s="106"/>
    </row>
    <row r="161" spans="2:27" s="1" customFormat="1" ht="40.5" customHeight="1">
      <c r="B161" s="102"/>
      <c r="C161" s="165"/>
      <c r="D161" s="165"/>
      <c r="E161" s="166"/>
      <c r="F161" s="374" t="s">
        <v>699</v>
      </c>
      <c r="G161" s="374"/>
      <c r="H161" s="374"/>
      <c r="I161" s="374"/>
      <c r="J161" s="167"/>
      <c r="K161" s="168"/>
      <c r="L161" s="156"/>
      <c r="M161" s="156"/>
      <c r="N161" s="173"/>
      <c r="O161" s="173"/>
      <c r="P161" s="173"/>
      <c r="Q161" s="173"/>
      <c r="R161" s="103"/>
      <c r="T161" s="150"/>
      <c r="U161" s="29"/>
      <c r="V161" s="105"/>
      <c r="W161" s="105"/>
      <c r="X161" s="105"/>
      <c r="Y161" s="105"/>
      <c r="Z161" s="105"/>
      <c r="AA161" s="106"/>
    </row>
    <row r="162" spans="2:27" s="1" customFormat="1" ht="22.5" customHeight="1">
      <c r="B162" s="102"/>
      <c r="C162" s="165" t="s">
        <v>180</v>
      </c>
      <c r="D162" s="165" t="s">
        <v>146</v>
      </c>
      <c r="E162" s="166" t="s">
        <v>310</v>
      </c>
      <c r="F162" s="379" t="s">
        <v>189</v>
      </c>
      <c r="G162" s="379"/>
      <c r="H162" s="379"/>
      <c r="I162" s="379"/>
      <c r="J162" s="167" t="s">
        <v>149</v>
      </c>
      <c r="K162" s="168">
        <v>142.8</v>
      </c>
      <c r="L162" s="372"/>
      <c r="M162" s="372"/>
      <c r="N162" s="373">
        <f t="shared" si="1"/>
        <v>0</v>
      </c>
      <c r="O162" s="373"/>
      <c r="P162" s="373"/>
      <c r="Q162" s="373"/>
      <c r="R162" s="103"/>
      <c r="T162" s="104"/>
      <c r="U162" s="29"/>
      <c r="V162" s="105"/>
      <c r="W162" s="105"/>
      <c r="X162" s="105"/>
      <c r="Y162" s="105"/>
      <c r="Z162" s="105"/>
      <c r="AA162" s="106"/>
    </row>
    <row r="163" spans="2:27" s="1" customFormat="1" ht="15.75" customHeight="1">
      <c r="B163" s="102"/>
      <c r="C163" s="165"/>
      <c r="D163" s="165"/>
      <c r="E163" s="166"/>
      <c r="F163" s="374" t="s">
        <v>490</v>
      </c>
      <c r="G163" s="374"/>
      <c r="H163" s="374"/>
      <c r="I163" s="374"/>
      <c r="J163" s="167"/>
      <c r="K163" s="168"/>
      <c r="L163" s="375"/>
      <c r="M163" s="375"/>
      <c r="N163" s="373"/>
      <c r="O163" s="373"/>
      <c r="P163" s="373"/>
      <c r="Q163" s="373"/>
      <c r="R163" s="103"/>
      <c r="T163" s="149"/>
      <c r="U163" s="29"/>
      <c r="V163" s="105"/>
      <c r="W163" s="105"/>
      <c r="X163" s="105"/>
      <c r="Y163" s="105"/>
      <c r="Z163" s="105"/>
      <c r="AA163" s="106"/>
    </row>
    <row r="164" spans="2:27" s="1" customFormat="1" ht="40.5" customHeight="1">
      <c r="B164" s="102"/>
      <c r="C164" s="165"/>
      <c r="D164" s="165"/>
      <c r="E164" s="166"/>
      <c r="F164" s="374" t="s">
        <v>699</v>
      </c>
      <c r="G164" s="374"/>
      <c r="H164" s="374"/>
      <c r="I164" s="374"/>
      <c r="J164" s="167"/>
      <c r="K164" s="168"/>
      <c r="L164" s="156"/>
      <c r="M164" s="156"/>
      <c r="N164" s="173"/>
      <c r="O164" s="173"/>
      <c r="P164" s="173"/>
      <c r="Q164" s="173"/>
      <c r="R164" s="103"/>
      <c r="T164" s="150"/>
      <c r="U164" s="29"/>
      <c r="V164" s="105"/>
      <c r="W164" s="105"/>
      <c r="X164" s="105"/>
      <c r="Y164" s="105"/>
      <c r="Z164" s="105"/>
      <c r="AA164" s="106"/>
    </row>
    <row r="165" spans="2:27" s="1" customFormat="1" ht="22.5" customHeight="1">
      <c r="B165" s="102"/>
      <c r="C165" s="165" t="s">
        <v>10</v>
      </c>
      <c r="D165" s="165" t="s">
        <v>146</v>
      </c>
      <c r="E165" s="166" t="s">
        <v>206</v>
      </c>
      <c r="F165" s="379" t="s">
        <v>205</v>
      </c>
      <c r="G165" s="379"/>
      <c r="H165" s="379"/>
      <c r="I165" s="379"/>
      <c r="J165" s="167" t="s">
        <v>153</v>
      </c>
      <c r="K165" s="168">
        <v>6</v>
      </c>
      <c r="L165" s="372"/>
      <c r="M165" s="372"/>
      <c r="N165" s="373">
        <f t="shared" si="1"/>
        <v>0</v>
      </c>
      <c r="O165" s="373"/>
      <c r="P165" s="373"/>
      <c r="Q165" s="373"/>
      <c r="R165" s="103"/>
      <c r="T165" s="104"/>
      <c r="U165" s="29"/>
      <c r="V165" s="105"/>
      <c r="W165" s="105"/>
      <c r="X165" s="105"/>
      <c r="Y165" s="105"/>
      <c r="Z165" s="105"/>
      <c r="AA165" s="106"/>
    </row>
    <row r="166" spans="2:27" s="1" customFormat="1" ht="44.25" customHeight="1">
      <c r="B166" s="102"/>
      <c r="C166" s="165" t="s">
        <v>183</v>
      </c>
      <c r="D166" s="165" t="s">
        <v>146</v>
      </c>
      <c r="E166" s="166" t="s">
        <v>311</v>
      </c>
      <c r="F166" s="379" t="s">
        <v>491</v>
      </c>
      <c r="G166" s="379"/>
      <c r="H166" s="379"/>
      <c r="I166" s="379"/>
      <c r="J166" s="167" t="s">
        <v>158</v>
      </c>
      <c r="K166" s="168">
        <v>10.4</v>
      </c>
      <c r="L166" s="372"/>
      <c r="M166" s="372"/>
      <c r="N166" s="373">
        <f>ROUND(L166*K166,2)</f>
        <v>0</v>
      </c>
      <c r="O166" s="373"/>
      <c r="P166" s="373"/>
      <c r="Q166" s="373"/>
      <c r="R166" s="103"/>
      <c r="T166" s="104" t="s">
        <v>5</v>
      </c>
      <c r="U166" s="29" t="s">
        <v>37</v>
      </c>
      <c r="V166" s="105">
        <v>0</v>
      </c>
      <c r="W166" s="105">
        <f>V166*K166</f>
        <v>0</v>
      </c>
      <c r="X166" s="105">
        <v>0</v>
      </c>
      <c r="Y166" s="105">
        <f>X166*K166</f>
        <v>0</v>
      </c>
      <c r="Z166" s="105">
        <v>0</v>
      </c>
      <c r="AA166" s="106">
        <f>Z166*K166</f>
        <v>0</v>
      </c>
    </row>
    <row r="167" spans="2:49" s="1" customFormat="1" ht="15.75" customHeight="1">
      <c r="B167" s="102"/>
      <c r="C167" s="165"/>
      <c r="D167" s="165"/>
      <c r="E167" s="166"/>
      <c r="F167" s="374" t="s">
        <v>696</v>
      </c>
      <c r="G167" s="374"/>
      <c r="H167" s="374"/>
      <c r="I167" s="374"/>
      <c r="J167" s="167"/>
      <c r="K167" s="168"/>
      <c r="L167" s="375"/>
      <c r="M167" s="375"/>
      <c r="N167" s="373"/>
      <c r="O167" s="373"/>
      <c r="P167" s="373"/>
      <c r="Q167" s="373"/>
      <c r="R167" s="103"/>
      <c r="T167" s="150"/>
      <c r="U167" s="29"/>
      <c r="V167" s="105"/>
      <c r="W167" s="105"/>
      <c r="X167" s="105"/>
      <c r="Y167" s="105"/>
      <c r="Z167" s="105"/>
      <c r="AA167" s="106"/>
      <c r="AO167" s="107"/>
      <c r="AP167" s="107"/>
      <c r="AQ167" s="107"/>
      <c r="AR167" s="107"/>
      <c r="AS167" s="107"/>
      <c r="AT167" s="17"/>
      <c r="AU167" s="107"/>
      <c r="AV167" s="17"/>
      <c r="AW167" s="17"/>
    </row>
    <row r="168" spans="2:27" s="9" customFormat="1" ht="22.35" customHeight="1">
      <c r="B168" s="93"/>
      <c r="C168" s="170"/>
      <c r="D168" s="172" t="s">
        <v>424</v>
      </c>
      <c r="E168" s="171"/>
      <c r="F168" s="171"/>
      <c r="G168" s="171"/>
      <c r="H168" s="171"/>
      <c r="I168" s="171"/>
      <c r="J168" s="171"/>
      <c r="K168" s="171"/>
      <c r="L168" s="174"/>
      <c r="M168" s="174"/>
      <c r="N168" s="394">
        <f>SUM(N169:Q177)</f>
        <v>0</v>
      </c>
      <c r="O168" s="395"/>
      <c r="P168" s="395"/>
      <c r="Q168" s="395"/>
      <c r="R168" s="96"/>
      <c r="T168" s="97"/>
      <c r="U168" s="94"/>
      <c r="V168" s="94"/>
      <c r="W168" s="98">
        <f>SUM(W169:W177)</f>
        <v>0</v>
      </c>
      <c r="X168" s="94"/>
      <c r="Y168" s="98">
        <f>SUM(Y169:Y177)</f>
        <v>0</v>
      </c>
      <c r="Z168" s="94"/>
      <c r="AA168" s="99">
        <f>SUM(AA169:AA177)</f>
        <v>0</v>
      </c>
    </row>
    <row r="169" spans="2:27" s="1" customFormat="1" ht="31.5" customHeight="1">
      <c r="B169" s="102"/>
      <c r="C169" s="165">
        <v>23</v>
      </c>
      <c r="D169" s="165" t="s">
        <v>146</v>
      </c>
      <c r="E169" s="166" t="s">
        <v>217</v>
      </c>
      <c r="F169" s="379" t="s">
        <v>659</v>
      </c>
      <c r="G169" s="379"/>
      <c r="H169" s="379"/>
      <c r="I169" s="379"/>
      <c r="J169" s="167" t="s">
        <v>149</v>
      </c>
      <c r="K169" s="168">
        <v>860</v>
      </c>
      <c r="L169" s="372"/>
      <c r="M169" s="372"/>
      <c r="N169" s="373">
        <f aca="true" t="shared" si="2" ref="N169:N177">ROUND(L169*K169,2)</f>
        <v>0</v>
      </c>
      <c r="O169" s="373"/>
      <c r="P169" s="373"/>
      <c r="Q169" s="373"/>
      <c r="R169" s="103"/>
      <c r="T169" s="104" t="s">
        <v>5</v>
      </c>
      <c r="U169" s="29" t="s">
        <v>37</v>
      </c>
      <c r="V169" s="105">
        <v>0</v>
      </c>
      <c r="W169" s="105">
        <f aca="true" t="shared" si="3" ref="W169:W177">V169*K169</f>
        <v>0</v>
      </c>
      <c r="X169" s="105">
        <v>0</v>
      </c>
      <c r="Y169" s="105">
        <f aca="true" t="shared" si="4" ref="Y169:Y177">X169*K169</f>
        <v>0</v>
      </c>
      <c r="Z169" s="105">
        <v>0</v>
      </c>
      <c r="AA169" s="106">
        <f aca="true" t="shared" si="5" ref="AA169:AA177">Z169*K169</f>
        <v>0</v>
      </c>
    </row>
    <row r="170" spans="2:27" s="1" customFormat="1" ht="31.5" customHeight="1">
      <c r="B170" s="102"/>
      <c r="C170" s="165">
        <v>24</v>
      </c>
      <c r="D170" s="165" t="s">
        <v>146</v>
      </c>
      <c r="E170" s="166" t="s">
        <v>286</v>
      </c>
      <c r="F170" s="379" t="s">
        <v>660</v>
      </c>
      <c r="G170" s="379"/>
      <c r="H170" s="379"/>
      <c r="I170" s="379"/>
      <c r="J170" s="167" t="s">
        <v>149</v>
      </c>
      <c r="K170" s="168">
        <v>2000</v>
      </c>
      <c r="L170" s="372"/>
      <c r="M170" s="372"/>
      <c r="N170" s="373">
        <f t="shared" si="2"/>
        <v>0</v>
      </c>
      <c r="O170" s="373"/>
      <c r="P170" s="373"/>
      <c r="Q170" s="373"/>
      <c r="R170" s="103"/>
      <c r="T170" s="104" t="s">
        <v>5</v>
      </c>
      <c r="U170" s="29" t="s">
        <v>37</v>
      </c>
      <c r="V170" s="105">
        <v>0</v>
      </c>
      <c r="W170" s="105">
        <f t="shared" si="3"/>
        <v>0</v>
      </c>
      <c r="X170" s="105">
        <v>0</v>
      </c>
      <c r="Y170" s="105">
        <f t="shared" si="4"/>
        <v>0</v>
      </c>
      <c r="Z170" s="105">
        <v>0</v>
      </c>
      <c r="AA170" s="106">
        <f t="shared" si="5"/>
        <v>0</v>
      </c>
    </row>
    <row r="171" spans="2:27" s="1" customFormat="1" ht="31.5" customHeight="1">
      <c r="B171" s="102"/>
      <c r="C171" s="165">
        <v>25</v>
      </c>
      <c r="D171" s="165" t="s">
        <v>146</v>
      </c>
      <c r="E171" s="166" t="s">
        <v>339</v>
      </c>
      <c r="F171" s="379" t="s">
        <v>661</v>
      </c>
      <c r="G171" s="379"/>
      <c r="H171" s="379"/>
      <c r="I171" s="379"/>
      <c r="J171" s="167" t="s">
        <v>149</v>
      </c>
      <c r="K171" s="168">
        <v>560</v>
      </c>
      <c r="L171" s="372"/>
      <c r="M171" s="372"/>
      <c r="N171" s="373">
        <f t="shared" si="2"/>
        <v>0</v>
      </c>
      <c r="O171" s="373"/>
      <c r="P171" s="373"/>
      <c r="Q171" s="373"/>
      <c r="R171" s="103"/>
      <c r="T171" s="104" t="s">
        <v>5</v>
      </c>
      <c r="U171" s="29" t="s">
        <v>37</v>
      </c>
      <c r="V171" s="105">
        <v>0</v>
      </c>
      <c r="W171" s="105">
        <f t="shared" si="3"/>
        <v>0</v>
      </c>
      <c r="X171" s="105">
        <v>0</v>
      </c>
      <c r="Y171" s="105">
        <f t="shared" si="4"/>
        <v>0</v>
      </c>
      <c r="Z171" s="105">
        <v>0</v>
      </c>
      <c r="AA171" s="106">
        <f t="shared" si="5"/>
        <v>0</v>
      </c>
    </row>
    <row r="172" spans="2:27" s="1" customFormat="1" ht="31.5" customHeight="1">
      <c r="B172" s="102"/>
      <c r="C172" s="165">
        <v>26</v>
      </c>
      <c r="D172" s="165" t="s">
        <v>146</v>
      </c>
      <c r="E172" s="166" t="s">
        <v>291</v>
      </c>
      <c r="F172" s="379" t="s">
        <v>662</v>
      </c>
      <c r="G172" s="379"/>
      <c r="H172" s="379"/>
      <c r="I172" s="379"/>
      <c r="J172" s="167" t="s">
        <v>149</v>
      </c>
      <c r="K172" s="168">
        <v>250</v>
      </c>
      <c r="L172" s="372"/>
      <c r="M172" s="372"/>
      <c r="N172" s="373">
        <f t="shared" si="2"/>
        <v>0</v>
      </c>
      <c r="O172" s="373"/>
      <c r="P172" s="373"/>
      <c r="Q172" s="373"/>
      <c r="R172" s="103"/>
      <c r="T172" s="104" t="s">
        <v>5</v>
      </c>
      <c r="U172" s="29" t="s">
        <v>37</v>
      </c>
      <c r="V172" s="105">
        <v>0</v>
      </c>
      <c r="W172" s="105">
        <f t="shared" si="3"/>
        <v>0</v>
      </c>
      <c r="X172" s="105">
        <v>0</v>
      </c>
      <c r="Y172" s="105">
        <f t="shared" si="4"/>
        <v>0</v>
      </c>
      <c r="Z172" s="105">
        <v>0</v>
      </c>
      <c r="AA172" s="106">
        <f t="shared" si="5"/>
        <v>0</v>
      </c>
    </row>
    <row r="173" spans="2:27" s="1" customFormat="1" ht="31.5" customHeight="1">
      <c r="B173" s="102"/>
      <c r="C173" s="165">
        <v>27</v>
      </c>
      <c r="D173" s="165" t="s">
        <v>146</v>
      </c>
      <c r="E173" s="166" t="s">
        <v>304</v>
      </c>
      <c r="F173" s="379" t="s">
        <v>663</v>
      </c>
      <c r="G173" s="379"/>
      <c r="H173" s="379"/>
      <c r="I173" s="379"/>
      <c r="J173" s="167" t="s">
        <v>149</v>
      </c>
      <c r="K173" s="168">
        <v>150</v>
      </c>
      <c r="L173" s="372"/>
      <c r="M173" s="372"/>
      <c r="N173" s="373">
        <f t="shared" si="2"/>
        <v>0</v>
      </c>
      <c r="O173" s="373"/>
      <c r="P173" s="373"/>
      <c r="Q173" s="373"/>
      <c r="R173" s="103"/>
      <c r="T173" s="104" t="s">
        <v>5</v>
      </c>
      <c r="U173" s="29" t="s">
        <v>37</v>
      </c>
      <c r="V173" s="105">
        <v>0</v>
      </c>
      <c r="W173" s="105">
        <f t="shared" si="3"/>
        <v>0</v>
      </c>
      <c r="X173" s="105">
        <v>0</v>
      </c>
      <c r="Y173" s="105">
        <f t="shared" si="4"/>
        <v>0</v>
      </c>
      <c r="Z173" s="105">
        <v>0</v>
      </c>
      <c r="AA173" s="106">
        <f t="shared" si="5"/>
        <v>0</v>
      </c>
    </row>
    <row r="174" spans="2:27" s="1" customFormat="1" ht="31.5" customHeight="1">
      <c r="B174" s="102"/>
      <c r="C174" s="165">
        <v>28</v>
      </c>
      <c r="D174" s="165" t="s">
        <v>146</v>
      </c>
      <c r="E174" s="166" t="s">
        <v>241</v>
      </c>
      <c r="F174" s="379" t="s">
        <v>664</v>
      </c>
      <c r="G174" s="379"/>
      <c r="H174" s="379"/>
      <c r="I174" s="379"/>
      <c r="J174" s="167" t="s">
        <v>149</v>
      </c>
      <c r="K174" s="168">
        <v>200</v>
      </c>
      <c r="L174" s="372"/>
      <c r="M174" s="372"/>
      <c r="N174" s="373">
        <f t="shared" si="2"/>
        <v>0</v>
      </c>
      <c r="O174" s="373"/>
      <c r="P174" s="373"/>
      <c r="Q174" s="373"/>
      <c r="R174" s="103"/>
      <c r="T174" s="104" t="s">
        <v>5</v>
      </c>
      <c r="U174" s="29" t="s">
        <v>37</v>
      </c>
      <c r="V174" s="105">
        <v>0</v>
      </c>
      <c r="W174" s="105">
        <f t="shared" si="3"/>
        <v>0</v>
      </c>
      <c r="X174" s="105">
        <v>0</v>
      </c>
      <c r="Y174" s="105">
        <f t="shared" si="4"/>
        <v>0</v>
      </c>
      <c r="Z174" s="105">
        <v>0</v>
      </c>
      <c r="AA174" s="106">
        <f t="shared" si="5"/>
        <v>0</v>
      </c>
    </row>
    <row r="175" spans="2:27" s="1" customFormat="1" ht="31.5" customHeight="1">
      <c r="B175" s="102"/>
      <c r="C175" s="165">
        <v>29</v>
      </c>
      <c r="D175" s="165" t="s">
        <v>146</v>
      </c>
      <c r="E175" s="166" t="s">
        <v>341</v>
      </c>
      <c r="F175" s="379" t="s">
        <v>665</v>
      </c>
      <c r="G175" s="379"/>
      <c r="H175" s="379"/>
      <c r="I175" s="379"/>
      <c r="J175" s="167" t="s">
        <v>149</v>
      </c>
      <c r="K175" s="168">
        <v>4000</v>
      </c>
      <c r="L175" s="372"/>
      <c r="M175" s="372"/>
      <c r="N175" s="373">
        <f t="shared" si="2"/>
        <v>0</v>
      </c>
      <c r="O175" s="373"/>
      <c r="P175" s="373"/>
      <c r="Q175" s="373"/>
      <c r="R175" s="103"/>
      <c r="T175" s="104" t="s">
        <v>5</v>
      </c>
      <c r="U175" s="29" t="s">
        <v>37</v>
      </c>
      <c r="V175" s="105">
        <v>0</v>
      </c>
      <c r="W175" s="105">
        <f t="shared" si="3"/>
        <v>0</v>
      </c>
      <c r="X175" s="105">
        <v>0</v>
      </c>
      <c r="Y175" s="105">
        <f t="shared" si="4"/>
        <v>0</v>
      </c>
      <c r="Z175" s="105">
        <v>0</v>
      </c>
      <c r="AA175" s="106">
        <f t="shared" si="5"/>
        <v>0</v>
      </c>
    </row>
    <row r="176" spans="2:27" s="1" customFormat="1" ht="44.25" customHeight="1">
      <c r="B176" s="102"/>
      <c r="C176" s="165">
        <v>30</v>
      </c>
      <c r="D176" s="165" t="s">
        <v>146</v>
      </c>
      <c r="E176" s="166" t="s">
        <v>312</v>
      </c>
      <c r="F176" s="379" t="s">
        <v>492</v>
      </c>
      <c r="G176" s="379"/>
      <c r="H176" s="379"/>
      <c r="I176" s="379"/>
      <c r="J176" s="167" t="s">
        <v>153</v>
      </c>
      <c r="K176" s="168">
        <v>12</v>
      </c>
      <c r="L176" s="372"/>
      <c r="M176" s="372"/>
      <c r="N176" s="373">
        <f t="shared" si="2"/>
        <v>0</v>
      </c>
      <c r="O176" s="373"/>
      <c r="P176" s="373"/>
      <c r="Q176" s="373"/>
      <c r="R176" s="103"/>
      <c r="T176" s="104" t="s">
        <v>5</v>
      </c>
      <c r="U176" s="29" t="s">
        <v>37</v>
      </c>
      <c r="V176" s="105">
        <v>0</v>
      </c>
      <c r="W176" s="105">
        <f t="shared" si="3"/>
        <v>0</v>
      </c>
      <c r="X176" s="105">
        <v>0</v>
      </c>
      <c r="Y176" s="105">
        <f t="shared" si="4"/>
        <v>0</v>
      </c>
      <c r="Z176" s="105">
        <v>0</v>
      </c>
      <c r="AA176" s="106">
        <f t="shared" si="5"/>
        <v>0</v>
      </c>
    </row>
    <row r="177" spans="2:27" s="1" customFormat="1" ht="31.5" customHeight="1">
      <c r="B177" s="102"/>
      <c r="C177" s="165">
        <v>31</v>
      </c>
      <c r="D177" s="165" t="s">
        <v>146</v>
      </c>
      <c r="E177" s="166" t="s">
        <v>224</v>
      </c>
      <c r="F177" s="379" t="s">
        <v>680</v>
      </c>
      <c r="G177" s="379"/>
      <c r="H177" s="379"/>
      <c r="I177" s="379"/>
      <c r="J177" s="167" t="s">
        <v>149</v>
      </c>
      <c r="K177" s="168">
        <v>3000</v>
      </c>
      <c r="L177" s="372"/>
      <c r="M177" s="372"/>
      <c r="N177" s="373">
        <f t="shared" si="2"/>
        <v>0</v>
      </c>
      <c r="O177" s="373"/>
      <c r="P177" s="373"/>
      <c r="Q177" s="373"/>
      <c r="R177" s="103"/>
      <c r="T177" s="104" t="s">
        <v>5</v>
      </c>
      <c r="U177" s="29" t="s">
        <v>37</v>
      </c>
      <c r="V177" s="105">
        <v>0</v>
      </c>
      <c r="W177" s="105">
        <f t="shared" si="3"/>
        <v>0</v>
      </c>
      <c r="X177" s="105">
        <v>0</v>
      </c>
      <c r="Y177" s="105">
        <f t="shared" si="4"/>
        <v>0</v>
      </c>
      <c r="Z177" s="105">
        <v>0</v>
      </c>
      <c r="AA177" s="106">
        <f t="shared" si="5"/>
        <v>0</v>
      </c>
    </row>
    <row r="178" spans="2:27" s="9" customFormat="1" ht="14.85" customHeight="1">
      <c r="B178" s="93"/>
      <c r="C178" s="170"/>
      <c r="D178" s="172" t="s">
        <v>438</v>
      </c>
      <c r="E178" s="171"/>
      <c r="F178" s="171"/>
      <c r="G178" s="171"/>
      <c r="H178" s="171"/>
      <c r="I178" s="171"/>
      <c r="J178" s="171"/>
      <c r="K178" s="171"/>
      <c r="L178" s="174"/>
      <c r="M178" s="174"/>
      <c r="N178" s="406">
        <f>SUM(N179:Q212)</f>
        <v>0</v>
      </c>
      <c r="O178" s="407"/>
      <c r="P178" s="407"/>
      <c r="Q178" s="407"/>
      <c r="R178" s="96"/>
      <c r="T178" s="97"/>
      <c r="U178" s="94"/>
      <c r="V178" s="94"/>
      <c r="W178" s="98">
        <f>W189</f>
        <v>0</v>
      </c>
      <c r="X178" s="94"/>
      <c r="Y178" s="98">
        <f>Y189</f>
        <v>0</v>
      </c>
      <c r="Z178" s="94"/>
      <c r="AA178" s="99">
        <f>AA189</f>
        <v>0</v>
      </c>
    </row>
    <row r="179" spans="2:27" s="1" customFormat="1" ht="31.5" customHeight="1">
      <c r="B179" s="102"/>
      <c r="C179" s="165">
        <v>32</v>
      </c>
      <c r="D179" s="165" t="s">
        <v>146</v>
      </c>
      <c r="E179" s="166" t="s">
        <v>313</v>
      </c>
      <c r="F179" s="379" t="s">
        <v>815</v>
      </c>
      <c r="G179" s="379"/>
      <c r="H179" s="379"/>
      <c r="I179" s="379"/>
      <c r="J179" s="167" t="s">
        <v>153</v>
      </c>
      <c r="K179" s="168">
        <v>17</v>
      </c>
      <c r="L179" s="372"/>
      <c r="M179" s="372"/>
      <c r="N179" s="373">
        <f>ROUND(L179*K179,2)</f>
        <v>0</v>
      </c>
      <c r="O179" s="373"/>
      <c r="P179" s="373"/>
      <c r="Q179" s="373"/>
      <c r="R179" s="103"/>
      <c r="T179" s="104"/>
      <c r="U179" s="29"/>
      <c r="V179" s="105"/>
      <c r="W179" s="105"/>
      <c r="X179" s="105"/>
      <c r="Y179" s="105"/>
      <c r="Z179" s="105"/>
      <c r="AA179" s="106"/>
    </row>
    <row r="180" spans="2:27" s="1" customFormat="1" ht="44.25" customHeight="1">
      <c r="B180" s="102"/>
      <c r="C180" s="165"/>
      <c r="D180" s="165"/>
      <c r="E180" s="166"/>
      <c r="F180" s="429" t="s">
        <v>817</v>
      </c>
      <c r="G180" s="429"/>
      <c r="H180" s="429"/>
      <c r="I180" s="429"/>
      <c r="J180" s="167"/>
      <c r="K180" s="168"/>
      <c r="L180" s="375"/>
      <c r="M180" s="375"/>
      <c r="N180" s="373"/>
      <c r="O180" s="373"/>
      <c r="P180" s="373"/>
      <c r="Q180" s="373"/>
      <c r="R180" s="103"/>
      <c r="T180" s="104"/>
      <c r="U180" s="29"/>
      <c r="V180" s="105"/>
      <c r="W180" s="105"/>
      <c r="X180" s="105"/>
      <c r="Y180" s="105"/>
      <c r="Z180" s="105"/>
      <c r="AA180" s="106"/>
    </row>
    <row r="181" spans="2:27" s="1" customFormat="1" ht="16.5" customHeight="1">
      <c r="B181" s="102"/>
      <c r="C181" s="165"/>
      <c r="D181" s="165"/>
      <c r="E181" s="166"/>
      <c r="F181" s="429" t="s">
        <v>495</v>
      </c>
      <c r="G181" s="429"/>
      <c r="H181" s="429"/>
      <c r="I181" s="429"/>
      <c r="J181" s="167"/>
      <c r="K181" s="168"/>
      <c r="L181" s="375"/>
      <c r="M181" s="375"/>
      <c r="N181" s="373"/>
      <c r="O181" s="373"/>
      <c r="P181" s="373"/>
      <c r="Q181" s="373"/>
      <c r="R181" s="103"/>
      <c r="T181" s="104"/>
      <c r="U181" s="29"/>
      <c r="V181" s="105"/>
      <c r="W181" s="105"/>
      <c r="X181" s="105"/>
      <c r="Y181" s="105"/>
      <c r="Z181" s="105"/>
      <c r="AA181" s="106"/>
    </row>
    <row r="182" spans="2:27" s="1" customFormat="1" ht="16.5" customHeight="1">
      <c r="B182" s="102"/>
      <c r="C182" s="165"/>
      <c r="D182" s="165"/>
      <c r="E182" s="166"/>
      <c r="F182" s="429" t="s">
        <v>496</v>
      </c>
      <c r="G182" s="429"/>
      <c r="H182" s="429"/>
      <c r="I182" s="429"/>
      <c r="J182" s="167"/>
      <c r="K182" s="168"/>
      <c r="L182" s="375"/>
      <c r="M182" s="375"/>
      <c r="N182" s="373"/>
      <c r="O182" s="373"/>
      <c r="P182" s="373"/>
      <c r="Q182" s="373"/>
      <c r="R182" s="103"/>
      <c r="T182" s="104"/>
      <c r="U182" s="29"/>
      <c r="V182" s="105"/>
      <c r="W182" s="105"/>
      <c r="X182" s="105"/>
      <c r="Y182" s="105"/>
      <c r="Z182" s="105"/>
      <c r="AA182" s="106"/>
    </row>
    <row r="183" spans="2:27" s="1" customFormat="1" ht="16.5" customHeight="1">
      <c r="B183" s="102"/>
      <c r="C183" s="165"/>
      <c r="D183" s="165"/>
      <c r="E183" s="166"/>
      <c r="F183" s="429" t="s">
        <v>497</v>
      </c>
      <c r="G183" s="429"/>
      <c r="H183" s="429"/>
      <c r="I183" s="429"/>
      <c r="J183" s="167"/>
      <c r="K183" s="168"/>
      <c r="L183" s="375"/>
      <c r="M183" s="375"/>
      <c r="N183" s="373"/>
      <c r="O183" s="373"/>
      <c r="P183" s="373"/>
      <c r="Q183" s="373"/>
      <c r="R183" s="103"/>
      <c r="T183" s="104"/>
      <c r="U183" s="29"/>
      <c r="V183" s="105"/>
      <c r="W183" s="105"/>
      <c r="X183" s="105"/>
      <c r="Y183" s="105"/>
      <c r="Z183" s="105"/>
      <c r="AA183" s="106"/>
    </row>
    <row r="184" spans="2:27" s="1" customFormat="1" ht="44.25" customHeight="1">
      <c r="B184" s="102"/>
      <c r="C184" s="165"/>
      <c r="D184" s="165"/>
      <c r="E184" s="166"/>
      <c r="F184" s="429" t="s">
        <v>498</v>
      </c>
      <c r="G184" s="429"/>
      <c r="H184" s="429"/>
      <c r="I184" s="429"/>
      <c r="J184" s="167"/>
      <c r="K184" s="168"/>
      <c r="L184" s="375"/>
      <c r="M184" s="375"/>
      <c r="N184" s="373"/>
      <c r="O184" s="373"/>
      <c r="P184" s="373"/>
      <c r="Q184" s="373"/>
      <c r="R184" s="103"/>
      <c r="T184" s="104"/>
      <c r="U184" s="29"/>
      <c r="V184" s="105"/>
      <c r="W184" s="105"/>
      <c r="X184" s="105"/>
      <c r="Y184" s="105"/>
      <c r="Z184" s="105"/>
      <c r="AA184" s="106"/>
    </row>
    <row r="185" spans="2:27" s="1" customFormat="1" ht="16.5" customHeight="1">
      <c r="B185" s="102"/>
      <c r="C185" s="165"/>
      <c r="D185" s="165"/>
      <c r="E185" s="166"/>
      <c r="F185" s="429" t="s">
        <v>499</v>
      </c>
      <c r="G185" s="429"/>
      <c r="H185" s="429"/>
      <c r="I185" s="429"/>
      <c r="J185" s="167"/>
      <c r="K185" s="168"/>
      <c r="L185" s="375"/>
      <c r="M185" s="375"/>
      <c r="N185" s="373"/>
      <c r="O185" s="373"/>
      <c r="P185" s="373"/>
      <c r="Q185" s="373"/>
      <c r="R185" s="103"/>
      <c r="T185" s="104"/>
      <c r="U185" s="29"/>
      <c r="V185" s="105"/>
      <c r="W185" s="105"/>
      <c r="X185" s="105"/>
      <c r="Y185" s="105"/>
      <c r="Z185" s="105"/>
      <c r="AA185" s="106"/>
    </row>
    <row r="186" spans="2:27" s="1" customFormat="1" ht="31.5" customHeight="1">
      <c r="B186" s="102"/>
      <c r="C186" s="165">
        <v>33</v>
      </c>
      <c r="D186" s="165" t="s">
        <v>146</v>
      </c>
      <c r="E186" s="166" t="s">
        <v>819</v>
      </c>
      <c r="F186" s="379" t="s">
        <v>816</v>
      </c>
      <c r="G186" s="379"/>
      <c r="H186" s="379"/>
      <c r="I186" s="379"/>
      <c r="J186" s="167" t="s">
        <v>153</v>
      </c>
      <c r="K186" s="168">
        <v>17</v>
      </c>
      <c r="L186" s="372"/>
      <c r="M186" s="372"/>
      <c r="N186" s="373">
        <f>ROUND(L186*K186,2)</f>
        <v>0</v>
      </c>
      <c r="O186" s="373"/>
      <c r="P186" s="373"/>
      <c r="Q186" s="373"/>
      <c r="R186" s="103"/>
      <c r="T186" s="104"/>
      <c r="U186" s="29"/>
      <c r="V186" s="105"/>
      <c r="W186" s="105"/>
      <c r="X186" s="105"/>
      <c r="Y186" s="105"/>
      <c r="Z186" s="105"/>
      <c r="AA186" s="106"/>
    </row>
    <row r="187" spans="2:27" s="1" customFormat="1" ht="44.25" customHeight="1">
      <c r="B187" s="102"/>
      <c r="C187" s="165"/>
      <c r="D187" s="165"/>
      <c r="E187" s="166"/>
      <c r="F187" s="374" t="s">
        <v>493</v>
      </c>
      <c r="G187" s="374"/>
      <c r="H187" s="374"/>
      <c r="I187" s="374"/>
      <c r="J187" s="167"/>
      <c r="K187" s="168"/>
      <c r="L187" s="375"/>
      <c r="M187" s="375"/>
      <c r="N187" s="373"/>
      <c r="O187" s="373"/>
      <c r="P187" s="373"/>
      <c r="Q187" s="373"/>
      <c r="R187" s="103"/>
      <c r="T187" s="104"/>
      <c r="U187" s="29"/>
      <c r="V187" s="105"/>
      <c r="W187" s="105"/>
      <c r="X187" s="105"/>
      <c r="Y187" s="105"/>
      <c r="Z187" s="105"/>
      <c r="AA187" s="106"/>
    </row>
    <row r="188" spans="2:27" s="1" customFormat="1" ht="16.5" customHeight="1">
      <c r="B188" s="102"/>
      <c r="C188" s="165"/>
      <c r="D188" s="165"/>
      <c r="E188" s="166"/>
      <c r="F188" s="429" t="s">
        <v>494</v>
      </c>
      <c r="G188" s="429"/>
      <c r="H188" s="429"/>
      <c r="I188" s="429"/>
      <c r="J188" s="167"/>
      <c r="K188" s="168"/>
      <c r="L188" s="375"/>
      <c r="M188" s="375"/>
      <c r="N188" s="373"/>
      <c r="O188" s="373"/>
      <c r="P188" s="373"/>
      <c r="Q188" s="373"/>
      <c r="R188" s="103"/>
      <c r="T188" s="104"/>
      <c r="U188" s="29"/>
      <c r="V188" s="105"/>
      <c r="W188" s="105"/>
      <c r="X188" s="105"/>
      <c r="Y188" s="105"/>
      <c r="Z188" s="105"/>
      <c r="AA188" s="106"/>
    </row>
    <row r="189" spans="2:27" s="1" customFormat="1" ht="31.5" customHeight="1">
      <c r="B189" s="102"/>
      <c r="C189" s="165">
        <v>34</v>
      </c>
      <c r="D189" s="165" t="s">
        <v>146</v>
      </c>
      <c r="E189" s="166" t="s">
        <v>314</v>
      </c>
      <c r="F189" s="379" t="s">
        <v>823</v>
      </c>
      <c r="G189" s="379"/>
      <c r="H189" s="379"/>
      <c r="I189" s="379"/>
      <c r="J189" s="167" t="s">
        <v>153</v>
      </c>
      <c r="K189" s="168">
        <v>43</v>
      </c>
      <c r="L189" s="372"/>
      <c r="M189" s="372"/>
      <c r="N189" s="373">
        <f>ROUND(L189*K189,2)</f>
        <v>0</v>
      </c>
      <c r="O189" s="373"/>
      <c r="P189" s="373"/>
      <c r="Q189" s="373"/>
      <c r="R189" s="103"/>
      <c r="T189" s="104" t="s">
        <v>5</v>
      </c>
      <c r="U189" s="29" t="s">
        <v>37</v>
      </c>
      <c r="V189" s="105">
        <v>0</v>
      </c>
      <c r="W189" s="105">
        <f>V189*K189</f>
        <v>0</v>
      </c>
      <c r="X189" s="105">
        <v>0</v>
      </c>
      <c r="Y189" s="105">
        <f>X189*K189</f>
        <v>0</v>
      </c>
      <c r="Z189" s="105">
        <v>0</v>
      </c>
      <c r="AA189" s="106">
        <f>Z189*K189</f>
        <v>0</v>
      </c>
    </row>
    <row r="190" spans="2:27" s="1" customFormat="1" ht="29.25" customHeight="1">
      <c r="B190" s="102"/>
      <c r="C190" s="165"/>
      <c r="D190" s="165"/>
      <c r="E190" s="166"/>
      <c r="F190" s="429" t="s">
        <v>821</v>
      </c>
      <c r="G190" s="429"/>
      <c r="H190" s="429"/>
      <c r="I190" s="429"/>
      <c r="J190" s="167"/>
      <c r="K190" s="168"/>
      <c r="L190" s="375"/>
      <c r="M190" s="375"/>
      <c r="N190" s="373"/>
      <c r="O190" s="373"/>
      <c r="P190" s="373"/>
      <c r="Q190" s="373"/>
      <c r="R190" s="103"/>
      <c r="T190" s="104"/>
      <c r="U190" s="29"/>
      <c r="V190" s="105"/>
      <c r="W190" s="105"/>
      <c r="X190" s="105"/>
      <c r="Y190" s="105"/>
      <c r="Z190" s="105"/>
      <c r="AA190" s="106"/>
    </row>
    <row r="191" spans="2:27" s="1" customFormat="1" ht="31.5" customHeight="1">
      <c r="B191" s="102"/>
      <c r="C191" s="165">
        <v>35</v>
      </c>
      <c r="D191" s="165" t="s">
        <v>146</v>
      </c>
      <c r="E191" s="166" t="s">
        <v>820</v>
      </c>
      <c r="F191" s="379" t="s">
        <v>818</v>
      </c>
      <c r="G191" s="379"/>
      <c r="H191" s="379"/>
      <c r="I191" s="379"/>
      <c r="J191" s="167" t="s">
        <v>153</v>
      </c>
      <c r="K191" s="168">
        <v>43</v>
      </c>
      <c r="L191" s="372"/>
      <c r="M191" s="372"/>
      <c r="N191" s="373">
        <f>ROUND(L191*K191,2)</f>
        <v>0</v>
      </c>
      <c r="O191" s="373"/>
      <c r="P191" s="373"/>
      <c r="Q191" s="373"/>
      <c r="R191" s="103"/>
      <c r="T191" s="104"/>
      <c r="U191" s="29"/>
      <c r="V191" s="105"/>
      <c r="W191" s="105"/>
      <c r="X191" s="105"/>
      <c r="Y191" s="105"/>
      <c r="Z191" s="105"/>
      <c r="AA191" s="106"/>
    </row>
    <row r="192" spans="2:27" s="1" customFormat="1" ht="29.25" customHeight="1">
      <c r="B192" s="102"/>
      <c r="C192" s="165"/>
      <c r="D192" s="165"/>
      <c r="E192" s="166"/>
      <c r="F192" s="429" t="s">
        <v>822</v>
      </c>
      <c r="G192" s="429"/>
      <c r="H192" s="429"/>
      <c r="I192" s="429"/>
      <c r="J192" s="167"/>
      <c r="K192" s="168"/>
      <c r="L192" s="375"/>
      <c r="M192" s="375"/>
      <c r="N192" s="373"/>
      <c r="O192" s="373"/>
      <c r="P192" s="373"/>
      <c r="Q192" s="373"/>
      <c r="R192" s="103"/>
      <c r="T192" s="104"/>
      <c r="U192" s="29"/>
      <c r="V192" s="105"/>
      <c r="W192" s="105"/>
      <c r="X192" s="105"/>
      <c r="Y192" s="105"/>
      <c r="Z192" s="105"/>
      <c r="AA192" s="106"/>
    </row>
    <row r="193" spans="2:27" s="1" customFormat="1" ht="31.5" customHeight="1">
      <c r="B193" s="102"/>
      <c r="C193" s="165">
        <v>36</v>
      </c>
      <c r="D193" s="165" t="s">
        <v>146</v>
      </c>
      <c r="E193" s="166" t="s">
        <v>315</v>
      </c>
      <c r="F193" s="379" t="s">
        <v>347</v>
      </c>
      <c r="G193" s="379"/>
      <c r="H193" s="379"/>
      <c r="I193" s="379"/>
      <c r="J193" s="167" t="s">
        <v>153</v>
      </c>
      <c r="K193" s="168">
        <v>25</v>
      </c>
      <c r="L193" s="372"/>
      <c r="M193" s="372"/>
      <c r="N193" s="373">
        <f>ROUND(L193*K193,2)</f>
        <v>0</v>
      </c>
      <c r="O193" s="373"/>
      <c r="P193" s="373"/>
      <c r="Q193" s="373"/>
      <c r="R193" s="103"/>
      <c r="T193" s="104" t="s">
        <v>5</v>
      </c>
      <c r="U193" s="29" t="s">
        <v>37</v>
      </c>
      <c r="V193" s="105">
        <v>0</v>
      </c>
      <c r="W193" s="105">
        <f>V193*K193</f>
        <v>0</v>
      </c>
      <c r="X193" s="105">
        <v>0</v>
      </c>
      <c r="Y193" s="105">
        <f>X193*K193</f>
        <v>0</v>
      </c>
      <c r="Z193" s="105">
        <v>0</v>
      </c>
      <c r="AA193" s="106">
        <f>Z193*K193</f>
        <v>0</v>
      </c>
    </row>
    <row r="194" spans="2:27" s="1" customFormat="1" ht="31.5" customHeight="1">
      <c r="B194" s="102"/>
      <c r="C194" s="165">
        <v>37</v>
      </c>
      <c r="D194" s="165" t="s">
        <v>146</v>
      </c>
      <c r="E194" s="166" t="s">
        <v>316</v>
      </c>
      <c r="F194" s="379" t="s">
        <v>824</v>
      </c>
      <c r="G194" s="379"/>
      <c r="H194" s="379"/>
      <c r="I194" s="379"/>
      <c r="J194" s="167" t="s">
        <v>153</v>
      </c>
      <c r="K194" s="168">
        <v>2</v>
      </c>
      <c r="L194" s="372"/>
      <c r="M194" s="372"/>
      <c r="N194" s="373">
        <f>ROUND(L194*K194,2)</f>
        <v>0</v>
      </c>
      <c r="O194" s="373"/>
      <c r="P194" s="373"/>
      <c r="Q194" s="373"/>
      <c r="R194" s="103"/>
      <c r="T194" s="104" t="s">
        <v>5</v>
      </c>
      <c r="U194" s="29" t="s">
        <v>37</v>
      </c>
      <c r="V194" s="105">
        <v>0</v>
      </c>
      <c r="W194" s="105">
        <f>V194*K194</f>
        <v>0</v>
      </c>
      <c r="X194" s="105">
        <v>0</v>
      </c>
      <c r="Y194" s="105">
        <f>X194*K194</f>
        <v>0</v>
      </c>
      <c r="Z194" s="105">
        <v>0</v>
      </c>
      <c r="AA194" s="106">
        <f>Z194*K194</f>
        <v>0</v>
      </c>
    </row>
    <row r="195" spans="2:27" s="1" customFormat="1" ht="29.25" customHeight="1">
      <c r="B195" s="102"/>
      <c r="C195" s="165"/>
      <c r="D195" s="165"/>
      <c r="E195" s="166"/>
      <c r="F195" s="429" t="s">
        <v>826</v>
      </c>
      <c r="G195" s="429"/>
      <c r="H195" s="429"/>
      <c r="I195" s="429"/>
      <c r="J195" s="167"/>
      <c r="K195" s="168"/>
      <c r="L195" s="375"/>
      <c r="M195" s="375"/>
      <c r="N195" s="373"/>
      <c r="O195" s="373"/>
      <c r="P195" s="373"/>
      <c r="Q195" s="373"/>
      <c r="R195" s="103"/>
      <c r="T195" s="104"/>
      <c r="U195" s="29"/>
      <c r="V195" s="105"/>
      <c r="W195" s="105"/>
      <c r="X195" s="105"/>
      <c r="Y195" s="105"/>
      <c r="Z195" s="105"/>
      <c r="AA195" s="106"/>
    </row>
    <row r="196" spans="2:27" s="1" customFormat="1" ht="16.5" customHeight="1">
      <c r="B196" s="102"/>
      <c r="C196" s="165"/>
      <c r="D196" s="165"/>
      <c r="E196" s="166"/>
      <c r="F196" s="429" t="s">
        <v>496</v>
      </c>
      <c r="G196" s="429"/>
      <c r="H196" s="429"/>
      <c r="I196" s="429"/>
      <c r="J196" s="167"/>
      <c r="K196" s="168"/>
      <c r="L196" s="375"/>
      <c r="M196" s="375"/>
      <c r="N196" s="373"/>
      <c r="O196" s="373"/>
      <c r="P196" s="373"/>
      <c r="Q196" s="373"/>
      <c r="R196" s="103"/>
      <c r="T196" s="104"/>
      <c r="U196" s="29"/>
      <c r="V196" s="105"/>
      <c r="W196" s="105"/>
      <c r="X196" s="105"/>
      <c r="Y196" s="105"/>
      <c r="Z196" s="105"/>
      <c r="AA196" s="106"/>
    </row>
    <row r="197" spans="2:27" s="1" customFormat="1" ht="16.5" customHeight="1">
      <c r="B197" s="102"/>
      <c r="C197" s="165"/>
      <c r="D197" s="165"/>
      <c r="E197" s="166"/>
      <c r="F197" s="429" t="s">
        <v>497</v>
      </c>
      <c r="G197" s="429"/>
      <c r="H197" s="429"/>
      <c r="I197" s="429"/>
      <c r="J197" s="167"/>
      <c r="K197" s="168"/>
      <c r="L197" s="375"/>
      <c r="M197" s="375"/>
      <c r="N197" s="373"/>
      <c r="O197" s="373"/>
      <c r="P197" s="373"/>
      <c r="Q197" s="373"/>
      <c r="R197" s="103"/>
      <c r="T197" s="104"/>
      <c r="U197" s="29"/>
      <c r="V197" s="105"/>
      <c r="W197" s="105"/>
      <c r="X197" s="105"/>
      <c r="Y197" s="105"/>
      <c r="Z197" s="105"/>
      <c r="AA197" s="106"/>
    </row>
    <row r="198" spans="2:27" s="1" customFormat="1" ht="22.5" customHeight="1">
      <c r="B198" s="102"/>
      <c r="C198" s="165">
        <v>38</v>
      </c>
      <c r="D198" s="165" t="s">
        <v>146</v>
      </c>
      <c r="E198" s="166" t="s">
        <v>827</v>
      </c>
      <c r="F198" s="379" t="s">
        <v>825</v>
      </c>
      <c r="G198" s="379"/>
      <c r="H198" s="379"/>
      <c r="I198" s="379"/>
      <c r="J198" s="167" t="s">
        <v>153</v>
      </c>
      <c r="K198" s="168">
        <v>2</v>
      </c>
      <c r="L198" s="372"/>
      <c r="M198" s="372"/>
      <c r="N198" s="373">
        <f>ROUND(L198*K198,2)</f>
        <v>0</v>
      </c>
      <c r="O198" s="373"/>
      <c r="P198" s="373"/>
      <c r="Q198" s="373"/>
      <c r="R198" s="103"/>
      <c r="T198" s="104"/>
      <c r="U198" s="29"/>
      <c r="V198" s="105"/>
      <c r="W198" s="105"/>
      <c r="X198" s="105"/>
      <c r="Y198" s="105"/>
      <c r="Z198" s="105"/>
      <c r="AA198" s="106"/>
    </row>
    <row r="199" spans="2:27" s="1" customFormat="1" ht="44.25" customHeight="1">
      <c r="B199" s="102"/>
      <c r="C199" s="165"/>
      <c r="D199" s="165"/>
      <c r="E199" s="166"/>
      <c r="F199" s="429" t="s">
        <v>500</v>
      </c>
      <c r="G199" s="429"/>
      <c r="H199" s="429"/>
      <c r="I199" s="429"/>
      <c r="J199" s="167"/>
      <c r="K199" s="168"/>
      <c r="L199" s="375"/>
      <c r="M199" s="375"/>
      <c r="N199" s="373"/>
      <c r="O199" s="373"/>
      <c r="P199" s="373"/>
      <c r="Q199" s="373"/>
      <c r="R199" s="103"/>
      <c r="T199" s="104"/>
      <c r="U199" s="29"/>
      <c r="V199" s="105"/>
      <c r="W199" s="105"/>
      <c r="X199" s="105"/>
      <c r="Y199" s="105"/>
      <c r="Z199" s="105"/>
      <c r="AA199" s="106"/>
    </row>
    <row r="200" spans="2:27" s="1" customFormat="1" ht="31.5" customHeight="1">
      <c r="B200" s="102"/>
      <c r="C200" s="165">
        <v>39</v>
      </c>
      <c r="D200" s="165" t="s">
        <v>146</v>
      </c>
      <c r="E200" s="166" t="s">
        <v>317</v>
      </c>
      <c r="F200" s="379" t="s">
        <v>834</v>
      </c>
      <c r="G200" s="379"/>
      <c r="H200" s="379"/>
      <c r="I200" s="379"/>
      <c r="J200" s="167" t="s">
        <v>153</v>
      </c>
      <c r="K200" s="168">
        <v>1</v>
      </c>
      <c r="L200" s="372"/>
      <c r="M200" s="372"/>
      <c r="N200" s="373">
        <f>ROUND(L200*K200,2)</f>
        <v>0</v>
      </c>
      <c r="O200" s="373"/>
      <c r="P200" s="373"/>
      <c r="Q200" s="373"/>
      <c r="R200" s="103"/>
      <c r="T200" s="104"/>
      <c r="U200" s="29"/>
      <c r="V200" s="105"/>
      <c r="W200" s="105"/>
      <c r="X200" s="105"/>
      <c r="Y200" s="105"/>
      <c r="Z200" s="105"/>
      <c r="AA200" s="106"/>
    </row>
    <row r="201" spans="2:27" s="1" customFormat="1" ht="29.25" customHeight="1">
      <c r="B201" s="102"/>
      <c r="C201" s="165"/>
      <c r="D201" s="165"/>
      <c r="E201" s="166"/>
      <c r="F201" s="429" t="s">
        <v>501</v>
      </c>
      <c r="G201" s="429"/>
      <c r="H201" s="429"/>
      <c r="I201" s="429"/>
      <c r="J201" s="167"/>
      <c r="K201" s="168"/>
      <c r="L201" s="375"/>
      <c r="M201" s="375"/>
      <c r="N201" s="373"/>
      <c r="O201" s="373"/>
      <c r="P201" s="373"/>
      <c r="Q201" s="373"/>
      <c r="R201" s="103"/>
      <c r="T201" s="104"/>
      <c r="U201" s="29"/>
      <c r="V201" s="105"/>
      <c r="W201" s="105"/>
      <c r="X201" s="105"/>
      <c r="Y201" s="105"/>
      <c r="Z201" s="105"/>
      <c r="AA201" s="106"/>
    </row>
    <row r="202" spans="2:27" s="1" customFormat="1" ht="31.5" customHeight="1">
      <c r="B202" s="102"/>
      <c r="C202" s="165">
        <v>40</v>
      </c>
      <c r="D202" s="165" t="s">
        <v>146</v>
      </c>
      <c r="E202" s="166" t="s">
        <v>319</v>
      </c>
      <c r="F202" s="379" t="s">
        <v>835</v>
      </c>
      <c r="G202" s="379"/>
      <c r="H202" s="379"/>
      <c r="I202" s="379"/>
      <c r="J202" s="167" t="s">
        <v>153</v>
      </c>
      <c r="K202" s="168">
        <v>1</v>
      </c>
      <c r="L202" s="372"/>
      <c r="M202" s="372"/>
      <c r="N202" s="373">
        <f>ROUND(L202*K202,2)</f>
        <v>0</v>
      </c>
      <c r="O202" s="373"/>
      <c r="P202" s="373"/>
      <c r="Q202" s="373"/>
      <c r="R202" s="103"/>
      <c r="T202" s="104" t="s">
        <v>5</v>
      </c>
      <c r="U202" s="29" t="s">
        <v>37</v>
      </c>
      <c r="V202" s="105">
        <v>0</v>
      </c>
      <c r="W202" s="105">
        <f>V202*K202</f>
        <v>0</v>
      </c>
      <c r="X202" s="105">
        <v>0</v>
      </c>
      <c r="Y202" s="105">
        <f>X202*K202</f>
        <v>0</v>
      </c>
      <c r="Z202" s="105">
        <v>0</v>
      </c>
      <c r="AA202" s="106">
        <f>Z202*K202</f>
        <v>0</v>
      </c>
    </row>
    <row r="203" spans="2:27" s="1" customFormat="1" ht="16.5" customHeight="1">
      <c r="B203" s="102"/>
      <c r="C203" s="165"/>
      <c r="D203" s="165"/>
      <c r="E203" s="166"/>
      <c r="F203" s="429" t="s">
        <v>502</v>
      </c>
      <c r="G203" s="429"/>
      <c r="H203" s="429"/>
      <c r="I203" s="429"/>
      <c r="J203" s="167"/>
      <c r="K203" s="168"/>
      <c r="L203" s="375"/>
      <c r="M203" s="375"/>
      <c r="N203" s="373"/>
      <c r="O203" s="373"/>
      <c r="P203" s="373"/>
      <c r="Q203" s="373"/>
      <c r="R203" s="103"/>
      <c r="T203" s="104"/>
      <c r="U203" s="29"/>
      <c r="V203" s="105"/>
      <c r="W203" s="105"/>
      <c r="X203" s="105"/>
      <c r="Y203" s="105"/>
      <c r="Z203" s="105"/>
      <c r="AA203" s="106"/>
    </row>
    <row r="204" spans="2:27" s="1" customFormat="1" ht="22.5" customHeight="1">
      <c r="B204" s="102"/>
      <c r="C204" s="165">
        <v>41</v>
      </c>
      <c r="D204" s="165" t="s">
        <v>146</v>
      </c>
      <c r="E204" s="166" t="s">
        <v>320</v>
      </c>
      <c r="F204" s="379" t="s">
        <v>352</v>
      </c>
      <c r="G204" s="379"/>
      <c r="H204" s="379"/>
      <c r="I204" s="379"/>
      <c r="J204" s="167" t="s">
        <v>153</v>
      </c>
      <c r="K204" s="168">
        <v>2</v>
      </c>
      <c r="L204" s="372"/>
      <c r="M204" s="372"/>
      <c r="N204" s="373">
        <f aca="true" t="shared" si="6" ref="N204:N219">ROUND(L204*K204,2)</f>
        <v>0</v>
      </c>
      <c r="O204" s="373"/>
      <c r="P204" s="373"/>
      <c r="Q204" s="373"/>
      <c r="R204" s="103"/>
      <c r="T204" s="104" t="s">
        <v>5</v>
      </c>
      <c r="U204" s="29" t="s">
        <v>37</v>
      </c>
      <c r="V204" s="105">
        <v>0</v>
      </c>
      <c r="W204" s="105">
        <f aca="true" t="shared" si="7" ref="W204:W219">V204*K204</f>
        <v>0</v>
      </c>
      <c r="X204" s="105">
        <v>0</v>
      </c>
      <c r="Y204" s="105">
        <f aca="true" t="shared" si="8" ref="Y204:Y219">X204*K204</f>
        <v>0</v>
      </c>
      <c r="Z204" s="105">
        <v>0</v>
      </c>
      <c r="AA204" s="106">
        <f aca="true" t="shared" si="9" ref="AA204:AA219">Z204*K204</f>
        <v>0</v>
      </c>
    </row>
    <row r="205" spans="2:27" s="1" customFormat="1" ht="22.5" customHeight="1">
      <c r="B205" s="102"/>
      <c r="C205" s="165">
        <v>42</v>
      </c>
      <c r="D205" s="165" t="s">
        <v>146</v>
      </c>
      <c r="E205" s="166" t="s">
        <v>321</v>
      </c>
      <c r="F205" s="379" t="s">
        <v>354</v>
      </c>
      <c r="G205" s="379"/>
      <c r="H205" s="379"/>
      <c r="I205" s="379"/>
      <c r="J205" s="167" t="s">
        <v>153</v>
      </c>
      <c r="K205" s="168">
        <v>9</v>
      </c>
      <c r="L205" s="372"/>
      <c r="M205" s="372"/>
      <c r="N205" s="373">
        <f t="shared" si="6"/>
        <v>0</v>
      </c>
      <c r="O205" s="373"/>
      <c r="P205" s="373"/>
      <c r="Q205" s="373"/>
      <c r="R205" s="103"/>
      <c r="T205" s="104" t="s">
        <v>5</v>
      </c>
      <c r="U205" s="29" t="s">
        <v>37</v>
      </c>
      <c r="V205" s="105">
        <v>0</v>
      </c>
      <c r="W205" s="105">
        <f t="shared" si="7"/>
        <v>0</v>
      </c>
      <c r="X205" s="105">
        <v>0</v>
      </c>
      <c r="Y205" s="105">
        <f t="shared" si="8"/>
        <v>0</v>
      </c>
      <c r="Z205" s="105">
        <v>0</v>
      </c>
      <c r="AA205" s="106">
        <f t="shared" si="9"/>
        <v>0</v>
      </c>
    </row>
    <row r="206" spans="2:27" s="1" customFormat="1" ht="22.5" customHeight="1">
      <c r="B206" s="102"/>
      <c r="C206" s="165">
        <v>43</v>
      </c>
      <c r="D206" s="165" t="s">
        <v>146</v>
      </c>
      <c r="E206" s="166" t="s">
        <v>324</v>
      </c>
      <c r="F206" s="379" t="s">
        <v>356</v>
      </c>
      <c r="G206" s="379"/>
      <c r="H206" s="379"/>
      <c r="I206" s="379"/>
      <c r="J206" s="167" t="s">
        <v>153</v>
      </c>
      <c r="K206" s="168">
        <v>1</v>
      </c>
      <c r="L206" s="372"/>
      <c r="M206" s="372"/>
      <c r="N206" s="373">
        <f t="shared" si="6"/>
        <v>0</v>
      </c>
      <c r="O206" s="373"/>
      <c r="P206" s="373"/>
      <c r="Q206" s="373"/>
      <c r="R206" s="103"/>
      <c r="T206" s="104" t="s">
        <v>5</v>
      </c>
      <c r="U206" s="29" t="s">
        <v>37</v>
      </c>
      <c r="V206" s="105">
        <v>0</v>
      </c>
      <c r="W206" s="105">
        <f t="shared" si="7"/>
        <v>0</v>
      </c>
      <c r="X206" s="105">
        <v>0</v>
      </c>
      <c r="Y206" s="105">
        <f t="shared" si="8"/>
        <v>0</v>
      </c>
      <c r="Z206" s="105">
        <v>0</v>
      </c>
      <c r="AA206" s="106">
        <f t="shared" si="9"/>
        <v>0</v>
      </c>
    </row>
    <row r="207" spans="2:27" s="1" customFormat="1" ht="22.5" customHeight="1">
      <c r="B207" s="102"/>
      <c r="C207" s="165">
        <v>44</v>
      </c>
      <c r="D207" s="165" t="s">
        <v>146</v>
      </c>
      <c r="E207" s="166" t="s">
        <v>326</v>
      </c>
      <c r="F207" s="379" t="s">
        <v>358</v>
      </c>
      <c r="G207" s="379"/>
      <c r="H207" s="379"/>
      <c r="I207" s="379"/>
      <c r="J207" s="167" t="s">
        <v>153</v>
      </c>
      <c r="K207" s="168">
        <v>2</v>
      </c>
      <c r="L207" s="372"/>
      <c r="M207" s="372"/>
      <c r="N207" s="373">
        <f t="shared" si="6"/>
        <v>0</v>
      </c>
      <c r="O207" s="373"/>
      <c r="P207" s="373"/>
      <c r="Q207" s="373"/>
      <c r="R207" s="103"/>
      <c r="T207" s="104" t="s">
        <v>5</v>
      </c>
      <c r="U207" s="29" t="s">
        <v>37</v>
      </c>
      <c r="V207" s="105">
        <v>0</v>
      </c>
      <c r="W207" s="105">
        <f t="shared" si="7"/>
        <v>0</v>
      </c>
      <c r="X207" s="105">
        <v>0</v>
      </c>
      <c r="Y207" s="105">
        <f t="shared" si="8"/>
        <v>0</v>
      </c>
      <c r="Z207" s="105">
        <v>0</v>
      </c>
      <c r="AA207" s="106">
        <f t="shared" si="9"/>
        <v>0</v>
      </c>
    </row>
    <row r="208" spans="2:27" s="1" customFormat="1" ht="22.5" customHeight="1">
      <c r="B208" s="102"/>
      <c r="C208" s="165">
        <v>45</v>
      </c>
      <c r="D208" s="165" t="s">
        <v>146</v>
      </c>
      <c r="E208" s="166" t="s">
        <v>328</v>
      </c>
      <c r="F208" s="379" t="s">
        <v>360</v>
      </c>
      <c r="G208" s="379"/>
      <c r="H208" s="379"/>
      <c r="I208" s="379"/>
      <c r="J208" s="167" t="s">
        <v>153</v>
      </c>
      <c r="K208" s="168">
        <v>3</v>
      </c>
      <c r="L208" s="372"/>
      <c r="M208" s="372"/>
      <c r="N208" s="373">
        <f t="shared" si="6"/>
        <v>0</v>
      </c>
      <c r="O208" s="373"/>
      <c r="P208" s="373"/>
      <c r="Q208" s="373"/>
      <c r="R208" s="103"/>
      <c r="T208" s="104" t="s">
        <v>5</v>
      </c>
      <c r="U208" s="29" t="s">
        <v>37</v>
      </c>
      <c r="V208" s="105">
        <v>0</v>
      </c>
      <c r="W208" s="105">
        <f t="shared" si="7"/>
        <v>0</v>
      </c>
      <c r="X208" s="105">
        <v>0</v>
      </c>
      <c r="Y208" s="105">
        <f t="shared" si="8"/>
        <v>0</v>
      </c>
      <c r="Z208" s="105">
        <v>0</v>
      </c>
      <c r="AA208" s="106">
        <f t="shared" si="9"/>
        <v>0</v>
      </c>
    </row>
    <row r="209" spans="2:27" s="1" customFormat="1" ht="22.5" customHeight="1">
      <c r="B209" s="102"/>
      <c r="C209" s="165">
        <v>46</v>
      </c>
      <c r="D209" s="165" t="s">
        <v>146</v>
      </c>
      <c r="E209" s="166" t="s">
        <v>330</v>
      </c>
      <c r="F209" s="379" t="s">
        <v>700</v>
      </c>
      <c r="G209" s="379"/>
      <c r="H209" s="379"/>
      <c r="I209" s="379"/>
      <c r="J209" s="167" t="s">
        <v>153</v>
      </c>
      <c r="K209" s="168">
        <v>6</v>
      </c>
      <c r="L209" s="372"/>
      <c r="M209" s="372"/>
      <c r="N209" s="373">
        <f t="shared" si="6"/>
        <v>0</v>
      </c>
      <c r="O209" s="373"/>
      <c r="P209" s="373"/>
      <c r="Q209" s="373"/>
      <c r="R209" s="103"/>
      <c r="T209" s="104" t="s">
        <v>5</v>
      </c>
      <c r="U209" s="29" t="s">
        <v>37</v>
      </c>
      <c r="V209" s="105">
        <v>0</v>
      </c>
      <c r="W209" s="105">
        <f t="shared" si="7"/>
        <v>0</v>
      </c>
      <c r="X209" s="105">
        <v>0</v>
      </c>
      <c r="Y209" s="105">
        <f t="shared" si="8"/>
        <v>0</v>
      </c>
      <c r="Z209" s="105">
        <v>0</v>
      </c>
      <c r="AA209" s="106">
        <f t="shared" si="9"/>
        <v>0</v>
      </c>
    </row>
    <row r="210" spans="2:27" s="1" customFormat="1" ht="44.25" customHeight="1">
      <c r="B210" s="102"/>
      <c r="C210" s="165">
        <v>47</v>
      </c>
      <c r="D210" s="165" t="s">
        <v>146</v>
      </c>
      <c r="E210" s="166" t="s">
        <v>331</v>
      </c>
      <c r="F210" s="379" t="s">
        <v>363</v>
      </c>
      <c r="G210" s="379"/>
      <c r="H210" s="379"/>
      <c r="I210" s="379"/>
      <c r="J210" s="167" t="s">
        <v>153</v>
      </c>
      <c r="K210" s="168">
        <v>3</v>
      </c>
      <c r="L210" s="372"/>
      <c r="M210" s="372"/>
      <c r="N210" s="373">
        <f t="shared" si="6"/>
        <v>0</v>
      </c>
      <c r="O210" s="373"/>
      <c r="P210" s="373"/>
      <c r="Q210" s="373"/>
      <c r="R210" s="103"/>
      <c r="T210" s="104" t="s">
        <v>5</v>
      </c>
      <c r="U210" s="29" t="s">
        <v>37</v>
      </c>
      <c r="V210" s="105">
        <v>0</v>
      </c>
      <c r="W210" s="105">
        <f t="shared" si="7"/>
        <v>0</v>
      </c>
      <c r="X210" s="105">
        <v>0</v>
      </c>
      <c r="Y210" s="105">
        <f t="shared" si="8"/>
        <v>0</v>
      </c>
      <c r="Z210" s="105">
        <v>0</v>
      </c>
      <c r="AA210" s="106">
        <f t="shared" si="9"/>
        <v>0</v>
      </c>
    </row>
    <row r="211" spans="2:27" s="1" customFormat="1" ht="22.5" customHeight="1">
      <c r="B211" s="102"/>
      <c r="C211" s="165">
        <v>48</v>
      </c>
      <c r="D211" s="165" t="s">
        <v>146</v>
      </c>
      <c r="E211" s="166" t="s">
        <v>333</v>
      </c>
      <c r="F211" s="379" t="s">
        <v>365</v>
      </c>
      <c r="G211" s="379"/>
      <c r="H211" s="379"/>
      <c r="I211" s="379"/>
      <c r="J211" s="167" t="s">
        <v>153</v>
      </c>
      <c r="K211" s="168">
        <v>2</v>
      </c>
      <c r="L211" s="372"/>
      <c r="M211" s="372"/>
      <c r="N211" s="373">
        <f t="shared" si="6"/>
        <v>0</v>
      </c>
      <c r="O211" s="373"/>
      <c r="P211" s="373"/>
      <c r="Q211" s="373"/>
      <c r="R211" s="103"/>
      <c r="T211" s="104" t="s">
        <v>5</v>
      </c>
      <c r="U211" s="29" t="s">
        <v>37</v>
      </c>
      <c r="V211" s="105">
        <v>0</v>
      </c>
      <c r="W211" s="105">
        <f t="shared" si="7"/>
        <v>0</v>
      </c>
      <c r="X211" s="105">
        <v>0</v>
      </c>
      <c r="Y211" s="105">
        <f t="shared" si="8"/>
        <v>0</v>
      </c>
      <c r="Z211" s="105">
        <v>0</v>
      </c>
      <c r="AA211" s="106">
        <f t="shared" si="9"/>
        <v>0</v>
      </c>
    </row>
    <row r="212" spans="2:27" s="1" customFormat="1" ht="31.5" customHeight="1">
      <c r="B212" s="102"/>
      <c r="C212" s="165">
        <v>49</v>
      </c>
      <c r="D212" s="165" t="s">
        <v>146</v>
      </c>
      <c r="E212" s="166" t="s">
        <v>336</v>
      </c>
      <c r="F212" s="379" t="s">
        <v>701</v>
      </c>
      <c r="G212" s="379"/>
      <c r="H212" s="379"/>
      <c r="I212" s="379"/>
      <c r="J212" s="167" t="s">
        <v>153</v>
      </c>
      <c r="K212" s="168">
        <v>12</v>
      </c>
      <c r="L212" s="372"/>
      <c r="M212" s="372"/>
      <c r="N212" s="373">
        <f t="shared" si="6"/>
        <v>0</v>
      </c>
      <c r="O212" s="373"/>
      <c r="P212" s="373"/>
      <c r="Q212" s="373"/>
      <c r="R212" s="103"/>
      <c r="T212" s="104" t="s">
        <v>5</v>
      </c>
      <c r="U212" s="29" t="s">
        <v>37</v>
      </c>
      <c r="V212" s="105">
        <v>0</v>
      </c>
      <c r="W212" s="105">
        <f t="shared" si="7"/>
        <v>0</v>
      </c>
      <c r="X212" s="105">
        <v>0</v>
      </c>
      <c r="Y212" s="105">
        <f t="shared" si="8"/>
        <v>0</v>
      </c>
      <c r="Z212" s="105">
        <v>0</v>
      </c>
      <c r="AA212" s="106">
        <f t="shared" si="9"/>
        <v>0</v>
      </c>
    </row>
    <row r="213" spans="2:27" s="9" customFormat="1" ht="22.35" customHeight="1">
      <c r="B213" s="93"/>
      <c r="C213" s="170"/>
      <c r="D213" s="171" t="s">
        <v>708</v>
      </c>
      <c r="E213" s="171"/>
      <c r="F213" s="171"/>
      <c r="G213" s="171"/>
      <c r="H213" s="171"/>
      <c r="I213" s="171"/>
      <c r="J213" s="171"/>
      <c r="K213" s="171"/>
      <c r="L213" s="174"/>
      <c r="M213" s="174"/>
      <c r="N213" s="394">
        <f>SUM(N214:Q219)</f>
        <v>0</v>
      </c>
      <c r="O213" s="395"/>
      <c r="P213" s="395"/>
      <c r="Q213" s="395"/>
      <c r="R213" s="96"/>
      <c r="T213" s="97"/>
      <c r="U213" s="94"/>
      <c r="V213" s="94"/>
      <c r="W213" s="98">
        <f>SUM(W215:W223)</f>
        <v>0</v>
      </c>
      <c r="X213" s="94"/>
      <c r="Y213" s="98">
        <f>SUM(Y215:Y223)</f>
        <v>0</v>
      </c>
      <c r="Z213" s="94"/>
      <c r="AA213" s="99">
        <f>SUM(AA215:AA223)</f>
        <v>0</v>
      </c>
    </row>
    <row r="214" spans="2:27" s="1" customFormat="1" ht="31.5" customHeight="1">
      <c r="B214" s="102"/>
      <c r="C214" s="165">
        <v>50</v>
      </c>
      <c r="D214" s="165" t="s">
        <v>146</v>
      </c>
      <c r="E214" s="166" t="s">
        <v>620</v>
      </c>
      <c r="F214" s="379" t="s">
        <v>712</v>
      </c>
      <c r="G214" s="379"/>
      <c r="H214" s="379"/>
      <c r="I214" s="379"/>
      <c r="J214" s="167" t="s">
        <v>220</v>
      </c>
      <c r="K214" s="168">
        <v>1</v>
      </c>
      <c r="L214" s="372"/>
      <c r="M214" s="372"/>
      <c r="N214" s="373">
        <f aca="true" t="shared" si="10" ref="N214">ROUND(L214*K214,2)</f>
        <v>0</v>
      </c>
      <c r="O214" s="373"/>
      <c r="P214" s="373"/>
      <c r="Q214" s="373"/>
      <c r="R214" s="103"/>
      <c r="T214" s="104" t="s">
        <v>5</v>
      </c>
      <c r="U214" s="29" t="s">
        <v>37</v>
      </c>
      <c r="V214" s="105">
        <v>0</v>
      </c>
      <c r="W214" s="105">
        <f aca="true" t="shared" si="11" ref="W214">V214*K214</f>
        <v>0</v>
      </c>
      <c r="X214" s="105">
        <v>0</v>
      </c>
      <c r="Y214" s="105">
        <f aca="true" t="shared" si="12" ref="Y214">X214*K214</f>
        <v>0</v>
      </c>
      <c r="Z214" s="105">
        <v>0</v>
      </c>
      <c r="AA214" s="106">
        <f aca="true" t="shared" si="13" ref="AA214">Z214*K214</f>
        <v>0</v>
      </c>
    </row>
    <row r="215" spans="2:27" s="1" customFormat="1" ht="22.5" customHeight="1">
      <c r="B215" s="102"/>
      <c r="C215" s="165">
        <v>51</v>
      </c>
      <c r="D215" s="165" t="s">
        <v>146</v>
      </c>
      <c r="E215" s="166" t="s">
        <v>232</v>
      </c>
      <c r="F215" s="379" t="s">
        <v>503</v>
      </c>
      <c r="G215" s="379"/>
      <c r="H215" s="379"/>
      <c r="I215" s="379"/>
      <c r="J215" s="167" t="s">
        <v>220</v>
      </c>
      <c r="K215" s="168">
        <v>1</v>
      </c>
      <c r="L215" s="372"/>
      <c r="M215" s="372"/>
      <c r="N215" s="373">
        <f t="shared" si="6"/>
        <v>0</v>
      </c>
      <c r="O215" s="373"/>
      <c r="P215" s="373"/>
      <c r="Q215" s="373"/>
      <c r="R215" s="103"/>
      <c r="T215" s="104" t="s">
        <v>5</v>
      </c>
      <c r="U215" s="29" t="s">
        <v>37</v>
      </c>
      <c r="V215" s="105">
        <v>0</v>
      </c>
      <c r="W215" s="105">
        <f t="shared" si="7"/>
        <v>0</v>
      </c>
      <c r="X215" s="105">
        <v>0</v>
      </c>
      <c r="Y215" s="105">
        <f t="shared" si="8"/>
        <v>0</v>
      </c>
      <c r="Z215" s="105">
        <v>0</v>
      </c>
      <c r="AA215" s="106">
        <f t="shared" si="9"/>
        <v>0</v>
      </c>
    </row>
    <row r="216" spans="2:27" s="1" customFormat="1" ht="22.5" customHeight="1">
      <c r="B216" s="102"/>
      <c r="C216" s="165">
        <v>52</v>
      </c>
      <c r="D216" s="165" t="s">
        <v>146</v>
      </c>
      <c r="E216" s="166" t="s">
        <v>338</v>
      </c>
      <c r="F216" s="379" t="s">
        <v>504</v>
      </c>
      <c r="G216" s="379"/>
      <c r="H216" s="379"/>
      <c r="I216" s="379"/>
      <c r="J216" s="167" t="s">
        <v>369</v>
      </c>
      <c r="K216" s="168">
        <v>1</v>
      </c>
      <c r="L216" s="372"/>
      <c r="M216" s="372"/>
      <c r="N216" s="373">
        <f t="shared" si="6"/>
        <v>0</v>
      </c>
      <c r="O216" s="373"/>
      <c r="P216" s="373"/>
      <c r="Q216" s="373"/>
      <c r="R216" s="103"/>
      <c r="T216" s="104" t="s">
        <v>5</v>
      </c>
      <c r="U216" s="29" t="s">
        <v>37</v>
      </c>
      <c r="V216" s="105">
        <v>0</v>
      </c>
      <c r="W216" s="105">
        <f t="shared" si="7"/>
        <v>0</v>
      </c>
      <c r="X216" s="105">
        <v>0</v>
      </c>
      <c r="Y216" s="105">
        <f t="shared" si="8"/>
        <v>0</v>
      </c>
      <c r="Z216" s="105">
        <v>0</v>
      </c>
      <c r="AA216" s="106">
        <f t="shared" si="9"/>
        <v>0</v>
      </c>
    </row>
    <row r="217" spans="2:27" s="1" customFormat="1" ht="31.5" customHeight="1">
      <c r="B217" s="102"/>
      <c r="C217" s="165">
        <v>53</v>
      </c>
      <c r="D217" s="165" t="s">
        <v>146</v>
      </c>
      <c r="E217" s="166" t="s">
        <v>340</v>
      </c>
      <c r="F217" s="379" t="s">
        <v>505</v>
      </c>
      <c r="G217" s="379"/>
      <c r="H217" s="379"/>
      <c r="I217" s="379"/>
      <c r="J217" s="167" t="s">
        <v>220</v>
      </c>
      <c r="K217" s="168">
        <v>1</v>
      </c>
      <c r="L217" s="372"/>
      <c r="M217" s="372"/>
      <c r="N217" s="373">
        <f t="shared" si="6"/>
        <v>0</v>
      </c>
      <c r="O217" s="373"/>
      <c r="P217" s="373"/>
      <c r="Q217" s="373"/>
      <c r="R217" s="103"/>
      <c r="T217" s="104" t="s">
        <v>5</v>
      </c>
      <c r="U217" s="29" t="s">
        <v>37</v>
      </c>
      <c r="V217" s="105">
        <v>0</v>
      </c>
      <c r="W217" s="105">
        <f t="shared" si="7"/>
        <v>0</v>
      </c>
      <c r="X217" s="105">
        <v>0</v>
      </c>
      <c r="Y217" s="105">
        <f t="shared" si="8"/>
        <v>0</v>
      </c>
      <c r="Z217" s="105">
        <v>0</v>
      </c>
      <c r="AA217" s="106">
        <f t="shared" si="9"/>
        <v>0</v>
      </c>
    </row>
    <row r="218" spans="2:27" s="1" customFormat="1" ht="22.5" customHeight="1">
      <c r="B218" s="102"/>
      <c r="C218" s="165">
        <v>54</v>
      </c>
      <c r="D218" s="165" t="s">
        <v>146</v>
      </c>
      <c r="E218" s="166" t="s">
        <v>342</v>
      </c>
      <c r="F218" s="379" t="s">
        <v>506</v>
      </c>
      <c r="G218" s="379"/>
      <c r="H218" s="379"/>
      <c r="I218" s="379"/>
      <c r="J218" s="167" t="s">
        <v>369</v>
      </c>
      <c r="K218" s="168">
        <v>5</v>
      </c>
      <c r="L218" s="372"/>
      <c r="M218" s="372"/>
      <c r="N218" s="373">
        <f t="shared" si="6"/>
        <v>0</v>
      </c>
      <c r="O218" s="373"/>
      <c r="P218" s="373"/>
      <c r="Q218" s="373"/>
      <c r="R218" s="103"/>
      <c r="T218" s="104" t="s">
        <v>5</v>
      </c>
      <c r="U218" s="29" t="s">
        <v>37</v>
      </c>
      <c r="V218" s="105">
        <v>0</v>
      </c>
      <c r="W218" s="105">
        <f t="shared" si="7"/>
        <v>0</v>
      </c>
      <c r="X218" s="105">
        <v>0</v>
      </c>
      <c r="Y218" s="105">
        <f t="shared" si="8"/>
        <v>0</v>
      </c>
      <c r="Z218" s="105">
        <v>0</v>
      </c>
      <c r="AA218" s="106">
        <f t="shared" si="9"/>
        <v>0</v>
      </c>
    </row>
    <row r="219" spans="2:27" s="1" customFormat="1" ht="22.5" customHeight="1">
      <c r="B219" s="102"/>
      <c r="C219" s="165">
        <v>55</v>
      </c>
      <c r="D219" s="165" t="s">
        <v>146</v>
      </c>
      <c r="E219" s="166" t="s">
        <v>343</v>
      </c>
      <c r="F219" s="379" t="s">
        <v>507</v>
      </c>
      <c r="G219" s="379"/>
      <c r="H219" s="379"/>
      <c r="I219" s="379"/>
      <c r="J219" s="167" t="s">
        <v>369</v>
      </c>
      <c r="K219" s="168">
        <v>5</v>
      </c>
      <c r="L219" s="372"/>
      <c r="M219" s="372"/>
      <c r="N219" s="373">
        <f t="shared" si="6"/>
        <v>0</v>
      </c>
      <c r="O219" s="373"/>
      <c r="P219" s="373"/>
      <c r="Q219" s="373"/>
      <c r="R219" s="103"/>
      <c r="T219" s="104" t="s">
        <v>5</v>
      </c>
      <c r="U219" s="108" t="s">
        <v>37</v>
      </c>
      <c r="V219" s="109">
        <v>0</v>
      </c>
      <c r="W219" s="109">
        <f t="shared" si="7"/>
        <v>0</v>
      </c>
      <c r="X219" s="109">
        <v>0</v>
      </c>
      <c r="Y219" s="109">
        <f t="shared" si="8"/>
        <v>0</v>
      </c>
      <c r="Z219" s="109">
        <v>0</v>
      </c>
      <c r="AA219" s="110">
        <f t="shared" si="9"/>
        <v>0</v>
      </c>
    </row>
    <row r="220" spans="2:18" s="1" customFormat="1" ht="6.95" customHeight="1">
      <c r="B220" s="40"/>
      <c r="C220" s="41"/>
      <c r="D220" s="41"/>
      <c r="E220" s="41"/>
      <c r="F220" s="41"/>
      <c r="G220" s="41"/>
      <c r="H220" s="41"/>
      <c r="I220" s="41"/>
      <c r="J220" s="41"/>
      <c r="K220" s="41"/>
      <c r="L220" s="41"/>
      <c r="M220" s="41"/>
      <c r="N220" s="41"/>
      <c r="O220" s="41"/>
      <c r="P220" s="41"/>
      <c r="Q220" s="41"/>
      <c r="R220" s="42"/>
    </row>
  </sheetData>
  <sheetProtection algorithmName="SHA-512" hashValue="mklf+0DRl9BDV0GMDh3XQZFahp8xitL0fSoGye1fEu7JeUFCDmA1rHWM5P2eiPrHrfzA7cyXO/xmGl8Y1Ku1NA==" saltValue="oZj3LeIOrqlvQtrnBSDLiA==" spinCount="100000" sheet="1" objects="1" scenarios="1"/>
  <mergeCells count="356">
    <mergeCell ref="F198:I198"/>
    <mergeCell ref="L198:M198"/>
    <mergeCell ref="N198:Q198"/>
    <mergeCell ref="F199:I199"/>
    <mergeCell ref="L199:M199"/>
    <mergeCell ref="N199:Q199"/>
    <mergeCell ref="F186:I186"/>
    <mergeCell ref="L186:M186"/>
    <mergeCell ref="N186:Q186"/>
    <mergeCell ref="F187:I187"/>
    <mergeCell ref="L187:M187"/>
    <mergeCell ref="N187:Q187"/>
    <mergeCell ref="F188:I188"/>
    <mergeCell ref="L188:M188"/>
    <mergeCell ref="N188:Q188"/>
    <mergeCell ref="F193:I193"/>
    <mergeCell ref="L193:M193"/>
    <mergeCell ref="N193:Q193"/>
    <mergeCell ref="F194:I194"/>
    <mergeCell ref="L194:M194"/>
    <mergeCell ref="N194:Q194"/>
    <mergeCell ref="F189:I189"/>
    <mergeCell ref="L189:M189"/>
    <mergeCell ref="N189:Q189"/>
    <mergeCell ref="F119:I119"/>
    <mergeCell ref="L119:M119"/>
    <mergeCell ref="N119:Q119"/>
    <mergeCell ref="F133:I133"/>
    <mergeCell ref="L133:M133"/>
    <mergeCell ref="N133:Q133"/>
    <mergeCell ref="F167:I167"/>
    <mergeCell ref="L167:M167"/>
    <mergeCell ref="N167:Q167"/>
    <mergeCell ref="F155:I155"/>
    <mergeCell ref="F158:I158"/>
    <mergeCell ref="F161:I161"/>
    <mergeCell ref="F164:I164"/>
    <mergeCell ref="F122:I122"/>
    <mergeCell ref="L122:M122"/>
    <mergeCell ref="N122:Q122"/>
    <mergeCell ref="F123:I123"/>
    <mergeCell ref="L123:M123"/>
    <mergeCell ref="N123:Q123"/>
    <mergeCell ref="F120:I120"/>
    <mergeCell ref="L120:M120"/>
    <mergeCell ref="N120:Q120"/>
    <mergeCell ref="F121:I121"/>
    <mergeCell ref="L121:M121"/>
    <mergeCell ref="O9:P9"/>
    <mergeCell ref="O11:P11"/>
    <mergeCell ref="O12:P12"/>
    <mergeCell ref="O14:P14"/>
    <mergeCell ref="O15:P15"/>
    <mergeCell ref="O17:P17"/>
    <mergeCell ref="H1:K1"/>
    <mergeCell ref="C2:Q2"/>
    <mergeCell ref="S2:AC2"/>
    <mergeCell ref="C4:Q4"/>
    <mergeCell ref="F6:P6"/>
    <mergeCell ref="F7:P7"/>
    <mergeCell ref="F9:G9"/>
    <mergeCell ref="F10:G10"/>
    <mergeCell ref="F13:G13"/>
    <mergeCell ref="F14:G14"/>
    <mergeCell ref="F15:G15"/>
    <mergeCell ref="F16:G16"/>
    <mergeCell ref="M30:P30"/>
    <mergeCell ref="H32:J32"/>
    <mergeCell ref="M32:P32"/>
    <mergeCell ref="H33:J33"/>
    <mergeCell ref="M33:P33"/>
    <mergeCell ref="H34:J34"/>
    <mergeCell ref="M34:P34"/>
    <mergeCell ref="O18:P18"/>
    <mergeCell ref="O20:P20"/>
    <mergeCell ref="O21:P21"/>
    <mergeCell ref="E24:L24"/>
    <mergeCell ref="M27:P27"/>
    <mergeCell ref="M28:P28"/>
    <mergeCell ref="F19:G19"/>
    <mergeCell ref="F78:P78"/>
    <mergeCell ref="F79:P79"/>
    <mergeCell ref="M81:P81"/>
    <mergeCell ref="M83:Q83"/>
    <mergeCell ref="M84:Q84"/>
    <mergeCell ref="C86:G86"/>
    <mergeCell ref="N86:Q86"/>
    <mergeCell ref="H35:J35"/>
    <mergeCell ref="M35:P35"/>
    <mergeCell ref="H36:J36"/>
    <mergeCell ref="M36:P36"/>
    <mergeCell ref="L38:P38"/>
    <mergeCell ref="C76:Q76"/>
    <mergeCell ref="N94:Q94"/>
    <mergeCell ref="N96:Q96"/>
    <mergeCell ref="L98:Q98"/>
    <mergeCell ref="C104:Q104"/>
    <mergeCell ref="F106:P106"/>
    <mergeCell ref="F107:P107"/>
    <mergeCell ref="N88:Q88"/>
    <mergeCell ref="N89:Q89"/>
    <mergeCell ref="N90:Q90"/>
    <mergeCell ref="N91:Q91"/>
    <mergeCell ref="N92:Q92"/>
    <mergeCell ref="N93:Q93"/>
    <mergeCell ref="N115:Q115"/>
    <mergeCell ref="N116:Q116"/>
    <mergeCell ref="N117:Q117"/>
    <mergeCell ref="F118:I118"/>
    <mergeCell ref="L118:M118"/>
    <mergeCell ref="N118:Q118"/>
    <mergeCell ref="M109:P109"/>
    <mergeCell ref="M111:Q111"/>
    <mergeCell ref="M112:Q112"/>
    <mergeCell ref="F114:I114"/>
    <mergeCell ref="L114:M114"/>
    <mergeCell ref="N114:Q114"/>
    <mergeCell ref="N121:Q121"/>
    <mergeCell ref="F126:I126"/>
    <mergeCell ref="L126:M126"/>
    <mergeCell ref="N126:Q126"/>
    <mergeCell ref="F127:I127"/>
    <mergeCell ref="L127:M127"/>
    <mergeCell ref="N127:Q127"/>
    <mergeCell ref="F124:I124"/>
    <mergeCell ref="L124:M124"/>
    <mergeCell ref="N124:Q124"/>
    <mergeCell ref="F125:I125"/>
    <mergeCell ref="L125:M125"/>
    <mergeCell ref="N125:Q125"/>
    <mergeCell ref="F130:I130"/>
    <mergeCell ref="L130:M130"/>
    <mergeCell ref="N130:Q130"/>
    <mergeCell ref="N131:Q131"/>
    <mergeCell ref="F132:I132"/>
    <mergeCell ref="L132:M132"/>
    <mergeCell ref="N132:Q132"/>
    <mergeCell ref="F128:I128"/>
    <mergeCell ref="L128:M128"/>
    <mergeCell ref="N128:Q128"/>
    <mergeCell ref="F129:I129"/>
    <mergeCell ref="L129:M129"/>
    <mergeCell ref="N129:Q129"/>
    <mergeCell ref="F136:I136"/>
    <mergeCell ref="L136:M136"/>
    <mergeCell ref="N136:Q136"/>
    <mergeCell ref="F137:I137"/>
    <mergeCell ref="L137:M137"/>
    <mergeCell ref="N137:Q137"/>
    <mergeCell ref="F134:I134"/>
    <mergeCell ref="L134:M134"/>
    <mergeCell ref="N134:Q134"/>
    <mergeCell ref="F135:I135"/>
    <mergeCell ref="L135:M135"/>
    <mergeCell ref="N135:Q135"/>
    <mergeCell ref="F140:I140"/>
    <mergeCell ref="L140:M140"/>
    <mergeCell ref="N140:Q140"/>
    <mergeCell ref="F141:I141"/>
    <mergeCell ref="L141:M141"/>
    <mergeCell ref="N141:Q141"/>
    <mergeCell ref="F138:I138"/>
    <mergeCell ref="L138:M138"/>
    <mergeCell ref="N138:Q138"/>
    <mergeCell ref="F139:I139"/>
    <mergeCell ref="L139:M139"/>
    <mergeCell ref="N139:Q139"/>
    <mergeCell ref="F144:I144"/>
    <mergeCell ref="L144:M144"/>
    <mergeCell ref="N144:Q144"/>
    <mergeCell ref="F145:I145"/>
    <mergeCell ref="L145:M145"/>
    <mergeCell ref="N145:Q145"/>
    <mergeCell ref="F142:I142"/>
    <mergeCell ref="L142:M142"/>
    <mergeCell ref="N142:Q142"/>
    <mergeCell ref="F143:I143"/>
    <mergeCell ref="L143:M143"/>
    <mergeCell ref="N143:Q143"/>
    <mergeCell ref="F152:I152"/>
    <mergeCell ref="L152:M152"/>
    <mergeCell ref="N152:Q152"/>
    <mergeCell ref="F153:I153"/>
    <mergeCell ref="L153:M153"/>
    <mergeCell ref="N153:Q153"/>
    <mergeCell ref="F146:I146"/>
    <mergeCell ref="L146:M146"/>
    <mergeCell ref="N146:Q146"/>
    <mergeCell ref="F151:I151"/>
    <mergeCell ref="L151:M151"/>
    <mergeCell ref="N151:Q151"/>
    <mergeCell ref="F147:I147"/>
    <mergeCell ref="L147:M147"/>
    <mergeCell ref="N147:Q147"/>
    <mergeCell ref="F148:I148"/>
    <mergeCell ref="L148:M148"/>
    <mergeCell ref="N148:Q148"/>
    <mergeCell ref="F149:I149"/>
    <mergeCell ref="L149:M149"/>
    <mergeCell ref="N149:Q149"/>
    <mergeCell ref="F150:I150"/>
    <mergeCell ref="L150:M150"/>
    <mergeCell ref="N150:Q150"/>
    <mergeCell ref="F157:I157"/>
    <mergeCell ref="L157:M157"/>
    <mergeCell ref="N157:Q157"/>
    <mergeCell ref="F159:I159"/>
    <mergeCell ref="L159:M159"/>
    <mergeCell ref="N159:Q159"/>
    <mergeCell ref="F154:I154"/>
    <mergeCell ref="L154:M154"/>
    <mergeCell ref="N154:Q154"/>
    <mergeCell ref="F156:I156"/>
    <mergeCell ref="L156:M156"/>
    <mergeCell ref="N156:Q156"/>
    <mergeCell ref="F163:I163"/>
    <mergeCell ref="L163:M163"/>
    <mergeCell ref="N163:Q163"/>
    <mergeCell ref="F165:I165"/>
    <mergeCell ref="L165:M165"/>
    <mergeCell ref="N165:Q165"/>
    <mergeCell ref="F160:I160"/>
    <mergeCell ref="L160:M160"/>
    <mergeCell ref="N160:Q160"/>
    <mergeCell ref="F162:I162"/>
    <mergeCell ref="L162:M162"/>
    <mergeCell ref="N162:Q162"/>
    <mergeCell ref="F170:I170"/>
    <mergeCell ref="L170:M170"/>
    <mergeCell ref="N170:Q170"/>
    <mergeCell ref="F171:I171"/>
    <mergeCell ref="L171:M171"/>
    <mergeCell ref="N171:Q171"/>
    <mergeCell ref="F166:I166"/>
    <mergeCell ref="L166:M166"/>
    <mergeCell ref="N166:Q166"/>
    <mergeCell ref="N168:Q168"/>
    <mergeCell ref="F169:I169"/>
    <mergeCell ref="L169:M169"/>
    <mergeCell ref="N169:Q169"/>
    <mergeCell ref="F174:I174"/>
    <mergeCell ref="L174:M174"/>
    <mergeCell ref="N174:Q174"/>
    <mergeCell ref="F172:I172"/>
    <mergeCell ref="L172:M172"/>
    <mergeCell ref="N172:Q172"/>
    <mergeCell ref="F173:I173"/>
    <mergeCell ref="L173:M173"/>
    <mergeCell ref="N173:Q173"/>
    <mergeCell ref="F177:I177"/>
    <mergeCell ref="L177:M177"/>
    <mergeCell ref="N177:Q177"/>
    <mergeCell ref="N178:Q178"/>
    <mergeCell ref="F179:I179"/>
    <mergeCell ref="L179:M179"/>
    <mergeCell ref="N179:Q179"/>
    <mergeCell ref="F175:I175"/>
    <mergeCell ref="L175:M175"/>
    <mergeCell ref="N175:Q175"/>
    <mergeCell ref="F176:I176"/>
    <mergeCell ref="L176:M176"/>
    <mergeCell ref="N176:Q176"/>
    <mergeCell ref="F181:I181"/>
    <mergeCell ref="L181:M181"/>
    <mergeCell ref="N181:Q181"/>
    <mergeCell ref="F180:I180"/>
    <mergeCell ref="L180:M180"/>
    <mergeCell ref="N180:Q180"/>
    <mergeCell ref="F184:I184"/>
    <mergeCell ref="L184:M184"/>
    <mergeCell ref="N184:Q184"/>
    <mergeCell ref="F185:I185"/>
    <mergeCell ref="L185:M185"/>
    <mergeCell ref="N185:Q185"/>
    <mergeCell ref="F182:I182"/>
    <mergeCell ref="L182:M182"/>
    <mergeCell ref="N182:Q182"/>
    <mergeCell ref="F183:I183"/>
    <mergeCell ref="L183:M183"/>
    <mergeCell ref="N183:Q183"/>
    <mergeCell ref="F190:I190"/>
    <mergeCell ref="L190:M190"/>
    <mergeCell ref="N190:Q190"/>
    <mergeCell ref="F191:I191"/>
    <mergeCell ref="L191:M191"/>
    <mergeCell ref="N191:Q191"/>
    <mergeCell ref="F192:I192"/>
    <mergeCell ref="L192:M192"/>
    <mergeCell ref="N192:Q192"/>
    <mergeCell ref="F196:I196"/>
    <mergeCell ref="L196:M196"/>
    <mergeCell ref="N196:Q196"/>
    <mergeCell ref="F197:I197"/>
    <mergeCell ref="L197:M197"/>
    <mergeCell ref="N197:Q197"/>
    <mergeCell ref="F195:I195"/>
    <mergeCell ref="L195:M195"/>
    <mergeCell ref="N195:Q195"/>
    <mergeCell ref="F202:I202"/>
    <mergeCell ref="L202:M202"/>
    <mergeCell ref="N202:Q202"/>
    <mergeCell ref="F203:I203"/>
    <mergeCell ref="L203:M203"/>
    <mergeCell ref="N203:Q203"/>
    <mergeCell ref="F200:I200"/>
    <mergeCell ref="L200:M200"/>
    <mergeCell ref="N200:Q200"/>
    <mergeCell ref="F201:I201"/>
    <mergeCell ref="L201:M201"/>
    <mergeCell ref="N201:Q201"/>
    <mergeCell ref="F206:I206"/>
    <mergeCell ref="L206:M206"/>
    <mergeCell ref="N206:Q206"/>
    <mergeCell ref="F207:I207"/>
    <mergeCell ref="L207:M207"/>
    <mergeCell ref="N207:Q207"/>
    <mergeCell ref="F204:I204"/>
    <mergeCell ref="L204:M204"/>
    <mergeCell ref="N204:Q204"/>
    <mergeCell ref="F205:I205"/>
    <mergeCell ref="L205:M205"/>
    <mergeCell ref="N205:Q205"/>
    <mergeCell ref="F210:I210"/>
    <mergeCell ref="L210:M210"/>
    <mergeCell ref="N210:Q210"/>
    <mergeCell ref="F211:I211"/>
    <mergeCell ref="L211:M211"/>
    <mergeCell ref="N211:Q211"/>
    <mergeCell ref="F208:I208"/>
    <mergeCell ref="L208:M208"/>
    <mergeCell ref="N208:Q208"/>
    <mergeCell ref="F209:I209"/>
    <mergeCell ref="L209:M209"/>
    <mergeCell ref="N209:Q209"/>
    <mergeCell ref="F216:I216"/>
    <mergeCell ref="L216:M216"/>
    <mergeCell ref="N216:Q216"/>
    <mergeCell ref="F212:I212"/>
    <mergeCell ref="L212:M212"/>
    <mergeCell ref="N212:Q212"/>
    <mergeCell ref="N213:Q213"/>
    <mergeCell ref="F215:I215"/>
    <mergeCell ref="L215:M215"/>
    <mergeCell ref="N215:Q215"/>
    <mergeCell ref="F214:I214"/>
    <mergeCell ref="L214:M214"/>
    <mergeCell ref="N214:Q214"/>
    <mergeCell ref="F219:I219"/>
    <mergeCell ref="L219:M219"/>
    <mergeCell ref="N219:Q219"/>
    <mergeCell ref="F217:I217"/>
    <mergeCell ref="L217:M217"/>
    <mergeCell ref="N217:Q217"/>
    <mergeCell ref="F218:I218"/>
    <mergeCell ref="L218:M218"/>
    <mergeCell ref="N218:Q218"/>
  </mergeCells>
  <hyperlinks>
    <hyperlink ref="F1:G1" location="C2" display="1) Krycí list rozpočtu"/>
    <hyperlink ref="H1:K1" location="C86" display="2) Rekapitulace rozpočtu"/>
    <hyperlink ref="L1" location="C141" display="3) Rozpočet"/>
    <hyperlink ref="S1:T1" location="'Rekapitulace stavby'!C2" display="Rekapitulace stavby"/>
  </hyperlinks>
  <printOptions/>
  <pageMargins left="0.5833333" right="0.5833333" top="0.5" bottom="0.4666667" header="0" footer="0"/>
  <pageSetup blackAndWhite="1" fitToHeight="100" fitToWidth="1" horizontalDpi="600" verticalDpi="600" orientation="portrait" paperSize="9" scale="95" r:id="rId2"/>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Jindřich Sonek</dc:creator>
  <cp:keywords/>
  <dc:description/>
  <cp:lastModifiedBy>Uživatel systému Windows</cp:lastModifiedBy>
  <dcterms:created xsi:type="dcterms:W3CDTF">2018-02-02T05:56:56Z</dcterms:created>
  <dcterms:modified xsi:type="dcterms:W3CDTF">2018-03-20T10:33:56Z</dcterms:modified>
  <cp:category/>
  <cp:version/>
  <cp:contentType/>
  <cp:contentStatus/>
</cp:coreProperties>
</file>