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00 1 Naklady" sheetId="12" r:id="rId4"/>
    <sheet name="01 1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1 Naklady'!$1:$7</definedName>
    <definedName name="_xlnm.Print_Titles" localSheetId="4">'01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1 Naklady'!$A$1:$W$16</definedName>
    <definedName name="_xlnm.Print_Area" localSheetId="4">'01 1 Pol'!$A$1:$W$146</definedName>
    <definedName name="_xlnm.Print_Area" localSheetId="1">Stavba!$A$1:$J$63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2" i="1" l="1"/>
  <c r="I61" i="1"/>
  <c r="I60" i="1"/>
  <c r="I59" i="1"/>
  <c r="I58" i="1"/>
  <c r="I57" i="1"/>
  <c r="I56" i="1"/>
  <c r="I55" i="1"/>
  <c r="I54" i="1"/>
  <c r="I53" i="1"/>
  <c r="I52" i="1"/>
  <c r="I51" i="1"/>
  <c r="G43" i="1"/>
  <c r="F43" i="1"/>
  <c r="G42" i="1"/>
  <c r="F42" i="1"/>
  <c r="G41" i="1"/>
  <c r="H41" i="1" s="1"/>
  <c r="I41" i="1" s="1"/>
  <c r="F41" i="1"/>
  <c r="G40" i="1"/>
  <c r="F40" i="1"/>
  <c r="G39" i="1"/>
  <c r="F39" i="1"/>
  <c r="G145" i="13"/>
  <c r="BA18" i="13"/>
  <c r="BA15" i="13"/>
  <c r="BA10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4" i="13"/>
  <c r="I14" i="13"/>
  <c r="K14" i="13"/>
  <c r="M14" i="13"/>
  <c r="O14" i="13"/>
  <c r="Q14" i="13"/>
  <c r="V14" i="13"/>
  <c r="G17" i="13"/>
  <c r="I17" i="13"/>
  <c r="K17" i="13"/>
  <c r="M17" i="13"/>
  <c r="O17" i="13"/>
  <c r="Q17" i="13"/>
  <c r="V17" i="13"/>
  <c r="G19" i="13"/>
  <c r="M19" i="13" s="1"/>
  <c r="I19" i="13"/>
  <c r="K19" i="13"/>
  <c r="O19" i="13"/>
  <c r="O8" i="13" s="1"/>
  <c r="Q19" i="13"/>
  <c r="V19" i="13"/>
  <c r="G21" i="13"/>
  <c r="I21" i="13"/>
  <c r="K21" i="13"/>
  <c r="M21" i="13"/>
  <c r="O21" i="13"/>
  <c r="Q21" i="13"/>
  <c r="V21" i="13"/>
  <c r="G22" i="13"/>
  <c r="I22" i="13"/>
  <c r="K22" i="13"/>
  <c r="M22" i="13"/>
  <c r="O22" i="13"/>
  <c r="Q22" i="13"/>
  <c r="V22" i="13"/>
  <c r="G25" i="13"/>
  <c r="I25" i="13"/>
  <c r="K25" i="13"/>
  <c r="M25" i="13"/>
  <c r="O25" i="13"/>
  <c r="Q25" i="13"/>
  <c r="V25" i="13"/>
  <c r="G30" i="13"/>
  <c r="M30" i="13" s="1"/>
  <c r="I30" i="13"/>
  <c r="K30" i="13"/>
  <c r="O30" i="13"/>
  <c r="Q30" i="13"/>
  <c r="V30" i="13"/>
  <c r="G31" i="13"/>
  <c r="I31" i="13"/>
  <c r="K31" i="13"/>
  <c r="M31" i="13"/>
  <c r="O31" i="13"/>
  <c r="Q31" i="13"/>
  <c r="V31" i="13"/>
  <c r="G32" i="13"/>
  <c r="I32" i="13"/>
  <c r="K32" i="13"/>
  <c r="M32" i="13"/>
  <c r="O32" i="13"/>
  <c r="Q32" i="13"/>
  <c r="V32" i="13"/>
  <c r="G46" i="13"/>
  <c r="I46" i="13"/>
  <c r="K46" i="13"/>
  <c r="M46" i="13"/>
  <c r="O46" i="13"/>
  <c r="Q46" i="13"/>
  <c r="V46" i="13"/>
  <c r="G48" i="13"/>
  <c r="M48" i="13" s="1"/>
  <c r="I48" i="13"/>
  <c r="K48" i="13"/>
  <c r="O48" i="13"/>
  <c r="Q48" i="13"/>
  <c r="V48" i="13"/>
  <c r="G50" i="13"/>
  <c r="I50" i="13"/>
  <c r="K50" i="13"/>
  <c r="M50" i="13"/>
  <c r="O50" i="13"/>
  <c r="Q50" i="13"/>
  <c r="V50" i="13"/>
  <c r="G52" i="13"/>
  <c r="I52" i="13"/>
  <c r="K52" i="13"/>
  <c r="M52" i="13"/>
  <c r="O52" i="13"/>
  <c r="Q52" i="13"/>
  <c r="V52" i="13"/>
  <c r="G54" i="13"/>
  <c r="I54" i="13"/>
  <c r="K54" i="13"/>
  <c r="M54" i="13"/>
  <c r="O54" i="13"/>
  <c r="Q54" i="13"/>
  <c r="V54" i="13"/>
  <c r="G56" i="13"/>
  <c r="O56" i="13"/>
  <c r="G57" i="13"/>
  <c r="M57" i="13" s="1"/>
  <c r="M56" i="13" s="1"/>
  <c r="I57" i="13"/>
  <c r="I56" i="13" s="1"/>
  <c r="K57" i="13"/>
  <c r="K56" i="13" s="1"/>
  <c r="O57" i="13"/>
  <c r="Q57" i="13"/>
  <c r="Q56" i="13" s="1"/>
  <c r="V57" i="13"/>
  <c r="V56" i="13" s="1"/>
  <c r="G60" i="13"/>
  <c r="I60" i="13"/>
  <c r="I59" i="13" s="1"/>
  <c r="K60" i="13"/>
  <c r="M60" i="13"/>
  <c r="O60" i="13"/>
  <c r="Q60" i="13"/>
  <c r="Q59" i="13" s="1"/>
  <c r="V60" i="13"/>
  <c r="G62" i="13"/>
  <c r="G59" i="13" s="1"/>
  <c r="I62" i="13"/>
  <c r="K62" i="13"/>
  <c r="O62" i="13"/>
  <c r="O59" i="13" s="1"/>
  <c r="Q62" i="13"/>
  <c r="V62" i="13"/>
  <c r="G64" i="13"/>
  <c r="I64" i="13"/>
  <c r="K64" i="13"/>
  <c r="M64" i="13"/>
  <c r="O64" i="13"/>
  <c r="Q64" i="13"/>
  <c r="V64" i="13"/>
  <c r="G68" i="13"/>
  <c r="M68" i="13" s="1"/>
  <c r="I68" i="13"/>
  <c r="K68" i="13"/>
  <c r="K59" i="13" s="1"/>
  <c r="O68" i="13"/>
  <c r="Q68" i="13"/>
  <c r="V68" i="13"/>
  <c r="V59" i="13" s="1"/>
  <c r="G71" i="13"/>
  <c r="I71" i="13"/>
  <c r="K71" i="13"/>
  <c r="M71" i="13"/>
  <c r="O71" i="13"/>
  <c r="Q71" i="13"/>
  <c r="V71" i="13"/>
  <c r="G73" i="13"/>
  <c r="M73" i="13" s="1"/>
  <c r="I73" i="13"/>
  <c r="K73" i="13"/>
  <c r="O73" i="13"/>
  <c r="Q73" i="13"/>
  <c r="V73" i="13"/>
  <c r="G76" i="13"/>
  <c r="M76" i="13" s="1"/>
  <c r="I76" i="13"/>
  <c r="K76" i="13"/>
  <c r="K75" i="13" s="1"/>
  <c r="O76" i="13"/>
  <c r="Q76" i="13"/>
  <c r="V76" i="13"/>
  <c r="V75" i="13" s="1"/>
  <c r="G77" i="13"/>
  <c r="I77" i="13"/>
  <c r="K77" i="13"/>
  <c r="M77" i="13"/>
  <c r="O77" i="13"/>
  <c r="Q77" i="13"/>
  <c r="V77" i="13"/>
  <c r="G79" i="13"/>
  <c r="G75" i="13" s="1"/>
  <c r="I79" i="13"/>
  <c r="K79" i="13"/>
  <c r="O79" i="13"/>
  <c r="O75" i="13" s="1"/>
  <c r="Q79" i="13"/>
  <c r="V79" i="13"/>
  <c r="G80" i="13"/>
  <c r="M80" i="13" s="1"/>
  <c r="I80" i="13"/>
  <c r="I75" i="13" s="1"/>
  <c r="K80" i="13"/>
  <c r="O80" i="13"/>
  <c r="Q80" i="13"/>
  <c r="Q75" i="13" s="1"/>
  <c r="V80" i="13"/>
  <c r="G81" i="13"/>
  <c r="M81" i="13" s="1"/>
  <c r="I81" i="13"/>
  <c r="K81" i="13"/>
  <c r="O81" i="13"/>
  <c r="Q81" i="13"/>
  <c r="V81" i="13"/>
  <c r="G84" i="13"/>
  <c r="I84" i="13"/>
  <c r="K84" i="13"/>
  <c r="M84" i="13"/>
  <c r="O84" i="13"/>
  <c r="Q84" i="13"/>
  <c r="V84" i="13"/>
  <c r="G85" i="13"/>
  <c r="M85" i="13" s="1"/>
  <c r="I85" i="13"/>
  <c r="K85" i="13"/>
  <c r="O85" i="13"/>
  <c r="Q85" i="13"/>
  <c r="V85" i="13"/>
  <c r="G87" i="13"/>
  <c r="M87" i="13" s="1"/>
  <c r="I87" i="13"/>
  <c r="K87" i="13"/>
  <c r="O87" i="13"/>
  <c r="Q87" i="13"/>
  <c r="V87" i="13"/>
  <c r="G88" i="13"/>
  <c r="M88" i="13" s="1"/>
  <c r="I88" i="13"/>
  <c r="K88" i="13"/>
  <c r="O88" i="13"/>
  <c r="Q88" i="13"/>
  <c r="V88" i="13"/>
  <c r="G91" i="13"/>
  <c r="I91" i="13"/>
  <c r="K91" i="13"/>
  <c r="M91" i="13"/>
  <c r="O91" i="13"/>
  <c r="Q91" i="13"/>
  <c r="V91" i="13"/>
  <c r="G92" i="13"/>
  <c r="M92" i="13" s="1"/>
  <c r="I92" i="13"/>
  <c r="K92" i="13"/>
  <c r="O92" i="13"/>
  <c r="Q92" i="13"/>
  <c r="V92" i="13"/>
  <c r="G93" i="13"/>
  <c r="M93" i="13" s="1"/>
  <c r="I93" i="13"/>
  <c r="K93" i="13"/>
  <c r="O93" i="13"/>
  <c r="Q93" i="13"/>
  <c r="V93" i="13"/>
  <c r="G94" i="13"/>
  <c r="M94" i="13" s="1"/>
  <c r="I94" i="13"/>
  <c r="K94" i="13"/>
  <c r="O94" i="13"/>
  <c r="Q94" i="13"/>
  <c r="V94" i="13"/>
  <c r="G96" i="13"/>
  <c r="I96" i="13"/>
  <c r="K96" i="13"/>
  <c r="M96" i="13"/>
  <c r="O96" i="13"/>
  <c r="Q96" i="13"/>
  <c r="V96" i="13"/>
  <c r="G97" i="13"/>
  <c r="M97" i="13" s="1"/>
  <c r="I97" i="13"/>
  <c r="K97" i="13"/>
  <c r="O97" i="13"/>
  <c r="Q97" i="13"/>
  <c r="V97" i="13"/>
  <c r="G98" i="13"/>
  <c r="M98" i="13" s="1"/>
  <c r="I98" i="13"/>
  <c r="K98" i="13"/>
  <c r="O98" i="13"/>
  <c r="Q98" i="13"/>
  <c r="V98" i="13"/>
  <c r="G99" i="13"/>
  <c r="M99" i="13" s="1"/>
  <c r="I99" i="13"/>
  <c r="K99" i="13"/>
  <c r="O99" i="13"/>
  <c r="Q99" i="13"/>
  <c r="V99" i="13"/>
  <c r="G100" i="13"/>
  <c r="I100" i="13"/>
  <c r="K100" i="13"/>
  <c r="M100" i="13"/>
  <c r="O100" i="13"/>
  <c r="Q100" i="13"/>
  <c r="V100" i="13"/>
  <c r="G101" i="13"/>
  <c r="O101" i="13"/>
  <c r="G102" i="13"/>
  <c r="M102" i="13" s="1"/>
  <c r="I102" i="13"/>
  <c r="I101" i="13" s="1"/>
  <c r="K102" i="13"/>
  <c r="O102" i="13"/>
  <c r="Q102" i="13"/>
  <c r="Q101" i="13" s="1"/>
  <c r="V102" i="13"/>
  <c r="G104" i="13"/>
  <c r="M104" i="13" s="1"/>
  <c r="I104" i="13"/>
  <c r="K104" i="13"/>
  <c r="K101" i="13" s="1"/>
  <c r="O104" i="13"/>
  <c r="Q104" i="13"/>
  <c r="V104" i="13"/>
  <c r="V101" i="13" s="1"/>
  <c r="G106" i="13"/>
  <c r="I106" i="13"/>
  <c r="K106" i="13"/>
  <c r="M106" i="13"/>
  <c r="O106" i="13"/>
  <c r="Q106" i="13"/>
  <c r="V106" i="13"/>
  <c r="G108" i="13"/>
  <c r="K108" i="13"/>
  <c r="O108" i="13"/>
  <c r="V108" i="13"/>
  <c r="G109" i="13"/>
  <c r="M109" i="13" s="1"/>
  <c r="M108" i="13" s="1"/>
  <c r="I109" i="13"/>
  <c r="I108" i="13" s="1"/>
  <c r="K109" i="13"/>
  <c r="O109" i="13"/>
  <c r="Q109" i="13"/>
  <c r="Q108" i="13" s="1"/>
  <c r="V109" i="13"/>
  <c r="G113" i="13"/>
  <c r="K113" i="13"/>
  <c r="O113" i="13"/>
  <c r="V113" i="13"/>
  <c r="G114" i="13"/>
  <c r="I114" i="13"/>
  <c r="I113" i="13" s="1"/>
  <c r="K114" i="13"/>
  <c r="M114" i="13"/>
  <c r="M113" i="13" s="1"/>
  <c r="O114" i="13"/>
  <c r="Q114" i="13"/>
  <c r="Q113" i="13" s="1"/>
  <c r="V114" i="13"/>
  <c r="G118" i="13"/>
  <c r="O118" i="13"/>
  <c r="G119" i="13"/>
  <c r="I119" i="13"/>
  <c r="I118" i="13" s="1"/>
  <c r="K119" i="13"/>
  <c r="M119" i="13"/>
  <c r="O119" i="13"/>
  <c r="Q119" i="13"/>
  <c r="Q118" i="13" s="1"/>
  <c r="V119" i="13"/>
  <c r="G123" i="13"/>
  <c r="M123" i="13" s="1"/>
  <c r="I123" i="13"/>
  <c r="K123" i="13"/>
  <c r="K118" i="13" s="1"/>
  <c r="O123" i="13"/>
  <c r="Q123" i="13"/>
  <c r="V123" i="13"/>
  <c r="V118" i="13" s="1"/>
  <c r="I125" i="13"/>
  <c r="Q125" i="13"/>
  <c r="G126" i="13"/>
  <c r="G125" i="13" s="1"/>
  <c r="I126" i="13"/>
  <c r="K126" i="13"/>
  <c r="K125" i="13" s="1"/>
  <c r="O126" i="13"/>
  <c r="O125" i="13" s="1"/>
  <c r="Q126" i="13"/>
  <c r="V126" i="13"/>
  <c r="V125" i="13" s="1"/>
  <c r="G128" i="13"/>
  <c r="M128" i="13" s="1"/>
  <c r="I128" i="13"/>
  <c r="K128" i="13"/>
  <c r="K127" i="13" s="1"/>
  <c r="O128" i="13"/>
  <c r="O127" i="13" s="1"/>
  <c r="Q128" i="13"/>
  <c r="V128" i="13"/>
  <c r="V127" i="13" s="1"/>
  <c r="G132" i="13"/>
  <c r="I132" i="13"/>
  <c r="K132" i="13"/>
  <c r="M132" i="13"/>
  <c r="O132" i="13"/>
  <c r="Q132" i="13"/>
  <c r="V132" i="13"/>
  <c r="G136" i="13"/>
  <c r="M136" i="13" s="1"/>
  <c r="I136" i="13"/>
  <c r="K136" i="13"/>
  <c r="O136" i="13"/>
  <c r="Q136" i="13"/>
  <c r="V136" i="13"/>
  <c r="G140" i="13"/>
  <c r="M140" i="13" s="1"/>
  <c r="I140" i="13"/>
  <c r="I127" i="13" s="1"/>
  <c r="K140" i="13"/>
  <c r="O140" i="13"/>
  <c r="Q140" i="13"/>
  <c r="Q127" i="13" s="1"/>
  <c r="V140" i="13"/>
  <c r="AE145" i="13"/>
  <c r="G15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K10" i="12"/>
  <c r="V10" i="12"/>
  <c r="G11" i="12"/>
  <c r="I11" i="12"/>
  <c r="I10" i="12" s="1"/>
  <c r="K11" i="12"/>
  <c r="M11" i="12"/>
  <c r="O11" i="12"/>
  <c r="Q11" i="12"/>
  <c r="Q10" i="12" s="1"/>
  <c r="V11" i="12"/>
  <c r="G12" i="12"/>
  <c r="G10" i="12" s="1"/>
  <c r="I12" i="12"/>
  <c r="K12" i="12"/>
  <c r="O12" i="12"/>
  <c r="O10" i="12" s="1"/>
  <c r="Q12" i="12"/>
  <c r="V12" i="12"/>
  <c r="G13" i="12"/>
  <c r="I13" i="12"/>
  <c r="K13" i="12"/>
  <c r="M13" i="12"/>
  <c r="O13" i="12"/>
  <c r="Q13" i="12"/>
  <c r="V13" i="12"/>
  <c r="AE15" i="12"/>
  <c r="I20" i="1"/>
  <c r="I19" i="1"/>
  <c r="I18" i="1"/>
  <c r="I17" i="1"/>
  <c r="I16" i="1"/>
  <c r="I63" i="1"/>
  <c r="J62" i="1" s="1"/>
  <c r="F44" i="1"/>
  <c r="G44" i="1"/>
  <c r="G25" i="1" s="1"/>
  <c r="A25" i="1" s="1"/>
  <c r="A26" i="1" s="1"/>
  <c r="G26" i="1" s="1"/>
  <c r="H43" i="1"/>
  <c r="I43" i="1" s="1"/>
  <c r="H40" i="1"/>
  <c r="I40" i="1" s="1"/>
  <c r="J54" i="1" l="1"/>
  <c r="J52" i="1"/>
  <c r="J53" i="1"/>
  <c r="J56" i="1"/>
  <c r="J55" i="1"/>
  <c r="J57" i="1"/>
  <c r="J51" i="1"/>
  <c r="J58" i="1"/>
  <c r="J61" i="1"/>
  <c r="J59" i="1"/>
  <c r="H42" i="1"/>
  <c r="I42" i="1" s="1"/>
  <c r="G28" i="1"/>
  <c r="H39" i="1"/>
  <c r="H44" i="1" s="1"/>
  <c r="G23" i="1"/>
  <c r="M8" i="13"/>
  <c r="M118" i="13"/>
  <c r="M101" i="13"/>
  <c r="M127" i="13"/>
  <c r="G8" i="13"/>
  <c r="AF145" i="13"/>
  <c r="G127" i="13"/>
  <c r="M126" i="13"/>
  <c r="M125" i="13" s="1"/>
  <c r="M79" i="13"/>
  <c r="M75" i="13" s="1"/>
  <c r="M62" i="13"/>
  <c r="M59" i="13" s="1"/>
  <c r="AF15" i="12"/>
  <c r="M12" i="12"/>
  <c r="M10" i="12" s="1"/>
  <c r="J60" i="1"/>
  <c r="I21" i="1"/>
  <c r="J28" i="1"/>
  <c r="J26" i="1"/>
  <c r="G38" i="1"/>
  <c r="F38" i="1"/>
  <c r="H32" i="1"/>
  <c r="J23" i="1"/>
  <c r="J24" i="1"/>
  <c r="J25" i="1"/>
  <c r="J27" i="1"/>
  <c r="E24" i="1"/>
  <c r="E26" i="1"/>
  <c r="J63" i="1" l="1"/>
  <c r="I39" i="1"/>
  <c r="I44" i="1" s="1"/>
  <c r="J43" i="1" s="1"/>
  <c r="A23" i="1"/>
  <c r="A24" i="1" s="1"/>
  <c r="G24" i="1" s="1"/>
  <c r="A27" i="1" s="1"/>
  <c r="A29" i="1" s="1"/>
  <c r="G29" i="1" s="1"/>
  <c r="G27" i="1" s="1"/>
  <c r="J40" i="1" l="1"/>
  <c r="J42" i="1"/>
  <c r="J39" i="1"/>
  <c r="J44" i="1" s="1"/>
  <c r="J41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<sst xmlns="http://schemas.openxmlformats.org/spreadsheetml/2006/main" count="738" uniqueCount="316">
  <si>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</si>
  <si>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</si>
  <si>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</si>
  <si>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</si>
  <si>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</si>
  <si>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</si>
  <si>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</si>
  <si>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</si>
  <si>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</si>
  <si>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</si>
  <si>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</si>
  <si>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</si>
  <si>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</si>
  <si>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</si>
  <si>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</si>
  <si>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</si>
  <si>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</si>
  <si>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</si>
  <si>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</si>
  <si>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</si>
  <si>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</si>
  <si>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</si>
  <si>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</si>
  <si>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</si>
  <si>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</si>
  <si>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</si>
  <si>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</si>
  <si>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</si>
  <si>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</si>
  <si>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</si>
  <si>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</si>
  <si>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</si>
  <si>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</si>
  <si>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</si>
  <si>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</si>
  <si>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</si>
  <si>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</si>
  <si>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</si>
  <si>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</si>
  <si>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</si>
  <si>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</si>
  <si>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</si>
  <si>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</si>
  <si>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PN02</t>
  </si>
  <si>
    <t>Hájenka Na lukách,Křtiny č.p.68</t>
  </si>
  <si>
    <t>Stavba</t>
  </si>
  <si>
    <t>00</t>
  </si>
  <si>
    <t>Vedlejší a ostatní náklady</t>
  </si>
  <si>
    <t>1</t>
  </si>
  <si>
    <t>VRN</t>
  </si>
  <si>
    <t>01</t>
  </si>
  <si>
    <t>ČOV AS-Vario comp 5K</t>
  </si>
  <si>
    <t>ČOV</t>
  </si>
  <si>
    <t>Celkem za stavbu</t>
  </si>
  <si>
    <t>CZK</t>
  </si>
  <si>
    <t>Rekapitulace dílů</t>
  </si>
  <si>
    <t>Typ dílu</t>
  </si>
  <si>
    <t>Zemní práce</t>
  </si>
  <si>
    <t>3</t>
  </si>
  <si>
    <t>Svislé a kompletní konstrukce</t>
  </si>
  <si>
    <t>4</t>
  </si>
  <si>
    <t>Vodorovné konstrukce</t>
  </si>
  <si>
    <t>8</t>
  </si>
  <si>
    <t>Trubní vedení</t>
  </si>
  <si>
    <t>93</t>
  </si>
  <si>
    <t>Dokončovací práce inženýrských staveb</t>
  </si>
  <si>
    <t>96</t>
  </si>
  <si>
    <t>Bourání konstrukcí</t>
  </si>
  <si>
    <t>99</t>
  </si>
  <si>
    <t>Staveništní přesun hmot</t>
  </si>
  <si>
    <t>711</t>
  </si>
  <si>
    <t>Izolace proti vodě</t>
  </si>
  <si>
    <t>M21</t>
  </si>
  <si>
    <t>Elektromontáže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</si>
  <si>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</si>
  <si>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</si>
  <si>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</si>
  <si>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</si>
  <si>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</si>
  <si>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</si>
  <si>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</si>
  <si>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</si>
  <si>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</si>
  <si>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</si>
  <si>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</si>
  <si>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</si>
  <si>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</si>
  <si>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</si>
  <si>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</si>
  <si>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</si>
  <si>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</si>
  <si>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</si>
  <si>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</si>
  <si>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</si>
  <si>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</si>
  <si>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</si>
  <si>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</si>
  <si>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</si>
  <si>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</si>
  <si>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</si>
  <si>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</si>
  <si>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</si>
  <si>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</si>
  <si>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</si>
  <si>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</si>
  <si>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</si>
  <si>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</si>
  <si>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005121 R</t>
  </si>
  <si>
    <t>Zařízení staveniště</t>
  </si>
  <si>
    <t>Soubor</t>
  </si>
  <si>
    <t>RTS 17/ I</t>
  </si>
  <si>
    <t>Indiv</t>
  </si>
  <si>
    <t>POL99_2</t>
  </si>
  <si>
    <t>0052410201</t>
  </si>
  <si>
    <t>Práce statika</t>
  </si>
  <si>
    <t xml:space="preserve">hod   </t>
  </si>
  <si>
    <t>Vlastní</t>
  </si>
  <si>
    <t>POL99_8</t>
  </si>
  <si>
    <t>0052410202</t>
  </si>
  <si>
    <t>Měření rovinnosti (nivelace)-dna</t>
  </si>
  <si>
    <t>005241020R</t>
  </si>
  <si>
    <t xml:space="preserve">Geodetické zaměření skutečného provedení  </t>
  </si>
  <si>
    <t>SUM</t>
  </si>
  <si>
    <t>END</t>
  </si>
  <si>
    <t>Položkový soupis prací a dodávek</t>
  </si>
  <si>
    <t>132201210R00</t>
  </si>
  <si>
    <t xml:space="preserve">Hloubení rýh šířky přes 60 do 200 cm do 50 m3, v hornině 3, hloubení strojně </t>
  </si>
  <si>
    <t>m3</t>
  </si>
  <si>
    <t>800-1</t>
  </si>
  <si>
    <t>Kalkul</t>
  </si>
  <si>
    <t>POL1_1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</si>
  <si>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</si>
  <si>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SPI</t>
  </si>
  <si>
    <t>výkop rýh kolem stáv nádrže : (0,30+1,00)/2*1,35*5,65*2+(0,30+1,00)/2*1,35*4,70*2</t>
  </si>
  <si>
    <t>VV</t>
  </si>
  <si>
    <t>pro potrubí : 1,10*0,47*4,20+1,10*1,10*28,30+1,10*1,32*14,10</t>
  </si>
  <si>
    <t>pro VO : 3,00*1,50*0,50+0,30*0,20*1,50+0,25*0,20*1,50</t>
  </si>
  <si>
    <t>115101201R00</t>
  </si>
  <si>
    <t>Čerpání vody na dopravní výšku do 10 m_x000D_
 s uvažovaným průměrným přítokem do 500 l/min</t>
  </si>
  <si>
    <t>h</t>
  </si>
  <si>
    <t>POL1_</t>
  </si>
  <si>
    <t>na vzdálenost (výšku) od hladiny vody v jímce po výšku roviny proložené osou nejvyššího bodu výtlačného potrubí, odpadní potrubí v délce do 20 m,</t>
  </si>
  <si>
    <t>UVAŽUJE SE ČERPÁNÍ 15DNŮ PO 8 HODINÁCH : 8*15</t>
  </si>
  <si>
    <t>115101301R00</t>
  </si>
  <si>
    <t>Pohotovost záložní čerpací soupravy na dopravní výšku do 10 m_x000D_
 s uvažovaným průměrným přítokem do 500 l/min</t>
  </si>
  <si>
    <t>den</t>
  </si>
  <si>
    <t>na vzdálenost (výšku) od hladiny vody v jímce po výšku roviny proložené osou nejvyššího bodu výtlačného potrubí, včetně sacího a výtlačného potrubí, příp. odpadní žlaby a lešení pod čerpadlo a pod potrubí nebo pod odpadní žlaby,</t>
  </si>
  <si>
    <t>151101101R00</t>
  </si>
  <si>
    <t>příložné  pro jakoukoliv mezerovitost, hloubky do 2 m</t>
  </si>
  <si>
    <t>m2</t>
  </si>
  <si>
    <t>PRO POTRUBÍ : 1,10*2*28,30+1,32*2*14,10</t>
  </si>
  <si>
    <t>151101111R00</t>
  </si>
  <si>
    <t>příložné , hloubky do 2 m</t>
  </si>
  <si>
    <t>161101101R00</t>
  </si>
  <si>
    <t>z horniny 1 až 4, při hloubce výkopu přes 1 do 2,5 m</t>
  </si>
  <si>
    <t>Z RÝH KOLEM NÁDRŽE : 18,16</t>
  </si>
  <si>
    <t>z rýh pro potrubí : 56,89</t>
  </si>
  <si>
    <t>162701105R00</t>
  </si>
  <si>
    <t>z horniny 1 až 4, na vzdálenost přes 9 000  do 10 000 m</t>
  </si>
  <si>
    <t>z výkopu kolem st nádrže : 18,16</t>
  </si>
  <si>
    <t xml:space="preserve">z rýh pro potrubí vytl kubatur : </t>
  </si>
  <si>
    <t>lože,potrubí obsyp : 1,10*0,55*46,60</t>
  </si>
  <si>
    <t>z výkopu pro VO : 2,42</t>
  </si>
  <si>
    <t>167101101R00</t>
  </si>
  <si>
    <t>do 100 m3, z horniny 1 až 4</t>
  </si>
  <si>
    <t>171201201R00</t>
  </si>
  <si>
    <t>na dočasnou skládku tak, že na 1 m2 plochy připadá přes 2 m3 výkopku nebo ornice</t>
  </si>
  <si>
    <t>174101101R00</t>
  </si>
  <si>
    <t>jam, šachet, rýh nebo kolem objektů v těchto vykopávkách</t>
  </si>
  <si>
    <t>Začátek provozního součtu</t>
  </si>
  <si>
    <t xml:space="preserve">  zásyp stáv jímky : 3,90*4,20*1,65+5,80*6,10*1,05</t>
  </si>
  <si>
    <t xml:space="preserve">  odečte se vytl kubatur : </t>
  </si>
  <si>
    <t xml:space="preserve">  podkl beton : -1,90*1,90*0,45</t>
  </si>
  <si>
    <t xml:space="preserve">  ČOV : -1,70*1,70*1,20-0,50*0,50*3,14*1,05</t>
  </si>
  <si>
    <t xml:space="preserve">  Mezisoučet</t>
  </si>
  <si>
    <t xml:space="preserve">  zásyp potrubí vyk zem : </t>
  </si>
  <si>
    <t xml:space="preserve">  výkop : 58,26</t>
  </si>
  <si>
    <t xml:space="preserve">  odrčte se vytl kub : -28,19</t>
  </si>
  <si>
    <t>Konec provozního součtu</t>
  </si>
  <si>
    <t>Mezisoučet</t>
  </si>
  <si>
    <t>58,26+30,07</t>
  </si>
  <si>
    <t>175101101RT2</t>
  </si>
  <si>
    <t>bez prohození sypaniny</t>
  </si>
  <si>
    <t>1,10*0,45*48,30</t>
  </si>
  <si>
    <t>180400010RA0</t>
  </si>
  <si>
    <t>lučního, v rovině</t>
  </si>
  <si>
    <t>POL2_1</t>
  </si>
  <si>
    <t>nad rýhou po položení potrubí : 2,00*46,60</t>
  </si>
  <si>
    <t>181300010RAA</t>
  </si>
  <si>
    <t>při tloušťce 150 mm, dovoz ornice ze vzdálenosti 500 m</t>
  </si>
  <si>
    <t>nad st jímkou : 6,50*6,80</t>
  </si>
  <si>
    <t>199000005R00</t>
  </si>
  <si>
    <t>Poplatky za skládku zeminy 1- 4</t>
  </si>
  <si>
    <t>t</t>
  </si>
  <si>
    <t>48,77*1,80</t>
  </si>
  <si>
    <t>58337213R</t>
  </si>
  <si>
    <t>štěrkopísek frakce 0,0 až 32,0 mm; třída MN</t>
  </si>
  <si>
    <t>SPCM</t>
  </si>
  <si>
    <t>POL3_0</t>
  </si>
  <si>
    <t>58,26*1,1*1,03</t>
  </si>
  <si>
    <t>329311114R00</t>
  </si>
  <si>
    <t>Konstrukce ostatní z bet. prostého C 25/30 XA2</t>
  </si>
  <si>
    <t>VO-betonový práh : 0,25*0,30*1,50+0,30*0,85*1,50</t>
  </si>
  <si>
    <t>451311811R00</t>
  </si>
  <si>
    <t>Podklad pod dlažbu z betonu C 25/30 XA1,do 10 cm</t>
  </si>
  <si>
    <t>pod dlažbu VO : 1,50*2,95</t>
  </si>
  <si>
    <t>451541111R00</t>
  </si>
  <si>
    <t>ze štěrkodrtě 0÷63 mm</t>
  </si>
  <si>
    <t>pod potrubí : 1,10*0,10*48,30</t>
  </si>
  <si>
    <t>452311141R00</t>
  </si>
  <si>
    <t>Podkladní a zajišťovací konstrukce z betonu desky pod potrubí, stoky a drobné objekty , z betonu prostého třídy C 16/20</t>
  </si>
  <si>
    <t>827-1</t>
  </si>
  <si>
    <t>z cementu portlandského nebo struskoportlandského, v otevřeném výkopu,</t>
  </si>
  <si>
    <t>podbetonování ČOV : 1,90*1,90*0,45</t>
  </si>
  <si>
    <t>pod kontejner : 0,65*0,65*0,10</t>
  </si>
  <si>
    <t>452351101R00</t>
  </si>
  <si>
    <t>desek nebo sedlových loží pod potrubí, stoky a drobné objekty</t>
  </si>
  <si>
    <t>deska pod ČOV : 1,90*0,45*2</t>
  </si>
  <si>
    <t>pod kontejner : 0,65*0,10*4</t>
  </si>
  <si>
    <t>452368113R00</t>
  </si>
  <si>
    <t>z betonářské oceli 10 505(R)</t>
  </si>
  <si>
    <t>podkl deska ČOV : 1,90*1,90*5,00*0,001</t>
  </si>
  <si>
    <t>465511311R00</t>
  </si>
  <si>
    <t>Dlažba z lom.kam. suchá do 20 m2 výpl. MC10, 20 cm</t>
  </si>
  <si>
    <t>VO : 1,50*2,95</t>
  </si>
  <si>
    <t>871313121R00</t>
  </si>
  <si>
    <t>DN 150 mm</t>
  </si>
  <si>
    <t>m</t>
  </si>
  <si>
    <t>877313123R00</t>
  </si>
  <si>
    <t>kus</t>
  </si>
  <si>
    <t>KT-PVC-150 : 1</t>
  </si>
  <si>
    <t>892571111R00</t>
  </si>
  <si>
    <t>do DN 200 mm</t>
  </si>
  <si>
    <t>892583111R00</t>
  </si>
  <si>
    <t>do DN 300 mm</t>
  </si>
  <si>
    <t>úsek</t>
  </si>
  <si>
    <t>8942012</t>
  </si>
  <si>
    <t>Stěny šachet z betonu C 20/25, tl. nad 20 cm</t>
  </si>
  <si>
    <t>stěny spodní části ČOV : (1,70*1,70-0,60*0,60*3,14)*1,52</t>
  </si>
  <si>
    <t>vstup : (1,20*1,20-0,45*0,45*3,14)*0,68</t>
  </si>
  <si>
    <t>894432112R00</t>
  </si>
  <si>
    <t>revizních průměr 425 mm</t>
  </si>
  <si>
    <t>894502101R00</t>
  </si>
  <si>
    <t>prvoúhlých, jednostranné</t>
  </si>
  <si>
    <t>spodní část ČOV : 1,70*2,35*2+1,70*1,50*2</t>
  </si>
  <si>
    <t>899101111R00</t>
  </si>
  <si>
    <t>o hmotnost jednotlivě do 50 kg</t>
  </si>
  <si>
    <t>899623151R00</t>
  </si>
  <si>
    <t>Obetonování potrubí nebo zdiva stok betonem prostým třídy C 16/20</t>
  </si>
  <si>
    <t>potrubí procházející přes VO : 1,10*0,45*1,80</t>
  </si>
  <si>
    <t>PC02</t>
  </si>
  <si>
    <t>Domovní ČOV pro prům průtok 0,75m3/den válc PP nádrž DN 1200mm,v 1500mm+vst komín,dmychadlo, vč plast skřínky na dmychadlo,vč dopravy a uvedení do provozu</t>
  </si>
  <si>
    <t>kompl</t>
  </si>
  <si>
    <t>PC02A</t>
  </si>
  <si>
    <t>Složení a montáž ČOV</t>
  </si>
  <si>
    <t>KOMPL</t>
  </si>
  <si>
    <t>PC01</t>
  </si>
  <si>
    <t>Napojení  do stávající vnitřní kanalizace</t>
  </si>
  <si>
    <t>28611262.AR</t>
  </si>
  <si>
    <t>trubka plastová kanalizační PVC; hladká, s hrdlem; Sn 8 kN/m2; D = 160,0 mm; s = 4,70 mm; l = 5000,0 mm</t>
  </si>
  <si>
    <t>48,30/5,00*1,015</t>
  </si>
  <si>
    <t>2861400</t>
  </si>
  <si>
    <t>Trubka ochranná  d 110 x 6000 mm PEHD pro přívod vzduchu</t>
  </si>
  <si>
    <t>28651858.AR</t>
  </si>
  <si>
    <t>přechod kamenina-plast DN 150,0 mm; l = 206 mm</t>
  </si>
  <si>
    <t>286971490R</t>
  </si>
  <si>
    <t>trubka plastová kanalizační PVC-U; korugovaná; D = 400,0 mm; l = 1 500,0 mm</t>
  </si>
  <si>
    <t>POL3_</t>
  </si>
  <si>
    <t>286971</t>
  </si>
  <si>
    <t>Poklop plastový 1,5 t na PAD 400, RŠ DN400</t>
  </si>
  <si>
    <t>2869716902R</t>
  </si>
  <si>
    <t>dno šachetní s výkyvnými hrdly; průtočné; PP; pro korugov. potrubí; úhel odpadu 30 °; DN = 478,0 mm; l = 627 mm; š = 478 mm; h = 611 mm; DN žlabu 150 mm</t>
  </si>
  <si>
    <t>938901131R00</t>
  </si>
  <si>
    <t xml:space="preserve">vyklizení bahna z nádrže  </t>
  </si>
  <si>
    <t>3,90*4,20*2,60</t>
  </si>
  <si>
    <t>938901132R00</t>
  </si>
  <si>
    <t>vyčištění nádrže po vyklizení bahna</t>
  </si>
  <si>
    <t>3,90*4,20*1,65</t>
  </si>
  <si>
    <t>938901411R00</t>
  </si>
  <si>
    <t>roztokem chlornanu sodného</t>
  </si>
  <si>
    <t>962052211R00</t>
  </si>
  <si>
    <t>nadzákladového</t>
  </si>
  <si>
    <t xml:space="preserve">stávající jímka : </t>
  </si>
  <si>
    <t>strop : 4,40*4,70*0,20</t>
  </si>
  <si>
    <t>část stěn : (4,40+4,20)*2*0,95</t>
  </si>
  <si>
    <t>998142251R00</t>
  </si>
  <si>
    <t>výšky do 25 mm</t>
  </si>
  <si>
    <t>POL7_</t>
  </si>
  <si>
    <t xml:space="preserve">Hmotnosti z položek s pořadovými čísly: : </t>
  </si>
  <si>
    <t xml:space="preserve">4,11,15,16,17,18,19,20,21,22,24,26,27,29,30,31,35,36,37,38,39,40,43,44, : </t>
  </si>
  <si>
    <t>Součet: : 179,62638</t>
  </si>
  <si>
    <t>711131101R00</t>
  </si>
  <si>
    <t>vodorovná, 1 vrstva, bez dodávky izolačních pásů</t>
  </si>
  <si>
    <t>POL1_7</t>
  </si>
  <si>
    <t xml:space="preserve">horní část obet ČOV : </t>
  </si>
  <si>
    <t>VODOROVNĚ : 1,95*1,95</t>
  </si>
  <si>
    <t>svisle : 1,90*4*0,2+1,20*3,14*0,30</t>
  </si>
  <si>
    <t>62831115R</t>
  </si>
  <si>
    <t>pás izolační z oxidovaného asfaltu natavitelný; nosná vložka skelná rohož; horní strana jemný minerální posyp; spodní strana PE fólie; tl. 4,0 mm</t>
  </si>
  <si>
    <t>6,45*1,1</t>
  </si>
  <si>
    <t>pc21</t>
  </si>
  <si>
    <t>Přípojka elektro (CYKY 3C X 1,5) vč zemních prací a napojení na el  rozvaděč</t>
  </si>
  <si>
    <t>979081111R00</t>
  </si>
  <si>
    <t>do 1 km</t>
  </si>
  <si>
    <t>POL8_</t>
  </si>
  <si>
    <t xml:space="preserve">Demontážní hmotnosti z položek s pořadovými čísly: : </t>
  </si>
  <si>
    <t xml:space="preserve">44, : </t>
  </si>
  <si>
    <t>Součet: : 49,14240</t>
  </si>
  <si>
    <t>979081121R00</t>
  </si>
  <si>
    <t>příplatek za každý další 1 km</t>
  </si>
  <si>
    <t>Součet: : 442,28160</t>
  </si>
  <si>
    <t>979082111R00</t>
  </si>
  <si>
    <t>do 10 m</t>
  </si>
  <si>
    <t>979990001R00</t>
  </si>
  <si>
    <t>Poplatek za skládku stavební suti</t>
  </si>
  <si>
    <t>801-3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</si>
</sst>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rgb="FFDE3801"/>
      <name val="Arial CE"/>
      <charset val="238"/>
    </font>
    <font>
      <sz val="8"/>
      <color rgb="FFDF7000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0" fontId="19" fillId="0" borderId="0" xfId="0" applyNumberFormat="1" applyFont="1" applyBorder="1" applyAlignment="1">
      <alignment horizontal="center" vertical="top" wrapText="1" shrinkToFit="1"/>
    </xf>
    <xf numFmtId="0" fontId="19" fillId="0" borderId="0" xfId="0" applyNumberFormat="1" applyFont="1" applyBorder="1" applyAlignment="1">
      <alignment vertical="top" wrapText="1" shrinkToFit="1"/>
    </xf>
    <xf numFmtId="0" fontId="20" fillId="0" borderId="0" xfId="0" applyNumberFormat="1" applyFont="1" applyBorder="1" applyAlignment="1">
      <alignment horizontal="center" vertical="top" wrapText="1" shrinkToFit="1"/>
    </xf>
    <xf numFmtId="0" fontId="20" fillId="0" borderId="0" xfId="0" applyNumberFormat="1" applyFont="1" applyBorder="1" applyAlignment="1">
      <alignment vertical="top" wrapText="1" shrinkToFit="1"/>
    </xf>
    <xf numFmtId="0" fontId="21" fillId="0" borderId="0" xfId="0" applyNumberFormat="1" applyFont="1" applyAlignment="1">
      <alignment wrapText="1"/>
    </xf>
    <xf numFmtId="0" fontId="17" fillId="0" borderId="0" xfId="0" quotePrefix="1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quotePrefix="1" applyNumberFormat="1" applyFont="1" applyBorder="1" applyAlignment="1">
      <alignment horizontal="left" vertical="top" wrapText="1"/>
    </xf>
    <xf numFmtId="0" fontId="19" fillId="0" borderId="0" xfId="0" quotePrefix="1" applyNumberFormat="1" applyFont="1" applyBorder="1" applyAlignment="1">
      <alignment horizontal="left" vertical="top" wrapText="1"/>
    </xf>
    <xf numFmtId="0" fontId="20" fillId="0" borderId="0" xfId="0" quotePrefix="1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2" t="s">
        <v>39</v>
      </c>
      <c r="B2" s="202"/>
      <c r="C2" s="202"/>
      <c r="D2" s="202"/>
      <c r="E2" s="202"/>
      <c r="F2" s="202"/>
      <c r="G2" s="202"/>
    </row>
  </sheetData>
  <sheetProtection password="DC0D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6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28" t="s">
        <v>41</v>
      </c>
      <c r="C1" s="229"/>
      <c r="D1" s="229"/>
      <c r="E1" s="229"/>
      <c r="F1" s="229"/>
      <c r="G1" s="229"/>
      <c r="H1" s="229"/>
      <c r="I1" s="229"/>
      <c r="J1" s="230"/>
    </row>
    <row r="2" spans="1:15" ht="36" customHeight="1" x14ac:dyDescent="0.2">
      <c r="A2" s="3"/>
      <c r="B2" s="79" t="s">
        <v>22</v>
      </c>
      <c r="C2" s="80"/>
      <c r="D2" s="81" t="s">
        <v>43</v>
      </c>
      <c r="E2" s="234" t="s">
        <v>44</v>
      </c>
      <c r="F2" s="235"/>
      <c r="G2" s="235"/>
      <c r="H2" s="235"/>
      <c r="I2" s="235"/>
      <c r="J2" s="236"/>
      <c r="O2" s="2"/>
    </row>
    <row r="3" spans="1:15" ht="27" hidden="1" customHeight="1" x14ac:dyDescent="0.2">
      <c r="A3" s="3"/>
      <c r="B3" s="82"/>
      <c r="C3" s="80"/>
      <c r="D3" s="83"/>
      <c r="E3" s="237"/>
      <c r="F3" s="238"/>
      <c r="G3" s="238"/>
      <c r="H3" s="238"/>
      <c r="I3" s="238"/>
      <c r="J3" s="239"/>
    </row>
    <row r="4" spans="1:15" ht="23.25" customHeight="1" x14ac:dyDescent="0.2">
      <c r="A4" s="3"/>
      <c r="B4" s="84"/>
      <c r="C4" s="85"/>
      <c r="D4" s="86"/>
      <c r="E4" s="226"/>
      <c r="F4" s="226"/>
      <c r="G4" s="226"/>
      <c r="H4" s="226"/>
      <c r="I4" s="226"/>
      <c r="J4" s="227"/>
    </row>
    <row r="5" spans="1:15" ht="24" customHeight="1" x14ac:dyDescent="0.2">
      <c r="A5" s="3"/>
      <c r="B5" s="47" t="s">
        <v>42</v>
      </c>
      <c r="C5" s="4"/>
      <c r="D5" s="32"/>
      <c r="E5" s="25"/>
      <c r="F5" s="25"/>
      <c r="G5" s="25"/>
      <c r="H5" s="27" t="s">
        <v>40</v>
      </c>
      <c r="I5" s="32"/>
      <c r="J5" s="10"/>
    </row>
    <row r="6" spans="1:15" ht="15.75" customHeight="1" x14ac:dyDescent="0.2">
      <c r="A6" s="3"/>
      <c r="B6" s="41"/>
      <c r="C6" s="25"/>
      <c r="D6" s="32"/>
      <c r="E6" s="25"/>
      <c r="F6" s="25"/>
      <c r="G6" s="25"/>
      <c r="H6" s="27" t="s">
        <v>34</v>
      </c>
      <c r="I6" s="32"/>
      <c r="J6" s="10"/>
    </row>
    <row r="7" spans="1:15" ht="15.75" customHeight="1" x14ac:dyDescent="0.2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">
      <c r="A8" s="3"/>
      <c r="B8" s="47" t="s">
        <v>20</v>
      </c>
      <c r="C8" s="4"/>
      <c r="D8" s="35"/>
      <c r="E8" s="4"/>
      <c r="F8" s="4"/>
      <c r="G8" s="45"/>
      <c r="H8" s="27" t="s">
        <v>40</v>
      </c>
      <c r="I8" s="32"/>
      <c r="J8" s="10"/>
    </row>
    <row r="9" spans="1:15" ht="15.75" hidden="1" customHeight="1" x14ac:dyDescent="0.2">
      <c r="A9" s="3"/>
      <c r="B9" s="3"/>
      <c r="C9" s="4"/>
      <c r="D9" s="35"/>
      <c r="E9" s="4"/>
      <c r="F9" s="4"/>
      <c r="G9" s="45"/>
      <c r="H9" s="27" t="s">
        <v>34</v>
      </c>
      <c r="I9" s="32"/>
      <c r="J9" s="10"/>
    </row>
    <row r="10" spans="1:15" ht="15.75" hidden="1" customHeight="1" x14ac:dyDescent="0.2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3"/>
      <c r="B11" s="47" t="s">
        <v>19</v>
      </c>
      <c r="C11" s="4"/>
      <c r="D11" s="241"/>
      <c r="E11" s="241"/>
      <c r="F11" s="241"/>
      <c r="G11" s="241"/>
      <c r="H11" s="27" t="s">
        <v>40</v>
      </c>
      <c r="I11" s="88"/>
      <c r="J11" s="10"/>
    </row>
    <row r="12" spans="1:15" ht="15.75" customHeight="1" x14ac:dyDescent="0.2">
      <c r="A12" s="3"/>
      <c r="B12" s="41"/>
      <c r="C12" s="25"/>
      <c r="D12" s="224"/>
      <c r="E12" s="224"/>
      <c r="F12" s="224"/>
      <c r="G12" s="224"/>
      <c r="H12" s="27" t="s">
        <v>34</v>
      </c>
      <c r="I12" s="88"/>
      <c r="J12" s="10"/>
    </row>
    <row r="13" spans="1:15" ht="15.75" customHeight="1" x14ac:dyDescent="0.2">
      <c r="A13" s="3"/>
      <c r="B13" s="42"/>
      <c r="C13" s="87"/>
      <c r="D13" s="225"/>
      <c r="E13" s="225"/>
      <c r="F13" s="225"/>
      <c r="G13" s="225"/>
      <c r="H13" s="28"/>
      <c r="I13" s="34"/>
      <c r="J13" s="51"/>
    </row>
    <row r="14" spans="1:15" ht="24" hidden="1" customHeight="1" x14ac:dyDescent="0.2">
      <c r="A14" s="3"/>
      <c r="B14" s="66" t="s">
        <v>21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3"/>
      <c r="B15" s="52" t="s">
        <v>32</v>
      </c>
      <c r="C15" s="72"/>
      <c r="D15" s="53"/>
      <c r="E15" s="240"/>
      <c r="F15" s="240"/>
      <c r="G15" s="242"/>
      <c r="H15" s="242"/>
      <c r="I15" s="242" t="s">
        <v>29</v>
      </c>
      <c r="J15" s="243"/>
    </row>
    <row r="16" spans="1:15" ht="23.25" customHeight="1" x14ac:dyDescent="0.2">
      <c r="A16" s="140" t="s">
        <v>24</v>
      </c>
      <c r="B16" s="57" t="s">
        <v>24</v>
      </c>
      <c r="C16" s="58"/>
      <c r="D16" s="59"/>
      <c r="E16" s="217"/>
      <c r="F16" s="218"/>
      <c r="G16" s="217"/>
      <c r="H16" s="218"/>
      <c r="I16" s="217">
        <f>SUMIF(F51:F62,A16,I51:I62)+SUMIF(F51:F62,"PSU",I51:I62)</f>
        <v>0</v>
      </c>
      <c r="J16" s="219"/>
    </row>
    <row r="17" spans="1:10" ht="23.25" customHeight="1" x14ac:dyDescent="0.2">
      <c r="A17" s="140" t="s">
        <v>25</v>
      </c>
      <c r="B17" s="57" t="s">
        <v>25</v>
      </c>
      <c r="C17" s="58"/>
      <c r="D17" s="59"/>
      <c r="E17" s="217"/>
      <c r="F17" s="218"/>
      <c r="G17" s="217"/>
      <c r="H17" s="218"/>
      <c r="I17" s="217">
        <f>SUMIF(F51:F62,A17,I51:I62)</f>
        <v>0</v>
      </c>
      <c r="J17" s="219"/>
    </row>
    <row r="18" spans="1:10" ht="23.25" customHeight="1" x14ac:dyDescent="0.2">
      <c r="A18" s="140" t="s">
        <v>26</v>
      </c>
      <c r="B18" s="57" t="s">
        <v>26</v>
      </c>
      <c r="C18" s="58"/>
      <c r="D18" s="59"/>
      <c r="E18" s="217"/>
      <c r="F18" s="218"/>
      <c r="G18" s="217"/>
      <c r="H18" s="218"/>
      <c r="I18" s="217">
        <f>SUMIF(F51:F62,A18,I51:I62)</f>
        <v>0</v>
      </c>
      <c r="J18" s="219"/>
    </row>
    <row r="19" spans="1:10" ht="23.25" customHeight="1" x14ac:dyDescent="0.2">
      <c r="A19" s="140" t="s">
        <v>77</v>
      </c>
      <c r="B19" s="57" t="s">
        <v>27</v>
      </c>
      <c r="C19" s="58"/>
      <c r="D19" s="59"/>
      <c r="E19" s="217"/>
      <c r="F19" s="218"/>
      <c r="G19" s="217"/>
      <c r="H19" s="218"/>
      <c r="I19" s="217">
        <f>SUMIF(F51:F62,A19,I51:I62)</f>
        <v>0</v>
      </c>
      <c r="J19" s="219"/>
    </row>
    <row r="20" spans="1:10" ht="23.25" customHeight="1" x14ac:dyDescent="0.2">
      <c r="A20" s="140" t="s">
        <v>78</v>
      </c>
      <c r="B20" s="57" t="s">
        <v>28</v>
      </c>
      <c r="C20" s="58"/>
      <c r="D20" s="59"/>
      <c r="E20" s="217"/>
      <c r="F20" s="218"/>
      <c r="G20" s="217"/>
      <c r="H20" s="218"/>
      <c r="I20" s="217">
        <f>SUMIF(F51:F62,A20,I51:I62)</f>
        <v>0</v>
      </c>
      <c r="J20" s="219"/>
    </row>
    <row r="21" spans="1:10" ht="23.25" customHeight="1" x14ac:dyDescent="0.2">
      <c r="A21" s="3"/>
      <c r="B21" s="74" t="s">
        <v>29</v>
      </c>
      <c r="C21" s="75"/>
      <c r="D21" s="76"/>
      <c r="E21" s="220"/>
      <c r="F21" s="244"/>
      <c r="G21" s="220"/>
      <c r="H21" s="244"/>
      <c r="I21" s="220">
        <f>SUM(I16:J20)</f>
        <v>0</v>
      </c>
      <c r="J21" s="221"/>
    </row>
    <row r="22" spans="1:10" ht="33" customHeight="1" x14ac:dyDescent="0.2">
      <c r="A22" s="3"/>
      <c r="B22" s="65" t="s">
        <v>33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3">
        <f>ZakladDPHSni*SazbaDPH1/100</f>
        <v>0</v>
      </c>
      <c r="B23" s="57" t="s">
        <v>12</v>
      </c>
      <c r="C23" s="58"/>
      <c r="D23" s="59"/>
      <c r="E23" s="60">
        <v>15</v>
      </c>
      <c r="F23" s="61" t="s">
        <v>0</v>
      </c>
      <c r="G23" s="215">
        <f>ZakladDPHSniVypocet</f>
        <v>0</v>
      </c>
      <c r="H23" s="216"/>
      <c r="I23" s="216"/>
      <c r="J23" s="62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7" t="s">
        <v>13</v>
      </c>
      <c r="C24" s="58"/>
      <c r="D24" s="59"/>
      <c r="E24" s="60">
        <f>SazbaDPH1</f>
        <v>15</v>
      </c>
      <c r="F24" s="61" t="s">
        <v>0</v>
      </c>
      <c r="G24" s="213">
        <f>IF(A24&gt;50, ROUNDUP(A23, 0), ROUNDDOWN(A23, 0))</f>
        <v>0</v>
      </c>
      <c r="H24" s="214"/>
      <c r="I24" s="214"/>
      <c r="J24" s="62" t="str">
        <f t="shared" si="0"/>
        <v>CZK</v>
      </c>
    </row>
    <row r="25" spans="1:10" ht="23.25" customHeight="1" x14ac:dyDescent="0.2">
      <c r="A25" s="3">
        <f>ZakladDPHZakl*SazbaDPH2/100</f>
        <v>0</v>
      </c>
      <c r="B25" s="57" t="s">
        <v>14</v>
      </c>
      <c r="C25" s="58"/>
      <c r="D25" s="59"/>
      <c r="E25" s="60">
        <v>21</v>
      </c>
      <c r="F25" s="61" t="s">
        <v>0</v>
      </c>
      <c r="G25" s="215">
        <f>ZakladDPHZaklVypocet</f>
        <v>0</v>
      </c>
      <c r="H25" s="216"/>
      <c r="I25" s="216"/>
      <c r="J25" s="62" t="str">
        <f t="shared" si="0"/>
        <v>CZK</v>
      </c>
    </row>
    <row r="26" spans="1:10" ht="23.25" customHeight="1" x14ac:dyDescent="0.2">
      <c r="A26" s="3">
        <f>(A25-INT(A25))*100</f>
        <v>0</v>
      </c>
      <c r="B26" s="49" t="s">
        <v>15</v>
      </c>
      <c r="C26" s="21"/>
      <c r="D26" s="17"/>
      <c r="E26" s="43">
        <f>SazbaDPH2</f>
        <v>21</v>
      </c>
      <c r="F26" s="44" t="s">
        <v>0</v>
      </c>
      <c r="G26" s="231">
        <f>IF(A26&gt;50, ROUNDUP(A25, 0), ROUNDDOWN(A25, 0))</f>
        <v>0</v>
      </c>
      <c r="H26" s="232"/>
      <c r="I26" s="232"/>
      <c r="J26" s="56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8" t="s">
        <v>4</v>
      </c>
      <c r="C27" s="19"/>
      <c r="D27" s="22"/>
      <c r="E27" s="19"/>
      <c r="F27" s="20"/>
      <c r="G27" s="233">
        <f>CenaCelkem-(ZakladDPHSni+DPHSni+ZakladDPHZakl+DPHZakl)</f>
        <v>0</v>
      </c>
      <c r="H27" s="233"/>
      <c r="I27" s="233"/>
      <c r="J27" s="63" t="str">
        <f t="shared" si="0"/>
        <v>CZK</v>
      </c>
    </row>
    <row r="28" spans="1:10" ht="27.75" hidden="1" customHeight="1" thickBot="1" x14ac:dyDescent="0.25">
      <c r="A28" s="3"/>
      <c r="B28" s="117" t="s">
        <v>23</v>
      </c>
      <c r="C28" s="118"/>
      <c r="D28" s="118"/>
      <c r="E28" s="119"/>
      <c r="F28" s="120"/>
      <c r="G28" s="223">
        <f>ZakladDPHSniVypocet+ZakladDPHZaklVypocet</f>
        <v>0</v>
      </c>
      <c r="H28" s="223"/>
      <c r="I28" s="223"/>
      <c r="J28" s="121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7" t="s">
        <v>35</v>
      </c>
      <c r="C29" s="122"/>
      <c r="D29" s="122"/>
      <c r="E29" s="122"/>
      <c r="F29" s="122"/>
      <c r="G29" s="222">
        <f>IF(A29&gt;50, ROUNDUP(A27, 0), ROUNDDOWN(A27, 0))</f>
        <v>0</v>
      </c>
      <c r="H29" s="222"/>
      <c r="I29" s="222"/>
      <c r="J29" s="123" t="s">
        <v>54</v>
      </c>
    </row>
    <row r="30" spans="1:10" ht="12.75" customHeight="1" x14ac:dyDescent="0.2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">
      <c r="A32" s="3"/>
      <c r="B32" s="23"/>
      <c r="C32" s="18" t="s">
        <v>11</v>
      </c>
      <c r="D32" s="39"/>
      <c r="E32" s="39"/>
      <c r="F32" s="18" t="s">
        <v>10</v>
      </c>
      <c r="G32" s="39"/>
      <c r="H32" s="40">
        <f ca="1">TODAY()</f>
        <v>43124</v>
      </c>
      <c r="I32" s="39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">
      <c r="A35" s="3"/>
      <c r="B35" s="3"/>
      <c r="C35" s="4"/>
      <c r="D35" s="212" t="s">
        <v>2</v>
      </c>
      <c r="E35" s="212"/>
      <c r="F35" s="4"/>
      <c r="G35" s="45"/>
      <c r="H35" s="12" t="s">
        <v>3</v>
      </c>
      <c r="I35" s="45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94" t="s">
        <v>16</v>
      </c>
      <c r="C37" s="95"/>
      <c r="D37" s="95"/>
      <c r="E37" s="95"/>
      <c r="F37" s="96"/>
      <c r="G37" s="96"/>
      <c r="H37" s="96"/>
      <c r="I37" s="96"/>
      <c r="J37" s="95"/>
    </row>
    <row r="38" spans="1:10" ht="25.5" customHeight="1" x14ac:dyDescent="0.2">
      <c r="A38" s="93" t="s">
        <v>37</v>
      </c>
      <c r="B38" s="97" t="s">
        <v>17</v>
      </c>
      <c r="C38" s="98" t="s">
        <v>5</v>
      </c>
      <c r="D38" s="99"/>
      <c r="E38" s="99"/>
      <c r="F38" s="100" t="str">
        <f>B23</f>
        <v>Základ pro sníženou DPH</v>
      </c>
      <c r="G38" s="100" t="str">
        <f>B25</f>
        <v>Základ pro základní DPH</v>
      </c>
      <c r="H38" s="101" t="s">
        <v>18</v>
      </c>
      <c r="I38" s="101" t="s">
        <v>1</v>
      </c>
      <c r="J38" s="102" t="s">
        <v>0</v>
      </c>
    </row>
    <row r="39" spans="1:10" ht="25.5" hidden="1" customHeight="1" x14ac:dyDescent="0.2">
      <c r="A39" s="93">
        <v>1</v>
      </c>
      <c r="B39" s="103" t="s">
        <v>45</v>
      </c>
      <c r="C39" s="208"/>
      <c r="D39" s="209"/>
      <c r="E39" s="209"/>
      <c r="F39" s="104">
        <f>'00 1 Naklady'!AE15+'01 1 Pol'!AE145</f>
        <v>0</v>
      </c>
      <c r="G39" s="105">
        <f>'00 1 Naklady'!AF15+'01 1 Pol'!AF145</f>
        <v>0</v>
      </c>
      <c r="H39" s="106">
        <f>(F39*SazbaDPH1/100)+(G39*SazbaDPH2/100)</f>
        <v>0</v>
      </c>
      <c r="I39" s="106">
        <f>F39+G39+H39</f>
        <v>0</v>
      </c>
      <c r="J39" s="107" t="str">
        <f>IF(CenaCelkemVypocet=0,"",I39/CenaCelkemVypocet*100)</f>
        <v/>
      </c>
    </row>
    <row r="40" spans="1:10" ht="25.5" customHeight="1" x14ac:dyDescent="0.2">
      <c r="A40" s="93">
        <v>2</v>
      </c>
      <c r="B40" s="108" t="s">
        <v>46</v>
      </c>
      <c r="C40" s="210" t="s">
        <v>47</v>
      </c>
      <c r="D40" s="211"/>
      <c r="E40" s="211"/>
      <c r="F40" s="109">
        <f>'00 1 Naklady'!AE15</f>
        <v>0</v>
      </c>
      <c r="G40" s="110">
        <f>'00 1 Naklady'!AF15</f>
        <v>0</v>
      </c>
      <c r="H40" s="110">
        <f>(F40*SazbaDPH1/100)+(G40*SazbaDPH2/100)</f>
        <v>0</v>
      </c>
      <c r="I40" s="110">
        <f>F40+G40+H40</f>
        <v>0</v>
      </c>
      <c r="J40" s="111" t="str">
        <f>IF(CenaCelkemVypocet=0,"",I40/CenaCelkemVypocet*100)</f>
        <v/>
      </c>
    </row>
    <row r="41" spans="1:10" ht="25.5" customHeight="1" x14ac:dyDescent="0.2">
      <c r="A41" s="93">
        <v>3</v>
      </c>
      <c r="B41" s="112" t="s">
        <v>48</v>
      </c>
      <c r="C41" s="208" t="s">
        <v>49</v>
      </c>
      <c r="D41" s="209"/>
      <c r="E41" s="209"/>
      <c r="F41" s="113">
        <f>'00 1 Naklady'!AE15</f>
        <v>0</v>
      </c>
      <c r="G41" s="106">
        <f>'00 1 Naklady'!AF15</f>
        <v>0</v>
      </c>
      <c r="H41" s="106">
        <f>(F41*SazbaDPH1/100)+(G41*SazbaDPH2/100)</f>
        <v>0</v>
      </c>
      <c r="I41" s="106">
        <f>F41+G41+H41</f>
        <v>0</v>
      </c>
      <c r="J41" s="107" t="str">
        <f>IF(CenaCelkemVypocet=0,"",I41/CenaCelkemVypocet*100)</f>
        <v/>
      </c>
    </row>
    <row r="42" spans="1:10" ht="25.5" customHeight="1" x14ac:dyDescent="0.2">
      <c r="A42" s="93">
        <v>2</v>
      </c>
      <c r="B42" s="108" t="s">
        <v>50</v>
      </c>
      <c r="C42" s="210" t="s">
        <v>51</v>
      </c>
      <c r="D42" s="211"/>
      <c r="E42" s="211"/>
      <c r="F42" s="109">
        <f>'01 1 Pol'!AE145</f>
        <v>0</v>
      </c>
      <c r="G42" s="110">
        <f>'01 1 Pol'!AF145</f>
        <v>0</v>
      </c>
      <c r="H42" s="110">
        <f>(F42*SazbaDPH1/100)+(G42*SazbaDPH2/100)</f>
        <v>0</v>
      </c>
      <c r="I42" s="110">
        <f>F42+G42+H42</f>
        <v>0</v>
      </c>
      <c r="J42" s="111" t="str">
        <f>IF(CenaCelkemVypocet=0,"",I42/CenaCelkemVypocet*100)</f>
        <v/>
      </c>
    </row>
    <row r="43" spans="1:10" ht="25.5" customHeight="1" x14ac:dyDescent="0.2">
      <c r="A43" s="93">
        <v>3</v>
      </c>
      <c r="B43" s="112" t="s">
        <v>48</v>
      </c>
      <c r="C43" s="208" t="s">
        <v>52</v>
      </c>
      <c r="D43" s="209"/>
      <c r="E43" s="209"/>
      <c r="F43" s="113">
        <f>'01 1 Pol'!AE145</f>
        <v>0</v>
      </c>
      <c r="G43" s="106">
        <f>'01 1 Pol'!AF145</f>
        <v>0</v>
      </c>
      <c r="H43" s="106">
        <f>(F43*SazbaDPH1/100)+(G43*SazbaDPH2/100)</f>
        <v>0</v>
      </c>
      <c r="I43" s="106">
        <f>F43+G43+H43</f>
        <v>0</v>
      </c>
      <c r="J43" s="107" t="str">
        <f>IF(CenaCelkemVypocet=0,"",I43/CenaCelkemVypocet*100)</f>
        <v/>
      </c>
    </row>
    <row r="44" spans="1:10" ht="25.5" customHeight="1" x14ac:dyDescent="0.2">
      <c r="A44" s="93"/>
      <c r="B44" s="205" t="s">
        <v>53</v>
      </c>
      <c r="C44" s="206"/>
      <c r="D44" s="206"/>
      <c r="E44" s="207"/>
      <c r="F44" s="114">
        <f>SUMIF(A39:A43,"=1",F39:F43)</f>
        <v>0</v>
      </c>
      <c r="G44" s="115">
        <f>SUMIF(A39:A43,"=1",G39:G43)</f>
        <v>0</v>
      </c>
      <c r="H44" s="115">
        <f>SUMIF(A39:A43,"=1",H39:H43)</f>
        <v>0</v>
      </c>
      <c r="I44" s="115">
        <f>SUMIF(A39:A43,"=1",I39:I43)</f>
        <v>0</v>
      </c>
      <c r="J44" s="116">
        <f>SUMIF(A39:A43,"=1",J39:J43)</f>
        <v>0</v>
      </c>
    </row>
    <row r="48" spans="1:10" ht="15.75" x14ac:dyDescent="0.25">
      <c r="B48" s="124" t="s">
        <v>55</v>
      </c>
    </row>
    <row r="50" spans="1:10" ht="25.5" customHeight="1" x14ac:dyDescent="0.2">
      <c r="A50" s="125"/>
      <c r="B50" s="128" t="s">
        <v>17</v>
      </c>
      <c r="C50" s="128" t="s">
        <v>5</v>
      </c>
      <c r="D50" s="129"/>
      <c r="E50" s="129"/>
      <c r="F50" s="130" t="s">
        <v>56</v>
      </c>
      <c r="G50" s="130"/>
      <c r="H50" s="130"/>
      <c r="I50" s="130" t="s">
        <v>29</v>
      </c>
      <c r="J50" s="130" t="s">
        <v>0</v>
      </c>
    </row>
    <row r="51" spans="1:10" ht="25.5" customHeight="1" x14ac:dyDescent="0.2">
      <c r="A51" s="126"/>
      <c r="B51" s="131" t="s">
        <v>48</v>
      </c>
      <c r="C51" s="203" t="s">
        <v>57</v>
      </c>
      <c r="D51" s="204"/>
      <c r="E51" s="204"/>
      <c r="F51" s="136" t="s">
        <v>24</v>
      </c>
      <c r="G51" s="137"/>
      <c r="H51" s="137"/>
      <c r="I51" s="137">
        <f>'01 1 Pol'!G8</f>
        <v>0</v>
      </c>
      <c r="J51" s="134" t="str">
        <f>IF(I63=0,"",I51/I63*100)</f>
        <v/>
      </c>
    </row>
    <row r="52" spans="1:10" ht="25.5" customHeight="1" x14ac:dyDescent="0.2">
      <c r="A52" s="126"/>
      <c r="B52" s="131" t="s">
        <v>58</v>
      </c>
      <c r="C52" s="203" t="s">
        <v>59</v>
      </c>
      <c r="D52" s="204"/>
      <c r="E52" s="204"/>
      <c r="F52" s="136" t="s">
        <v>24</v>
      </c>
      <c r="G52" s="137"/>
      <c r="H52" s="137"/>
      <c r="I52" s="137">
        <f>'01 1 Pol'!G56</f>
        <v>0</v>
      </c>
      <c r="J52" s="134" t="str">
        <f>IF(I63=0,"",I52/I63*100)</f>
        <v/>
      </c>
    </row>
    <row r="53" spans="1:10" ht="25.5" customHeight="1" x14ac:dyDescent="0.2">
      <c r="A53" s="126"/>
      <c r="B53" s="131" t="s">
        <v>60</v>
      </c>
      <c r="C53" s="203" t="s">
        <v>61</v>
      </c>
      <c r="D53" s="204"/>
      <c r="E53" s="204"/>
      <c r="F53" s="136" t="s">
        <v>24</v>
      </c>
      <c r="G53" s="137"/>
      <c r="H53" s="137"/>
      <c r="I53" s="137">
        <f>'01 1 Pol'!G59</f>
        <v>0</v>
      </c>
      <c r="J53" s="134" t="str">
        <f>IF(I63=0,"",I53/I63*100)</f>
        <v/>
      </c>
    </row>
    <row r="54" spans="1:10" ht="25.5" customHeight="1" x14ac:dyDescent="0.2">
      <c r="A54" s="126"/>
      <c r="B54" s="131" t="s">
        <v>62</v>
      </c>
      <c r="C54" s="203" t="s">
        <v>63</v>
      </c>
      <c r="D54" s="204"/>
      <c r="E54" s="204"/>
      <c r="F54" s="136" t="s">
        <v>24</v>
      </c>
      <c r="G54" s="137"/>
      <c r="H54" s="137"/>
      <c r="I54" s="137">
        <f>'01 1 Pol'!G75</f>
        <v>0</v>
      </c>
      <c r="J54" s="134" t="str">
        <f>IF(I63=0,"",I54/I63*100)</f>
        <v/>
      </c>
    </row>
    <row r="55" spans="1:10" ht="25.5" customHeight="1" x14ac:dyDescent="0.2">
      <c r="A55" s="126"/>
      <c r="B55" s="131" t="s">
        <v>64</v>
      </c>
      <c r="C55" s="203" t="s">
        <v>65</v>
      </c>
      <c r="D55" s="204"/>
      <c r="E55" s="204"/>
      <c r="F55" s="136" t="s">
        <v>24</v>
      </c>
      <c r="G55" s="137"/>
      <c r="H55" s="137"/>
      <c r="I55" s="137">
        <f>'01 1 Pol'!G101</f>
        <v>0</v>
      </c>
      <c r="J55" s="134" t="str">
        <f>IF(I63=0,"",I55/I63*100)</f>
        <v/>
      </c>
    </row>
    <row r="56" spans="1:10" ht="25.5" customHeight="1" x14ac:dyDescent="0.2">
      <c r="A56" s="126"/>
      <c r="B56" s="131" t="s">
        <v>66</v>
      </c>
      <c r="C56" s="203" t="s">
        <v>67</v>
      </c>
      <c r="D56" s="204"/>
      <c r="E56" s="204"/>
      <c r="F56" s="136" t="s">
        <v>24</v>
      </c>
      <c r="G56" s="137"/>
      <c r="H56" s="137"/>
      <c r="I56" s="137">
        <f>'01 1 Pol'!G108</f>
        <v>0</v>
      </c>
      <c r="J56" s="134" t="str">
        <f>IF(I63=0,"",I56/I63*100)</f>
        <v/>
      </c>
    </row>
    <row r="57" spans="1:10" ht="25.5" customHeight="1" x14ac:dyDescent="0.2">
      <c r="A57" s="126"/>
      <c r="B57" s="131" t="s">
        <v>68</v>
      </c>
      <c r="C57" s="203" t="s">
        <v>69</v>
      </c>
      <c r="D57" s="204"/>
      <c r="E57" s="204"/>
      <c r="F57" s="136" t="s">
        <v>24</v>
      </c>
      <c r="G57" s="137"/>
      <c r="H57" s="137"/>
      <c r="I57" s="137">
        <f>'01 1 Pol'!G113</f>
        <v>0</v>
      </c>
      <c r="J57" s="134" t="str">
        <f>IF(I63=0,"",I57/I63*100)</f>
        <v/>
      </c>
    </row>
    <row r="58" spans="1:10" ht="25.5" customHeight="1" x14ac:dyDescent="0.2">
      <c r="A58" s="126"/>
      <c r="B58" s="131" t="s">
        <v>70</v>
      </c>
      <c r="C58" s="203" t="s">
        <v>71</v>
      </c>
      <c r="D58" s="204"/>
      <c r="E58" s="204"/>
      <c r="F58" s="136" t="s">
        <v>25</v>
      </c>
      <c r="G58" s="137"/>
      <c r="H58" s="137"/>
      <c r="I58" s="137">
        <f>'01 1 Pol'!G118</f>
        <v>0</v>
      </c>
      <c r="J58" s="134" t="str">
        <f>IF(I63=0,"",I58/I63*100)</f>
        <v/>
      </c>
    </row>
    <row r="59" spans="1:10" ht="25.5" customHeight="1" x14ac:dyDescent="0.2">
      <c r="A59" s="126"/>
      <c r="B59" s="131" t="s">
        <v>72</v>
      </c>
      <c r="C59" s="203" t="s">
        <v>73</v>
      </c>
      <c r="D59" s="204"/>
      <c r="E59" s="204"/>
      <c r="F59" s="136" t="s">
        <v>26</v>
      </c>
      <c r="G59" s="137"/>
      <c r="H59" s="137"/>
      <c r="I59" s="137">
        <f>'01 1 Pol'!G125</f>
        <v>0</v>
      </c>
      <c r="J59" s="134" t="str">
        <f>IF(I63=0,"",I59/I63*100)</f>
        <v/>
      </c>
    </row>
    <row r="60" spans="1:10" ht="25.5" customHeight="1" x14ac:dyDescent="0.2">
      <c r="A60" s="126"/>
      <c r="B60" s="131" t="s">
        <v>74</v>
      </c>
      <c r="C60" s="203" t="s">
        <v>75</v>
      </c>
      <c r="D60" s="204"/>
      <c r="E60" s="204"/>
      <c r="F60" s="136" t="s">
        <v>76</v>
      </c>
      <c r="G60" s="137"/>
      <c r="H60" s="137"/>
      <c r="I60" s="137">
        <f>'01 1 Pol'!G127</f>
        <v>0</v>
      </c>
      <c r="J60" s="134" t="str">
        <f>IF(I63=0,"",I60/I63*100)</f>
        <v/>
      </c>
    </row>
    <row r="61" spans="1:10" ht="25.5" customHeight="1" x14ac:dyDescent="0.2">
      <c r="A61" s="126"/>
      <c r="B61" s="131" t="s">
        <v>77</v>
      </c>
      <c r="C61" s="203" t="s">
        <v>27</v>
      </c>
      <c r="D61" s="204"/>
      <c r="E61" s="204"/>
      <c r="F61" s="136" t="s">
        <v>77</v>
      </c>
      <c r="G61" s="137"/>
      <c r="H61" s="137"/>
      <c r="I61" s="137">
        <f>'00 1 Naklady'!G8</f>
        <v>0</v>
      </c>
      <c r="J61" s="134" t="str">
        <f>IF(I63=0,"",I61/I63*100)</f>
        <v/>
      </c>
    </row>
    <row r="62" spans="1:10" ht="25.5" customHeight="1" x14ac:dyDescent="0.2">
      <c r="A62" s="126"/>
      <c r="B62" s="131" t="s">
        <v>78</v>
      </c>
      <c r="C62" s="203" t="s">
        <v>28</v>
      </c>
      <c r="D62" s="204"/>
      <c r="E62" s="204"/>
      <c r="F62" s="136" t="s">
        <v>78</v>
      </c>
      <c r="G62" s="137"/>
      <c r="H62" s="137"/>
      <c r="I62" s="137">
        <f>'00 1 Naklady'!G10</f>
        <v>0</v>
      </c>
      <c r="J62" s="134" t="str">
        <f>IF(I63=0,"",I62/I63*100)</f>
        <v/>
      </c>
    </row>
    <row r="63" spans="1:10" ht="25.5" customHeight="1" x14ac:dyDescent="0.2">
      <c r="A63" s="127"/>
      <c r="B63" s="132" t="s">
        <v>1</v>
      </c>
      <c r="C63" s="132"/>
      <c r="D63" s="133"/>
      <c r="E63" s="133"/>
      <c r="F63" s="138"/>
      <c r="G63" s="139"/>
      <c r="H63" s="139"/>
      <c r="I63" s="139">
        <f>SUM(I51:I62)</f>
        <v>0</v>
      </c>
      <c r="J63" s="135">
        <f>SUM(J51:J62)</f>
        <v>0</v>
      </c>
    </row>
    <row r="64" spans="1:10" x14ac:dyDescent="0.2">
      <c r="F64" s="91"/>
      <c r="G64" s="90"/>
      <c r="H64" s="91"/>
      <c r="I64" s="90"/>
      <c r="J64" s="92"/>
    </row>
    <row r="65" spans="6:10" x14ac:dyDescent="0.2">
      <c r="F65" s="91"/>
      <c r="G65" s="90"/>
      <c r="H65" s="91"/>
      <c r="I65" s="90"/>
      <c r="J65" s="92"/>
    </row>
    <row r="66" spans="6:10" x14ac:dyDescent="0.2">
      <c r="F66" s="91"/>
      <c r="G66" s="90"/>
      <c r="H66" s="91"/>
      <c r="I66" s="90"/>
      <c r="J66" s="92"/>
    </row>
  </sheetData>
  <sheetProtection password="DC0D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D13:G13"/>
    <mergeCell ref="E4:J4"/>
    <mergeCell ref="G16:H16"/>
    <mergeCell ref="G17:H17"/>
    <mergeCell ref="E16:F16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C39:E39"/>
    <mergeCell ref="C40:E40"/>
    <mergeCell ref="C41:E41"/>
    <mergeCell ref="C42:E42"/>
    <mergeCell ref="C43:E43"/>
    <mergeCell ref="B44:E44"/>
    <mergeCell ref="C51:E51"/>
    <mergeCell ref="C52:E52"/>
    <mergeCell ref="C53:E53"/>
    <mergeCell ref="C54:E54"/>
    <mergeCell ref="C60:E60"/>
    <mergeCell ref="C61:E61"/>
    <mergeCell ref="C62:E62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45" t="s">
        <v>6</v>
      </c>
      <c r="B1" s="245"/>
      <c r="C1" s="246"/>
      <c r="D1" s="245"/>
      <c r="E1" s="245"/>
      <c r="F1" s="245"/>
      <c r="G1" s="245"/>
    </row>
    <row r="2" spans="1:7" ht="24.95" customHeight="1" x14ac:dyDescent="0.2">
      <c r="A2" s="78" t="s">
        <v>7</v>
      </c>
      <c r="B2" s="77"/>
      <c r="C2" s="247"/>
      <c r="D2" s="247"/>
      <c r="E2" s="247"/>
      <c r="F2" s="247"/>
      <c r="G2" s="248"/>
    </row>
    <row r="3" spans="1:7" ht="24.95" customHeight="1" x14ac:dyDescent="0.2">
      <c r="A3" s="78" t="s">
        <v>8</v>
      </c>
      <c r="B3" s="77"/>
      <c r="C3" s="247"/>
      <c r="D3" s="247"/>
      <c r="E3" s="247"/>
      <c r="F3" s="247"/>
      <c r="G3" s="248"/>
    </row>
    <row r="4" spans="1:7" ht="24.95" customHeight="1" x14ac:dyDescent="0.2">
      <c r="A4" s="78" t="s">
        <v>9</v>
      </c>
      <c r="B4" s="77"/>
      <c r="C4" s="247"/>
      <c r="D4" s="247"/>
      <c r="E4" s="247"/>
      <c r="F4" s="247"/>
      <c r="G4" s="248"/>
    </row>
    <row r="5" spans="1:7" x14ac:dyDescent="0.2">
      <c r="B5" s="6"/>
      <c r="C5" s="7"/>
      <c r="D5" s="8"/>
    </row>
  </sheetData>
  <sheetProtection password="DC0D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63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9" t="s">
        <v>79</v>
      </c>
      <c r="B1" s="249"/>
      <c r="C1" s="249"/>
      <c r="D1" s="249"/>
      <c r="E1" s="249"/>
      <c r="F1" s="249"/>
      <c r="G1" s="249"/>
      <c r="AG1" t="s">
        <v>80</v>
      </c>
    </row>
    <row r="2" spans="1:60" ht="24.95" customHeight="1" x14ac:dyDescent="0.2">
      <c r="A2" s="142" t="s">
        <v>7</v>
      </c>
      <c r="B2" s="77" t="s">
        <v>43</v>
      </c>
      <c r="C2" s="250" t="s">
        <v>44</v>
      </c>
      <c r="D2" s="251"/>
      <c r="E2" s="251"/>
      <c r="F2" s="251"/>
      <c r="G2" s="252"/>
      <c r="AG2" t="s">
        <v>81</v>
      </c>
    </row>
    <row r="3" spans="1:60" ht="24.95" customHeight="1" x14ac:dyDescent="0.2">
      <c r="A3" s="142" t="s">
        <v>8</v>
      </c>
      <c r="B3" s="77" t="s">
        <v>46</v>
      </c>
      <c r="C3" s="250" t="s">
        <v>47</v>
      </c>
      <c r="D3" s="251"/>
      <c r="E3" s="251"/>
      <c r="F3" s="251"/>
      <c r="G3" s="252"/>
      <c r="AC3" s="89" t="s">
        <v>82</v>
      </c>
      <c r="AG3" t="s">
        <v>83</v>
      </c>
    </row>
    <row r="4" spans="1:60" ht="24.95" customHeight="1" x14ac:dyDescent="0.2">
      <c r="A4" s="143" t="s">
        <v>9</v>
      </c>
      <c r="B4" s="144" t="s">
        <v>48</v>
      </c>
      <c r="C4" s="253" t="s">
        <v>49</v>
      </c>
      <c r="D4" s="254"/>
      <c r="E4" s="254"/>
      <c r="F4" s="254"/>
      <c r="G4" s="255"/>
      <c r="AG4" t="s">
        <v>84</v>
      </c>
    </row>
    <row r="5" spans="1:60" x14ac:dyDescent="0.2">
      <c r="D5" s="141"/>
    </row>
    <row r="6" spans="1:60" ht="38.25" x14ac:dyDescent="0.2">
      <c r="A6" s="146" t="s">
        <v>85</v>
      </c>
      <c r="B6" s="148" t="s">
        <v>86</v>
      </c>
      <c r="C6" s="148" t="s">
        <v>87</v>
      </c>
      <c r="D6" s="147" t="s">
        <v>88</v>
      </c>
      <c r="E6" s="146" t="s">
        <v>89</v>
      </c>
      <c r="F6" s="145" t="s">
        <v>90</v>
      </c>
      <c r="G6" s="146" t="s">
        <v>29</v>
      </c>
      <c r="H6" s="149" t="s">
        <v>30</v>
      </c>
      <c r="I6" s="149" t="s">
        <v>91</v>
      </c>
      <c r="J6" s="149" t="s">
        <v>31</v>
      </c>
      <c r="K6" s="149" t="s">
        <v>92</v>
      </c>
      <c r="L6" s="149" t="s">
        <v>93</v>
      </c>
      <c r="M6" s="149" t="s">
        <v>94</v>
      </c>
      <c r="N6" s="149" t="s">
        <v>95</v>
      </c>
      <c r="O6" s="149" t="s">
        <v>96</v>
      </c>
      <c r="P6" s="149" t="s">
        <v>97</v>
      </c>
      <c r="Q6" s="149" t="s">
        <v>98</v>
      </c>
      <c r="R6" s="149" t="s">
        <v>99</v>
      </c>
      <c r="S6" s="149" t="s">
        <v>100</v>
      </c>
      <c r="T6" s="149" t="s">
        <v>101</v>
      </c>
      <c r="U6" s="149" t="s">
        <v>102</v>
      </c>
      <c r="V6" s="149" t="s">
        <v>103</v>
      </c>
      <c r="W6" s="149" t="s">
        <v>104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1" t="s">
        <v>105</v>
      </c>
      <c r="B8" s="162" t="s">
        <v>77</v>
      </c>
      <c r="C8" s="182" t="s">
        <v>27</v>
      </c>
      <c r="D8" s="163"/>
      <c r="E8" s="164"/>
      <c r="F8" s="165"/>
      <c r="G8" s="165">
        <f>SUMIF(AG9:AG9,"&lt;&gt;NOR",G9:G9)</f>
        <v>0</v>
      </c>
      <c r="H8" s="165"/>
      <c r="I8" s="165">
        <f>SUM(I9:I9)</f>
        <v>0</v>
      </c>
      <c r="J8" s="165"/>
      <c r="K8" s="165">
        <f>SUM(K9:K9)</f>
        <v>0</v>
      </c>
      <c r="L8" s="165"/>
      <c r="M8" s="165">
        <f>SUM(M9:M9)</f>
        <v>0</v>
      </c>
      <c r="N8" s="165"/>
      <c r="O8" s="165">
        <f>SUM(O9:O9)</f>
        <v>0</v>
      </c>
      <c r="P8" s="165"/>
      <c r="Q8" s="165">
        <f>SUM(Q9:Q9)</f>
        <v>0</v>
      </c>
      <c r="R8" s="165"/>
      <c r="S8" s="165"/>
      <c r="T8" s="166"/>
      <c r="U8" s="160"/>
      <c r="V8" s="160">
        <f>SUM(V9:V9)</f>
        <v>0</v>
      </c>
      <c r="W8" s="160"/>
      <c r="AG8" t="s">
        <v>106</v>
      </c>
    </row>
    <row r="9" spans="1:60" outlineLevel="1" x14ac:dyDescent="0.2">
      <c r="A9" s="174">
        <v>1</v>
      </c>
      <c r="B9" s="175" t="s">
        <v>107</v>
      </c>
      <c r="C9" s="183" t="s">
        <v>108</v>
      </c>
      <c r="D9" s="176" t="s">
        <v>109</v>
      </c>
      <c r="E9" s="177">
        <v>1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9">
        <v>0</v>
      </c>
      <c r="O9" s="179">
        <f>ROUND(E9*N9,2)</f>
        <v>0</v>
      </c>
      <c r="P9" s="179">
        <v>0</v>
      </c>
      <c r="Q9" s="179">
        <f>ROUND(E9*P9,2)</f>
        <v>0</v>
      </c>
      <c r="R9" s="179"/>
      <c r="S9" s="179" t="s">
        <v>110</v>
      </c>
      <c r="T9" s="180" t="s">
        <v>111</v>
      </c>
      <c r="U9" s="159">
        <v>0</v>
      </c>
      <c r="V9" s="159">
        <f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112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x14ac:dyDescent="0.2">
      <c r="A10" s="161" t="s">
        <v>105</v>
      </c>
      <c r="B10" s="162" t="s">
        <v>78</v>
      </c>
      <c r="C10" s="182" t="s">
        <v>28</v>
      </c>
      <c r="D10" s="163"/>
      <c r="E10" s="164"/>
      <c r="F10" s="165"/>
      <c r="G10" s="165">
        <f>SUMIF(AG11:AG13,"&lt;&gt;NOR",G11:G13)</f>
        <v>0</v>
      </c>
      <c r="H10" s="165"/>
      <c r="I10" s="165">
        <f>SUM(I11:I13)</f>
        <v>0</v>
      </c>
      <c r="J10" s="165"/>
      <c r="K10" s="165">
        <f>SUM(K11:K13)</f>
        <v>0</v>
      </c>
      <c r="L10" s="165"/>
      <c r="M10" s="165">
        <f>SUM(M11:M13)</f>
        <v>0</v>
      </c>
      <c r="N10" s="165"/>
      <c r="O10" s="165">
        <f>SUM(O11:O13)</f>
        <v>0</v>
      </c>
      <c r="P10" s="165"/>
      <c r="Q10" s="165">
        <f>SUM(Q11:Q13)</f>
        <v>0</v>
      </c>
      <c r="R10" s="165"/>
      <c r="S10" s="165"/>
      <c r="T10" s="166"/>
      <c r="U10" s="160"/>
      <c r="V10" s="160">
        <f>SUM(V11:V13)</f>
        <v>0</v>
      </c>
      <c r="W10" s="160"/>
      <c r="AG10" t="s">
        <v>106</v>
      </c>
    </row>
    <row r="11" spans="1:60" outlineLevel="1" x14ac:dyDescent="0.2">
      <c r="A11" s="174">
        <v>2</v>
      </c>
      <c r="B11" s="175" t="s">
        <v>113</v>
      </c>
      <c r="C11" s="183" t="s">
        <v>114</v>
      </c>
      <c r="D11" s="176" t="s">
        <v>115</v>
      </c>
      <c r="E11" s="177">
        <v>25</v>
      </c>
      <c r="F11" s="178"/>
      <c r="G11" s="179">
        <f>ROUND(E11*F11,2)</f>
        <v>0</v>
      </c>
      <c r="H11" s="178"/>
      <c r="I11" s="179">
        <f>ROUND(E11*H11,2)</f>
        <v>0</v>
      </c>
      <c r="J11" s="178"/>
      <c r="K11" s="179">
        <f>ROUND(E11*J11,2)</f>
        <v>0</v>
      </c>
      <c r="L11" s="179">
        <v>21</v>
      </c>
      <c r="M11" s="179">
        <f>G11*(1+L11/100)</f>
        <v>0</v>
      </c>
      <c r="N11" s="179">
        <v>0</v>
      </c>
      <c r="O11" s="179">
        <f>ROUND(E11*N11,2)</f>
        <v>0</v>
      </c>
      <c r="P11" s="179">
        <v>0</v>
      </c>
      <c r="Q11" s="179">
        <f>ROUND(E11*P11,2)</f>
        <v>0</v>
      </c>
      <c r="R11" s="179"/>
      <c r="S11" s="179" t="s">
        <v>116</v>
      </c>
      <c r="T11" s="180" t="s">
        <v>111</v>
      </c>
      <c r="U11" s="159">
        <v>0</v>
      </c>
      <c r="V11" s="159">
        <f>ROUND(E11*U11,2)</f>
        <v>0</v>
      </c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117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">
      <c r="A12" s="174">
        <v>3</v>
      </c>
      <c r="B12" s="175" t="s">
        <v>118</v>
      </c>
      <c r="C12" s="183" t="s">
        <v>119</v>
      </c>
      <c r="D12" s="176" t="s">
        <v>109</v>
      </c>
      <c r="E12" s="177">
        <v>1</v>
      </c>
      <c r="F12" s="178"/>
      <c r="G12" s="179">
        <f>ROUND(E12*F12,2)</f>
        <v>0</v>
      </c>
      <c r="H12" s="178"/>
      <c r="I12" s="179">
        <f>ROUND(E12*H12,2)</f>
        <v>0</v>
      </c>
      <c r="J12" s="178"/>
      <c r="K12" s="179">
        <f>ROUND(E12*J12,2)</f>
        <v>0</v>
      </c>
      <c r="L12" s="179">
        <v>21</v>
      </c>
      <c r="M12" s="179">
        <f>G12*(1+L12/100)</f>
        <v>0</v>
      </c>
      <c r="N12" s="179">
        <v>0</v>
      </c>
      <c r="O12" s="179">
        <f>ROUND(E12*N12,2)</f>
        <v>0</v>
      </c>
      <c r="P12" s="179">
        <v>0</v>
      </c>
      <c r="Q12" s="179">
        <f>ROUND(E12*P12,2)</f>
        <v>0</v>
      </c>
      <c r="R12" s="179"/>
      <c r="S12" s="179" t="s">
        <v>116</v>
      </c>
      <c r="T12" s="180" t="s">
        <v>111</v>
      </c>
      <c r="U12" s="159">
        <v>0</v>
      </c>
      <c r="V12" s="159">
        <f>ROUND(E12*U12,2)</f>
        <v>0</v>
      </c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117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67">
        <v>4</v>
      </c>
      <c r="B13" s="168" t="s">
        <v>120</v>
      </c>
      <c r="C13" s="184" t="s">
        <v>121</v>
      </c>
      <c r="D13" s="169" t="s">
        <v>109</v>
      </c>
      <c r="E13" s="170">
        <v>1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2">
        <v>0</v>
      </c>
      <c r="O13" s="172">
        <f>ROUND(E13*N13,2)</f>
        <v>0</v>
      </c>
      <c r="P13" s="172">
        <v>0</v>
      </c>
      <c r="Q13" s="172">
        <f>ROUND(E13*P13,2)</f>
        <v>0</v>
      </c>
      <c r="R13" s="172"/>
      <c r="S13" s="172" t="s">
        <v>110</v>
      </c>
      <c r="T13" s="173" t="s">
        <v>111</v>
      </c>
      <c r="U13" s="159">
        <v>0</v>
      </c>
      <c r="V13" s="159">
        <f>ROUND(E13*U13,2)</f>
        <v>0</v>
      </c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117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x14ac:dyDescent="0.2">
      <c r="A14" s="5"/>
      <c r="B14" s="6"/>
      <c r="C14" s="185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AE14">
        <v>15</v>
      </c>
      <c r="AF14">
        <v>21</v>
      </c>
    </row>
    <row r="15" spans="1:60" x14ac:dyDescent="0.2">
      <c r="A15" s="153"/>
      <c r="B15" s="154" t="s">
        <v>29</v>
      </c>
      <c r="C15" s="186"/>
      <c r="D15" s="155"/>
      <c r="E15" s="156"/>
      <c r="F15" s="156"/>
      <c r="G15" s="181">
        <f>G8+G10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AE15">
        <f>SUMIF(L7:L13,AE14,G7:G13)</f>
        <v>0</v>
      </c>
      <c r="AF15">
        <f>SUMIF(L7:L13,AF14,G7:G13)</f>
        <v>0</v>
      </c>
      <c r="AG15" t="s">
        <v>122</v>
      </c>
    </row>
    <row r="16" spans="1:60" x14ac:dyDescent="0.2">
      <c r="C16" s="187"/>
      <c r="D16" s="141"/>
      <c r="AG16" t="s">
        <v>123</v>
      </c>
    </row>
    <row r="17" spans="4:4" x14ac:dyDescent="0.2">
      <c r="D17" s="141"/>
    </row>
    <row r="18" spans="4:4" x14ac:dyDescent="0.2">
      <c r="D18" s="141"/>
    </row>
    <row r="19" spans="4:4" x14ac:dyDescent="0.2">
      <c r="D19" s="141"/>
    </row>
    <row r="20" spans="4:4" x14ac:dyDescent="0.2">
      <c r="D20" s="141"/>
    </row>
    <row r="21" spans="4:4" x14ac:dyDescent="0.2">
      <c r="D21" s="141"/>
    </row>
    <row r="22" spans="4:4" x14ac:dyDescent="0.2">
      <c r="D22" s="141"/>
    </row>
    <row r="23" spans="4:4" x14ac:dyDescent="0.2">
      <c r="D23" s="141"/>
    </row>
    <row r="24" spans="4:4" x14ac:dyDescent="0.2">
      <c r="D24" s="141"/>
    </row>
    <row r="25" spans="4:4" x14ac:dyDescent="0.2">
      <c r="D25" s="141"/>
    </row>
    <row r="26" spans="4:4" x14ac:dyDescent="0.2">
      <c r="D26" s="141"/>
    </row>
    <row r="27" spans="4:4" x14ac:dyDescent="0.2">
      <c r="D27" s="141"/>
    </row>
    <row r="28" spans="4:4" x14ac:dyDescent="0.2">
      <c r="D28" s="141"/>
    </row>
    <row r="29" spans="4:4" x14ac:dyDescent="0.2">
      <c r="D29" s="141"/>
    </row>
    <row r="30" spans="4:4" x14ac:dyDescent="0.2">
      <c r="D30" s="141"/>
    </row>
    <row r="31" spans="4:4" x14ac:dyDescent="0.2">
      <c r="D31" s="141"/>
    </row>
    <row r="32" spans="4:4" x14ac:dyDescent="0.2">
      <c r="D32" s="141"/>
    </row>
    <row r="33" spans="4:4" x14ac:dyDescent="0.2">
      <c r="D33" s="141"/>
    </row>
    <row r="34" spans="4:4" x14ac:dyDescent="0.2">
      <c r="D34" s="141"/>
    </row>
    <row r="35" spans="4:4" x14ac:dyDescent="0.2">
      <c r="D35" s="141"/>
    </row>
    <row r="36" spans="4:4" x14ac:dyDescent="0.2">
      <c r="D36" s="141"/>
    </row>
    <row r="37" spans="4:4" x14ac:dyDescent="0.2">
      <c r="D37" s="141"/>
    </row>
    <row r="38" spans="4:4" x14ac:dyDescent="0.2">
      <c r="D38" s="141"/>
    </row>
    <row r="39" spans="4:4" x14ac:dyDescent="0.2">
      <c r="D39" s="141"/>
    </row>
    <row r="40" spans="4:4" x14ac:dyDescent="0.2">
      <c r="D40" s="141"/>
    </row>
    <row r="41" spans="4:4" x14ac:dyDescent="0.2">
      <c r="D41" s="141"/>
    </row>
    <row r="42" spans="4:4" x14ac:dyDescent="0.2">
      <c r="D42" s="141"/>
    </row>
    <row r="43" spans="4:4" x14ac:dyDescent="0.2">
      <c r="D43" s="141"/>
    </row>
    <row r="44" spans="4:4" x14ac:dyDescent="0.2">
      <c r="D44" s="141"/>
    </row>
    <row r="45" spans="4:4" x14ac:dyDescent="0.2">
      <c r="D45" s="141"/>
    </row>
    <row r="46" spans="4:4" x14ac:dyDescent="0.2">
      <c r="D46" s="141"/>
    </row>
    <row r="47" spans="4:4" x14ac:dyDescent="0.2">
      <c r="D47" s="141"/>
    </row>
    <row r="48" spans="4:4" x14ac:dyDescent="0.2">
      <c r="D48" s="141"/>
    </row>
    <row r="49" spans="4:4" x14ac:dyDescent="0.2">
      <c r="D49" s="141"/>
    </row>
    <row r="50" spans="4:4" x14ac:dyDescent="0.2">
      <c r="D50" s="141"/>
    </row>
    <row r="51" spans="4:4" x14ac:dyDescent="0.2">
      <c r="D51" s="141"/>
    </row>
    <row r="52" spans="4:4" x14ac:dyDescent="0.2">
      <c r="D52" s="141"/>
    </row>
    <row r="53" spans="4:4" x14ac:dyDescent="0.2">
      <c r="D53" s="141"/>
    </row>
    <row r="54" spans="4:4" x14ac:dyDescent="0.2">
      <c r="D54" s="141"/>
    </row>
    <row r="55" spans="4:4" x14ac:dyDescent="0.2">
      <c r="D55" s="141"/>
    </row>
    <row r="56" spans="4:4" x14ac:dyDescent="0.2">
      <c r="D56" s="141"/>
    </row>
    <row r="57" spans="4:4" x14ac:dyDescent="0.2">
      <c r="D57" s="141"/>
    </row>
    <row r="58" spans="4:4" x14ac:dyDescent="0.2">
      <c r="D58" s="141"/>
    </row>
    <row r="59" spans="4:4" x14ac:dyDescent="0.2">
      <c r="D59" s="141"/>
    </row>
    <row r="60" spans="4:4" x14ac:dyDescent="0.2">
      <c r="D60" s="141"/>
    </row>
    <row r="61" spans="4:4" x14ac:dyDescent="0.2">
      <c r="D61" s="141"/>
    </row>
    <row r="62" spans="4:4" x14ac:dyDescent="0.2">
      <c r="D62" s="141"/>
    </row>
    <row r="63" spans="4:4" x14ac:dyDescent="0.2">
      <c r="D63" s="141"/>
    </row>
    <row r="64" spans="4:4" x14ac:dyDescent="0.2">
      <c r="D64" s="141"/>
    </row>
    <row r="65" spans="4:4" x14ac:dyDescent="0.2">
      <c r="D65" s="141"/>
    </row>
    <row r="66" spans="4:4" x14ac:dyDescent="0.2">
      <c r="D66" s="141"/>
    </row>
    <row r="67" spans="4:4" x14ac:dyDescent="0.2">
      <c r="D67" s="141"/>
    </row>
    <row r="68" spans="4:4" x14ac:dyDescent="0.2">
      <c r="D68" s="141"/>
    </row>
    <row r="69" spans="4:4" x14ac:dyDescent="0.2">
      <c r="D69" s="141"/>
    </row>
    <row r="70" spans="4:4" x14ac:dyDescent="0.2">
      <c r="D70" s="141"/>
    </row>
    <row r="71" spans="4:4" x14ac:dyDescent="0.2">
      <c r="D71" s="141"/>
    </row>
    <row r="72" spans="4:4" x14ac:dyDescent="0.2">
      <c r="D72" s="141"/>
    </row>
    <row r="73" spans="4:4" x14ac:dyDescent="0.2">
      <c r="D73" s="141"/>
    </row>
    <row r="74" spans="4:4" x14ac:dyDescent="0.2">
      <c r="D74" s="141"/>
    </row>
    <row r="75" spans="4:4" x14ac:dyDescent="0.2">
      <c r="D75" s="141"/>
    </row>
    <row r="76" spans="4:4" x14ac:dyDescent="0.2">
      <c r="D76" s="141"/>
    </row>
    <row r="77" spans="4:4" x14ac:dyDescent="0.2">
      <c r="D77" s="141"/>
    </row>
    <row r="78" spans="4:4" x14ac:dyDescent="0.2">
      <c r="D78" s="141"/>
    </row>
    <row r="79" spans="4:4" x14ac:dyDescent="0.2">
      <c r="D79" s="141"/>
    </row>
    <row r="80" spans="4:4" x14ac:dyDescent="0.2">
      <c r="D80" s="141"/>
    </row>
    <row r="81" spans="4:4" x14ac:dyDescent="0.2">
      <c r="D81" s="141"/>
    </row>
    <row r="82" spans="4:4" x14ac:dyDescent="0.2">
      <c r="D82" s="141"/>
    </row>
    <row r="83" spans="4:4" x14ac:dyDescent="0.2">
      <c r="D83" s="141"/>
    </row>
    <row r="84" spans="4:4" x14ac:dyDescent="0.2">
      <c r="D84" s="141"/>
    </row>
    <row r="85" spans="4:4" x14ac:dyDescent="0.2">
      <c r="D85" s="141"/>
    </row>
    <row r="86" spans="4:4" x14ac:dyDescent="0.2">
      <c r="D86" s="141"/>
    </row>
    <row r="87" spans="4:4" x14ac:dyDescent="0.2">
      <c r="D87" s="141"/>
    </row>
    <row r="88" spans="4:4" x14ac:dyDescent="0.2">
      <c r="D88" s="141"/>
    </row>
    <row r="89" spans="4:4" x14ac:dyDescent="0.2">
      <c r="D89" s="141"/>
    </row>
    <row r="90" spans="4:4" x14ac:dyDescent="0.2">
      <c r="D90" s="141"/>
    </row>
    <row r="91" spans="4:4" x14ac:dyDescent="0.2">
      <c r="D91" s="141"/>
    </row>
    <row r="92" spans="4:4" x14ac:dyDescent="0.2">
      <c r="D92" s="141"/>
    </row>
    <row r="93" spans="4:4" x14ac:dyDescent="0.2">
      <c r="D93" s="141"/>
    </row>
    <row r="94" spans="4:4" x14ac:dyDescent="0.2">
      <c r="D94" s="141"/>
    </row>
    <row r="95" spans="4:4" x14ac:dyDescent="0.2">
      <c r="D95" s="141"/>
    </row>
    <row r="96" spans="4:4" x14ac:dyDescent="0.2">
      <c r="D96" s="141"/>
    </row>
    <row r="97" spans="4:4" x14ac:dyDescent="0.2">
      <c r="D97" s="141"/>
    </row>
    <row r="98" spans="4:4" x14ac:dyDescent="0.2">
      <c r="D98" s="141"/>
    </row>
    <row r="99" spans="4:4" x14ac:dyDescent="0.2">
      <c r="D99" s="141"/>
    </row>
    <row r="100" spans="4:4" x14ac:dyDescent="0.2">
      <c r="D100" s="141"/>
    </row>
    <row r="101" spans="4:4" x14ac:dyDescent="0.2">
      <c r="D101" s="141"/>
    </row>
    <row r="102" spans="4:4" x14ac:dyDescent="0.2">
      <c r="D102" s="141"/>
    </row>
    <row r="103" spans="4:4" x14ac:dyDescent="0.2">
      <c r="D103" s="141"/>
    </row>
    <row r="104" spans="4:4" x14ac:dyDescent="0.2">
      <c r="D104" s="141"/>
    </row>
    <row r="105" spans="4:4" x14ac:dyDescent="0.2">
      <c r="D105" s="141"/>
    </row>
    <row r="106" spans="4:4" x14ac:dyDescent="0.2">
      <c r="D106" s="141"/>
    </row>
    <row r="107" spans="4:4" x14ac:dyDescent="0.2">
      <c r="D107" s="141"/>
    </row>
    <row r="108" spans="4:4" x14ac:dyDescent="0.2">
      <c r="D108" s="141"/>
    </row>
    <row r="109" spans="4:4" x14ac:dyDescent="0.2">
      <c r="D109" s="141"/>
    </row>
    <row r="110" spans="4:4" x14ac:dyDescent="0.2">
      <c r="D110" s="141"/>
    </row>
    <row r="111" spans="4:4" x14ac:dyDescent="0.2">
      <c r="D111" s="141"/>
    </row>
    <row r="112" spans="4:4" x14ac:dyDescent="0.2">
      <c r="D112" s="141"/>
    </row>
    <row r="113" spans="4:4" x14ac:dyDescent="0.2">
      <c r="D113" s="141"/>
    </row>
    <row r="114" spans="4:4" x14ac:dyDescent="0.2">
      <c r="D114" s="141"/>
    </row>
    <row r="115" spans="4:4" x14ac:dyDescent="0.2">
      <c r="D115" s="141"/>
    </row>
    <row r="116" spans="4:4" x14ac:dyDescent="0.2">
      <c r="D116" s="141"/>
    </row>
    <row r="117" spans="4:4" x14ac:dyDescent="0.2">
      <c r="D117" s="141"/>
    </row>
    <row r="118" spans="4:4" x14ac:dyDescent="0.2">
      <c r="D118" s="141"/>
    </row>
    <row r="119" spans="4:4" x14ac:dyDescent="0.2">
      <c r="D119" s="141"/>
    </row>
    <row r="120" spans="4:4" x14ac:dyDescent="0.2">
      <c r="D120" s="141"/>
    </row>
    <row r="121" spans="4:4" x14ac:dyDescent="0.2">
      <c r="D121" s="141"/>
    </row>
    <row r="122" spans="4:4" x14ac:dyDescent="0.2">
      <c r="D122" s="141"/>
    </row>
    <row r="123" spans="4:4" x14ac:dyDescent="0.2">
      <c r="D123" s="141"/>
    </row>
    <row r="124" spans="4:4" x14ac:dyDescent="0.2">
      <c r="D124" s="141"/>
    </row>
    <row r="125" spans="4:4" x14ac:dyDescent="0.2">
      <c r="D125" s="141"/>
    </row>
    <row r="126" spans="4:4" x14ac:dyDescent="0.2">
      <c r="D126" s="141"/>
    </row>
    <row r="127" spans="4:4" x14ac:dyDescent="0.2">
      <c r="D127" s="141"/>
    </row>
    <row r="128" spans="4:4" x14ac:dyDescent="0.2">
      <c r="D128" s="141"/>
    </row>
    <row r="129" spans="4:4" x14ac:dyDescent="0.2">
      <c r="D129" s="141"/>
    </row>
    <row r="130" spans="4:4" x14ac:dyDescent="0.2">
      <c r="D130" s="141"/>
    </row>
    <row r="131" spans="4:4" x14ac:dyDescent="0.2">
      <c r="D131" s="141"/>
    </row>
    <row r="132" spans="4:4" x14ac:dyDescent="0.2">
      <c r="D132" s="141"/>
    </row>
    <row r="133" spans="4:4" x14ac:dyDescent="0.2">
      <c r="D133" s="141"/>
    </row>
    <row r="134" spans="4:4" x14ac:dyDescent="0.2">
      <c r="D134" s="141"/>
    </row>
    <row r="135" spans="4:4" x14ac:dyDescent="0.2">
      <c r="D135" s="141"/>
    </row>
    <row r="136" spans="4:4" x14ac:dyDescent="0.2">
      <c r="D136" s="141"/>
    </row>
    <row r="137" spans="4:4" x14ac:dyDescent="0.2">
      <c r="D137" s="141"/>
    </row>
    <row r="138" spans="4:4" x14ac:dyDescent="0.2">
      <c r="D138" s="141"/>
    </row>
    <row r="139" spans="4:4" x14ac:dyDescent="0.2">
      <c r="D139" s="141"/>
    </row>
    <row r="140" spans="4:4" x14ac:dyDescent="0.2">
      <c r="D140" s="141"/>
    </row>
    <row r="141" spans="4:4" x14ac:dyDescent="0.2">
      <c r="D141" s="141"/>
    </row>
    <row r="142" spans="4:4" x14ac:dyDescent="0.2">
      <c r="D142" s="141"/>
    </row>
    <row r="143" spans="4:4" x14ac:dyDescent="0.2">
      <c r="D143" s="141"/>
    </row>
    <row r="144" spans="4:4" x14ac:dyDescent="0.2">
      <c r="D144" s="141"/>
    </row>
    <row r="145" spans="4:4" x14ac:dyDescent="0.2">
      <c r="D145" s="141"/>
    </row>
    <row r="146" spans="4:4" x14ac:dyDescent="0.2">
      <c r="D146" s="141"/>
    </row>
    <row r="147" spans="4:4" x14ac:dyDescent="0.2">
      <c r="D147" s="141"/>
    </row>
    <row r="148" spans="4:4" x14ac:dyDescent="0.2">
      <c r="D148" s="141"/>
    </row>
    <row r="149" spans="4:4" x14ac:dyDescent="0.2">
      <c r="D149" s="141"/>
    </row>
    <row r="150" spans="4:4" x14ac:dyDescent="0.2">
      <c r="D150" s="141"/>
    </row>
    <row r="151" spans="4:4" x14ac:dyDescent="0.2">
      <c r="D151" s="141"/>
    </row>
    <row r="152" spans="4:4" x14ac:dyDescent="0.2">
      <c r="D152" s="141"/>
    </row>
    <row r="153" spans="4:4" x14ac:dyDescent="0.2">
      <c r="D153" s="141"/>
    </row>
    <row r="154" spans="4:4" x14ac:dyDescent="0.2">
      <c r="D154" s="141"/>
    </row>
    <row r="155" spans="4:4" x14ac:dyDescent="0.2">
      <c r="D155" s="141"/>
    </row>
    <row r="156" spans="4:4" x14ac:dyDescent="0.2">
      <c r="D156" s="141"/>
    </row>
    <row r="157" spans="4:4" x14ac:dyDescent="0.2">
      <c r="D157" s="141"/>
    </row>
    <row r="158" spans="4:4" x14ac:dyDescent="0.2">
      <c r="D158" s="141"/>
    </row>
    <row r="159" spans="4:4" x14ac:dyDescent="0.2">
      <c r="D159" s="141"/>
    </row>
    <row r="160" spans="4:4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sheetProtection password="DC0D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63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9" t="s">
        <v>124</v>
      </c>
      <c r="B1" s="249"/>
      <c r="C1" s="249"/>
      <c r="D1" s="249"/>
      <c r="E1" s="249"/>
      <c r="F1" s="249"/>
      <c r="G1" s="249"/>
      <c r="AG1" t="s">
        <v>80</v>
      </c>
    </row>
    <row r="2" spans="1:60" ht="24.95" customHeight="1" x14ac:dyDescent="0.2">
      <c r="A2" s="142" t="s">
        <v>7</v>
      </c>
      <c r="B2" s="77" t="s">
        <v>43</v>
      </c>
      <c r="C2" s="250" t="s">
        <v>44</v>
      </c>
      <c r="D2" s="251"/>
      <c r="E2" s="251"/>
      <c r="F2" s="251"/>
      <c r="G2" s="252"/>
      <c r="AG2" t="s">
        <v>81</v>
      </c>
    </row>
    <row r="3" spans="1:60" ht="24.95" customHeight="1" x14ac:dyDescent="0.2">
      <c r="A3" s="142" t="s">
        <v>8</v>
      </c>
      <c r="B3" s="77" t="s">
        <v>50</v>
      </c>
      <c r="C3" s="250" t="s">
        <v>51</v>
      </c>
      <c r="D3" s="251"/>
      <c r="E3" s="251"/>
      <c r="F3" s="251"/>
      <c r="G3" s="252"/>
      <c r="AC3" s="89" t="s">
        <v>81</v>
      </c>
      <c r="AG3" t="s">
        <v>83</v>
      </c>
    </row>
    <row r="4" spans="1:60" ht="24.95" customHeight="1" x14ac:dyDescent="0.2">
      <c r="A4" s="143" t="s">
        <v>9</v>
      </c>
      <c r="B4" s="144" t="s">
        <v>48</v>
      </c>
      <c r="C4" s="253" t="s">
        <v>52</v>
      </c>
      <c r="D4" s="254"/>
      <c r="E4" s="254"/>
      <c r="F4" s="254"/>
      <c r="G4" s="255"/>
      <c r="AG4" t="s">
        <v>84</v>
      </c>
    </row>
    <row r="5" spans="1:60" x14ac:dyDescent="0.2">
      <c r="D5" s="141"/>
    </row>
    <row r="6" spans="1:60" ht="38.25" x14ac:dyDescent="0.2">
      <c r="A6" s="146" t="s">
        <v>85</v>
      </c>
      <c r="B6" s="148" t="s">
        <v>86</v>
      </c>
      <c r="C6" s="148" t="s">
        <v>87</v>
      </c>
      <c r="D6" s="147" t="s">
        <v>88</v>
      </c>
      <c r="E6" s="146" t="s">
        <v>89</v>
      </c>
      <c r="F6" s="145" t="s">
        <v>90</v>
      </c>
      <c r="G6" s="146" t="s">
        <v>29</v>
      </c>
      <c r="H6" s="149" t="s">
        <v>30</v>
      </c>
      <c r="I6" s="149" t="s">
        <v>91</v>
      </c>
      <c r="J6" s="149" t="s">
        <v>31</v>
      </c>
      <c r="K6" s="149" t="s">
        <v>92</v>
      </c>
      <c r="L6" s="149" t="s">
        <v>93</v>
      </c>
      <c r="M6" s="149" t="s">
        <v>94</v>
      </c>
      <c r="N6" s="149" t="s">
        <v>95</v>
      </c>
      <c r="O6" s="149" t="s">
        <v>96</v>
      </c>
      <c r="P6" s="149" t="s">
        <v>97</v>
      </c>
      <c r="Q6" s="149" t="s">
        <v>98</v>
      </c>
      <c r="R6" s="149" t="s">
        <v>99</v>
      </c>
      <c r="S6" s="149" t="s">
        <v>100</v>
      </c>
      <c r="T6" s="149" t="s">
        <v>101</v>
      </c>
      <c r="U6" s="149" t="s">
        <v>102</v>
      </c>
      <c r="V6" s="149" t="s">
        <v>103</v>
      </c>
      <c r="W6" s="149" t="s">
        <v>104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1" t="s">
        <v>105</v>
      </c>
      <c r="B8" s="162" t="s">
        <v>48</v>
      </c>
      <c r="C8" s="182" t="s">
        <v>57</v>
      </c>
      <c r="D8" s="163"/>
      <c r="E8" s="164"/>
      <c r="F8" s="165"/>
      <c r="G8" s="165">
        <f>SUMIF(AG9:AG55,"&lt;&gt;NOR",G9:G55)</f>
        <v>0</v>
      </c>
      <c r="H8" s="165"/>
      <c r="I8" s="165">
        <f>SUM(I9:I55)</f>
        <v>0</v>
      </c>
      <c r="J8" s="165"/>
      <c r="K8" s="165">
        <f>SUM(K9:K55)</f>
        <v>0</v>
      </c>
      <c r="L8" s="165"/>
      <c r="M8" s="165">
        <f>SUM(M9:M55)</f>
        <v>0</v>
      </c>
      <c r="N8" s="165"/>
      <c r="O8" s="165">
        <f>SUM(O9:O55)</f>
        <v>150.97</v>
      </c>
      <c r="P8" s="165"/>
      <c r="Q8" s="165">
        <f>SUM(Q9:Q55)</f>
        <v>0</v>
      </c>
      <c r="R8" s="165"/>
      <c r="S8" s="165"/>
      <c r="T8" s="166"/>
      <c r="U8" s="160"/>
      <c r="V8" s="160">
        <f>SUM(V9:V55)</f>
        <v>210.87</v>
      </c>
      <c r="W8" s="160"/>
      <c r="AG8" t="s">
        <v>106</v>
      </c>
    </row>
    <row r="9" spans="1:60" outlineLevel="1" x14ac:dyDescent="0.2">
      <c r="A9" s="167">
        <v>1</v>
      </c>
      <c r="B9" s="168" t="s">
        <v>125</v>
      </c>
      <c r="C9" s="184" t="s">
        <v>126</v>
      </c>
      <c r="D9" s="169" t="s">
        <v>127</v>
      </c>
      <c r="E9" s="170">
        <v>77.466899999999995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 t="s">
        <v>128</v>
      </c>
      <c r="S9" s="172" t="s">
        <v>110</v>
      </c>
      <c r="T9" s="173" t="s">
        <v>129</v>
      </c>
      <c r="U9" s="159">
        <v>0.36499999999999999</v>
      </c>
      <c r="V9" s="159">
        <f>ROUND(E9*U9,2)</f>
        <v>28.28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130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ht="33.75" outlineLevel="1" x14ac:dyDescent="0.2">
      <c r="A10" s="157"/>
      <c r="B10" s="158"/>
      <c r="C10" s="256" t="s">
        <v>131</v>
      </c>
      <c r="D10" s="257"/>
      <c r="E10" s="257"/>
      <c r="F10" s="257"/>
      <c r="G10" s="257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132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96" t="str">
        <f>C10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57"/>
      <c r="B11" s="158"/>
      <c r="C11" s="197" t="s">
        <v>133</v>
      </c>
      <c r="D11" s="188"/>
      <c r="E11" s="189">
        <v>18.164249999999999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134</v>
      </c>
      <c r="AH11" s="150">
        <v>0</v>
      </c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">
      <c r="A12" s="157"/>
      <c r="B12" s="158"/>
      <c r="C12" s="197" t="s">
        <v>135</v>
      </c>
      <c r="D12" s="188"/>
      <c r="E12" s="189">
        <v>56.887599999999999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134</v>
      </c>
      <c r="AH12" s="150">
        <v>0</v>
      </c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57"/>
      <c r="B13" s="158"/>
      <c r="C13" s="197" t="s">
        <v>136</v>
      </c>
      <c r="D13" s="188"/>
      <c r="E13" s="189">
        <v>2.415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134</v>
      </c>
      <c r="AH13" s="150">
        <v>0</v>
      </c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22.5" outlineLevel="1" x14ac:dyDescent="0.2">
      <c r="A14" s="167">
        <v>2</v>
      </c>
      <c r="B14" s="168" t="s">
        <v>137</v>
      </c>
      <c r="C14" s="184" t="s">
        <v>138</v>
      </c>
      <c r="D14" s="169" t="s">
        <v>139</v>
      </c>
      <c r="E14" s="170">
        <v>120</v>
      </c>
      <c r="F14" s="171"/>
      <c r="G14" s="172">
        <f>ROUND(E14*F14,2)</f>
        <v>0</v>
      </c>
      <c r="H14" s="171"/>
      <c r="I14" s="172">
        <f>ROUND(E14*H14,2)</f>
        <v>0</v>
      </c>
      <c r="J14" s="171"/>
      <c r="K14" s="172">
        <f>ROUND(E14*J14,2)</f>
        <v>0</v>
      </c>
      <c r="L14" s="172">
        <v>21</v>
      </c>
      <c r="M14" s="172">
        <f>G14*(1+L14/100)</f>
        <v>0</v>
      </c>
      <c r="N14" s="172">
        <v>0</v>
      </c>
      <c r="O14" s="172">
        <f>ROUND(E14*N14,2)</f>
        <v>0</v>
      </c>
      <c r="P14" s="172">
        <v>0</v>
      </c>
      <c r="Q14" s="172">
        <f>ROUND(E14*P14,2)</f>
        <v>0</v>
      </c>
      <c r="R14" s="172" t="s">
        <v>128</v>
      </c>
      <c r="S14" s="172" t="s">
        <v>110</v>
      </c>
      <c r="T14" s="173" t="s">
        <v>129</v>
      </c>
      <c r="U14" s="159">
        <v>0.20300000000000001</v>
      </c>
      <c r="V14" s="159">
        <f>ROUND(E14*U14,2)</f>
        <v>24.36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140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22.5" outlineLevel="1" x14ac:dyDescent="0.2">
      <c r="A15" s="157"/>
      <c r="B15" s="158"/>
      <c r="C15" s="256" t="s">
        <v>141</v>
      </c>
      <c r="D15" s="257"/>
      <c r="E15" s="257"/>
      <c r="F15" s="257"/>
      <c r="G15" s="257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132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96" t="str">
        <f>C15</f>
        <v>na vzdálenost (výšku) od hladiny vody v jímce po výšku roviny proložené osou nejvyššího bodu výtlačného potrubí, odpadní potrubí v délce do 20 m,</v>
      </c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57"/>
      <c r="B16" s="158"/>
      <c r="C16" s="197" t="s">
        <v>142</v>
      </c>
      <c r="D16" s="188"/>
      <c r="E16" s="189">
        <v>120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134</v>
      </c>
      <c r="AH16" s="150">
        <v>0</v>
      </c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ht="22.5" outlineLevel="1" x14ac:dyDescent="0.2">
      <c r="A17" s="167">
        <v>3</v>
      </c>
      <c r="B17" s="168" t="s">
        <v>143</v>
      </c>
      <c r="C17" s="184" t="s">
        <v>144</v>
      </c>
      <c r="D17" s="169" t="s">
        <v>145</v>
      </c>
      <c r="E17" s="170">
        <v>8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2">
        <v>0</v>
      </c>
      <c r="O17" s="172">
        <f>ROUND(E17*N17,2)</f>
        <v>0</v>
      </c>
      <c r="P17" s="172">
        <v>0</v>
      </c>
      <c r="Q17" s="172">
        <f>ROUND(E17*P17,2)</f>
        <v>0</v>
      </c>
      <c r="R17" s="172" t="s">
        <v>128</v>
      </c>
      <c r="S17" s="172" t="s">
        <v>110</v>
      </c>
      <c r="T17" s="173" t="s">
        <v>129</v>
      </c>
      <c r="U17" s="159">
        <v>0</v>
      </c>
      <c r="V17" s="159">
        <f>ROUND(E17*U17,2)</f>
        <v>0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140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22.5" outlineLevel="1" x14ac:dyDescent="0.2">
      <c r="A18" s="157"/>
      <c r="B18" s="158"/>
      <c r="C18" s="256" t="s">
        <v>146</v>
      </c>
      <c r="D18" s="257"/>
      <c r="E18" s="257"/>
      <c r="F18" s="257"/>
      <c r="G18" s="257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132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96" t="str">
        <f>C18</f>
        <v>na vzdálenost (výšku) od hladiny vody v jímce po výšku roviny proložené osou nejvyššího bodu výtlačného potrubí, včetně sacího a výtlačného potrubí, příp. odpadní žlaby a lešení pod čerpadlo a pod potrubí nebo pod odpadní žlaby,</v>
      </c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67">
        <v>4</v>
      </c>
      <c r="B19" s="168" t="s">
        <v>147</v>
      </c>
      <c r="C19" s="184" t="s">
        <v>148</v>
      </c>
      <c r="D19" s="169" t="s">
        <v>149</v>
      </c>
      <c r="E19" s="170">
        <v>99.483999999999995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21</v>
      </c>
      <c r="M19" s="172">
        <f>G19*(1+L19/100)</f>
        <v>0</v>
      </c>
      <c r="N19" s="172">
        <v>9.8999999999999999E-4</v>
      </c>
      <c r="O19" s="172">
        <f>ROUND(E19*N19,2)</f>
        <v>0.1</v>
      </c>
      <c r="P19" s="172">
        <v>0</v>
      </c>
      <c r="Q19" s="172">
        <f>ROUND(E19*P19,2)</f>
        <v>0</v>
      </c>
      <c r="R19" s="172"/>
      <c r="S19" s="172" t="s">
        <v>110</v>
      </c>
      <c r="T19" s="173" t="s">
        <v>129</v>
      </c>
      <c r="U19" s="159">
        <v>0.23599999999999999</v>
      </c>
      <c r="V19" s="159">
        <f>ROUND(E19*U19,2)</f>
        <v>23.48</v>
      </c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130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">
      <c r="A20" s="157"/>
      <c r="B20" s="158"/>
      <c r="C20" s="197" t="s">
        <v>150</v>
      </c>
      <c r="D20" s="188"/>
      <c r="E20" s="189">
        <v>99.483999999999995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134</v>
      </c>
      <c r="AH20" s="150">
        <v>0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">
      <c r="A21" s="174">
        <v>5</v>
      </c>
      <c r="B21" s="175" t="s">
        <v>151</v>
      </c>
      <c r="C21" s="183" t="s">
        <v>152</v>
      </c>
      <c r="D21" s="176" t="s">
        <v>149</v>
      </c>
      <c r="E21" s="177">
        <v>99.48</v>
      </c>
      <c r="F21" s="178"/>
      <c r="G21" s="179">
        <f>ROUND(E21*F21,2)</f>
        <v>0</v>
      </c>
      <c r="H21" s="178"/>
      <c r="I21" s="179">
        <f>ROUND(E21*H21,2)</f>
        <v>0</v>
      </c>
      <c r="J21" s="178"/>
      <c r="K21" s="179">
        <f>ROUND(E21*J21,2)</f>
        <v>0</v>
      </c>
      <c r="L21" s="179">
        <v>21</v>
      </c>
      <c r="M21" s="179">
        <f>G21*(1+L21/100)</f>
        <v>0</v>
      </c>
      <c r="N21" s="179">
        <v>0</v>
      </c>
      <c r="O21" s="179">
        <f>ROUND(E21*N21,2)</f>
        <v>0</v>
      </c>
      <c r="P21" s="179">
        <v>0</v>
      </c>
      <c r="Q21" s="179">
        <f>ROUND(E21*P21,2)</f>
        <v>0</v>
      </c>
      <c r="R21" s="179"/>
      <c r="S21" s="179" t="s">
        <v>110</v>
      </c>
      <c r="T21" s="180" t="s">
        <v>129</v>
      </c>
      <c r="U21" s="159">
        <v>7.0000000000000007E-2</v>
      </c>
      <c r="V21" s="159">
        <f>ROUND(E21*U21,2)</f>
        <v>6.96</v>
      </c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130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67">
        <v>6</v>
      </c>
      <c r="B22" s="168" t="s">
        <v>153</v>
      </c>
      <c r="C22" s="184" t="s">
        <v>154</v>
      </c>
      <c r="D22" s="169" t="s">
        <v>127</v>
      </c>
      <c r="E22" s="170">
        <v>75.05</v>
      </c>
      <c r="F22" s="171"/>
      <c r="G22" s="172">
        <f>ROUND(E22*F22,2)</f>
        <v>0</v>
      </c>
      <c r="H22" s="171"/>
      <c r="I22" s="172">
        <f>ROUND(E22*H22,2)</f>
        <v>0</v>
      </c>
      <c r="J22" s="171"/>
      <c r="K22" s="172">
        <f>ROUND(E22*J22,2)</f>
        <v>0</v>
      </c>
      <c r="L22" s="172">
        <v>21</v>
      </c>
      <c r="M22" s="172">
        <f>G22*(1+L22/100)</f>
        <v>0</v>
      </c>
      <c r="N22" s="172">
        <v>0</v>
      </c>
      <c r="O22" s="172">
        <f>ROUND(E22*N22,2)</f>
        <v>0</v>
      </c>
      <c r="P22" s="172">
        <v>0</v>
      </c>
      <c r="Q22" s="172">
        <f>ROUND(E22*P22,2)</f>
        <v>0</v>
      </c>
      <c r="R22" s="172"/>
      <c r="S22" s="172" t="s">
        <v>110</v>
      </c>
      <c r="T22" s="173" t="s">
        <v>129</v>
      </c>
      <c r="U22" s="159">
        <v>0.34499999999999997</v>
      </c>
      <c r="V22" s="159">
        <f>ROUND(E22*U22,2)</f>
        <v>25.89</v>
      </c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130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57"/>
      <c r="B23" s="158"/>
      <c r="C23" s="197" t="s">
        <v>155</v>
      </c>
      <c r="D23" s="188"/>
      <c r="E23" s="189">
        <v>18.16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134</v>
      </c>
      <c r="AH23" s="150">
        <v>0</v>
      </c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">
      <c r="A24" s="157"/>
      <c r="B24" s="158"/>
      <c r="C24" s="197" t="s">
        <v>156</v>
      </c>
      <c r="D24" s="188"/>
      <c r="E24" s="189">
        <v>56.89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134</v>
      </c>
      <c r="AH24" s="150">
        <v>0</v>
      </c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">
      <c r="A25" s="167">
        <v>7</v>
      </c>
      <c r="B25" s="168" t="s">
        <v>157</v>
      </c>
      <c r="C25" s="184" t="s">
        <v>158</v>
      </c>
      <c r="D25" s="169" t="s">
        <v>127</v>
      </c>
      <c r="E25" s="170">
        <v>48.773000000000003</v>
      </c>
      <c r="F25" s="171"/>
      <c r="G25" s="172">
        <f>ROUND(E25*F25,2)</f>
        <v>0</v>
      </c>
      <c r="H25" s="171"/>
      <c r="I25" s="172">
        <f>ROUND(E25*H25,2)</f>
        <v>0</v>
      </c>
      <c r="J25" s="171"/>
      <c r="K25" s="172">
        <f>ROUND(E25*J25,2)</f>
        <v>0</v>
      </c>
      <c r="L25" s="172">
        <v>21</v>
      </c>
      <c r="M25" s="172">
        <f>G25*(1+L25/100)</f>
        <v>0</v>
      </c>
      <c r="N25" s="172">
        <v>0</v>
      </c>
      <c r="O25" s="172">
        <f>ROUND(E25*N25,2)</f>
        <v>0</v>
      </c>
      <c r="P25" s="172">
        <v>0</v>
      </c>
      <c r="Q25" s="172">
        <f>ROUND(E25*P25,2)</f>
        <v>0</v>
      </c>
      <c r="R25" s="172"/>
      <c r="S25" s="172" t="s">
        <v>110</v>
      </c>
      <c r="T25" s="173" t="s">
        <v>129</v>
      </c>
      <c r="U25" s="159">
        <v>1.0999999999999999E-2</v>
      </c>
      <c r="V25" s="159">
        <f>ROUND(E25*U25,2)</f>
        <v>0.54</v>
      </c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130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">
      <c r="A26" s="157"/>
      <c r="B26" s="158"/>
      <c r="C26" s="197" t="s">
        <v>159</v>
      </c>
      <c r="D26" s="188"/>
      <c r="E26" s="189">
        <v>18.16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134</v>
      </c>
      <c r="AH26" s="150">
        <v>0</v>
      </c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57"/>
      <c r="B27" s="158"/>
      <c r="C27" s="197" t="s">
        <v>160</v>
      </c>
      <c r="D27" s="188"/>
      <c r="E27" s="18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134</v>
      </c>
      <c r="AH27" s="150">
        <v>0</v>
      </c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 x14ac:dyDescent="0.2">
      <c r="A28" s="157"/>
      <c r="B28" s="158"/>
      <c r="C28" s="197" t="s">
        <v>161</v>
      </c>
      <c r="D28" s="188"/>
      <c r="E28" s="189">
        <v>28.193000000000001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134</v>
      </c>
      <c r="AH28" s="150">
        <v>0</v>
      </c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">
      <c r="A29" s="157"/>
      <c r="B29" s="158"/>
      <c r="C29" s="197" t="s">
        <v>162</v>
      </c>
      <c r="D29" s="188"/>
      <c r="E29" s="189">
        <v>2.42</v>
      </c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134</v>
      </c>
      <c r="AH29" s="150">
        <v>0</v>
      </c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">
      <c r="A30" s="174">
        <v>8</v>
      </c>
      <c r="B30" s="175" t="s">
        <v>163</v>
      </c>
      <c r="C30" s="183" t="s">
        <v>164</v>
      </c>
      <c r="D30" s="176" t="s">
        <v>127</v>
      </c>
      <c r="E30" s="177">
        <v>48.77</v>
      </c>
      <c r="F30" s="178"/>
      <c r="G30" s="179">
        <f>ROUND(E30*F30,2)</f>
        <v>0</v>
      </c>
      <c r="H30" s="178"/>
      <c r="I30" s="179">
        <f>ROUND(E30*H30,2)</f>
        <v>0</v>
      </c>
      <c r="J30" s="178"/>
      <c r="K30" s="179">
        <f>ROUND(E30*J30,2)</f>
        <v>0</v>
      </c>
      <c r="L30" s="179">
        <v>21</v>
      </c>
      <c r="M30" s="179">
        <f>G30*(1+L30/100)</f>
        <v>0</v>
      </c>
      <c r="N30" s="179">
        <v>0</v>
      </c>
      <c r="O30" s="179">
        <f>ROUND(E30*N30,2)</f>
        <v>0</v>
      </c>
      <c r="P30" s="179">
        <v>0</v>
      </c>
      <c r="Q30" s="179">
        <f>ROUND(E30*P30,2)</f>
        <v>0</v>
      </c>
      <c r="R30" s="179"/>
      <c r="S30" s="179" t="s">
        <v>110</v>
      </c>
      <c r="T30" s="180" t="s">
        <v>129</v>
      </c>
      <c r="U30" s="159">
        <v>0.65200000000000002</v>
      </c>
      <c r="V30" s="159">
        <f>ROUND(E30*U30,2)</f>
        <v>31.8</v>
      </c>
      <c r="W30" s="159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130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 x14ac:dyDescent="0.2">
      <c r="A31" s="174">
        <v>9</v>
      </c>
      <c r="B31" s="175" t="s">
        <v>165</v>
      </c>
      <c r="C31" s="183" t="s">
        <v>166</v>
      </c>
      <c r="D31" s="176" t="s">
        <v>127</v>
      </c>
      <c r="E31" s="177">
        <v>48.77</v>
      </c>
      <c r="F31" s="178"/>
      <c r="G31" s="179">
        <f>ROUND(E31*F31,2)</f>
        <v>0</v>
      </c>
      <c r="H31" s="178"/>
      <c r="I31" s="179">
        <f>ROUND(E31*H31,2)</f>
        <v>0</v>
      </c>
      <c r="J31" s="178"/>
      <c r="K31" s="179">
        <f>ROUND(E31*J31,2)</f>
        <v>0</v>
      </c>
      <c r="L31" s="179">
        <v>21</v>
      </c>
      <c r="M31" s="179">
        <f>G31*(1+L31/100)</f>
        <v>0</v>
      </c>
      <c r="N31" s="179">
        <v>0</v>
      </c>
      <c r="O31" s="179">
        <f>ROUND(E31*N31,2)</f>
        <v>0</v>
      </c>
      <c r="P31" s="179">
        <v>0</v>
      </c>
      <c r="Q31" s="179">
        <f>ROUND(E31*P31,2)</f>
        <v>0</v>
      </c>
      <c r="R31" s="179"/>
      <c r="S31" s="179" t="s">
        <v>110</v>
      </c>
      <c r="T31" s="180" t="s">
        <v>129</v>
      </c>
      <c r="U31" s="159">
        <v>8.9999999999999993E-3</v>
      </c>
      <c r="V31" s="159">
        <f>ROUND(E31*U31,2)</f>
        <v>0.44</v>
      </c>
      <c r="W31" s="159"/>
      <c r="X31" s="150"/>
      <c r="Y31" s="150"/>
      <c r="Z31" s="150"/>
      <c r="AA31" s="150"/>
      <c r="AB31" s="150"/>
      <c r="AC31" s="150"/>
      <c r="AD31" s="150"/>
      <c r="AE31" s="150"/>
      <c r="AF31" s="150"/>
      <c r="AG31" s="150" t="s">
        <v>130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">
      <c r="A32" s="167">
        <v>10</v>
      </c>
      <c r="B32" s="168" t="s">
        <v>167</v>
      </c>
      <c r="C32" s="184" t="s">
        <v>168</v>
      </c>
      <c r="D32" s="169" t="s">
        <v>127</v>
      </c>
      <c r="E32" s="170">
        <v>88.33</v>
      </c>
      <c r="F32" s="171"/>
      <c r="G32" s="172">
        <f>ROUND(E32*F32,2)</f>
        <v>0</v>
      </c>
      <c r="H32" s="171"/>
      <c r="I32" s="172">
        <f>ROUND(E32*H32,2)</f>
        <v>0</v>
      </c>
      <c r="J32" s="171"/>
      <c r="K32" s="172">
        <f>ROUND(E32*J32,2)</f>
        <v>0</v>
      </c>
      <c r="L32" s="172">
        <v>21</v>
      </c>
      <c r="M32" s="172">
        <f>G32*(1+L32/100)</f>
        <v>0</v>
      </c>
      <c r="N32" s="172">
        <v>0</v>
      </c>
      <c r="O32" s="172">
        <f>ROUND(E32*N32,2)</f>
        <v>0</v>
      </c>
      <c r="P32" s="172">
        <v>0</v>
      </c>
      <c r="Q32" s="172">
        <f>ROUND(E32*P32,2)</f>
        <v>0</v>
      </c>
      <c r="R32" s="172"/>
      <c r="S32" s="172" t="s">
        <v>110</v>
      </c>
      <c r="T32" s="173" t="s">
        <v>129</v>
      </c>
      <c r="U32" s="159">
        <v>0.20200000000000001</v>
      </c>
      <c r="V32" s="159">
        <f>ROUND(E32*U32,2)</f>
        <v>17.84</v>
      </c>
      <c r="W32" s="159"/>
      <c r="X32" s="150"/>
      <c r="Y32" s="150"/>
      <c r="Z32" s="150"/>
      <c r="AA32" s="150"/>
      <c r="AB32" s="150"/>
      <c r="AC32" s="150"/>
      <c r="AD32" s="150"/>
      <c r="AE32" s="150"/>
      <c r="AF32" s="150"/>
      <c r="AG32" s="150" t="s">
        <v>130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">
      <c r="A33" s="157"/>
      <c r="B33" s="158"/>
      <c r="C33" s="198" t="s">
        <v>169</v>
      </c>
      <c r="D33" s="190"/>
      <c r="E33" s="191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0"/>
      <c r="Y33" s="150"/>
      <c r="Z33" s="150"/>
      <c r="AA33" s="150"/>
      <c r="AB33" s="150"/>
      <c r="AC33" s="150"/>
      <c r="AD33" s="150"/>
      <c r="AE33" s="150"/>
      <c r="AF33" s="150"/>
      <c r="AG33" s="150" t="s">
        <v>134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57"/>
      <c r="B34" s="158"/>
      <c r="C34" s="199" t="s">
        <v>170</v>
      </c>
      <c r="D34" s="190"/>
      <c r="E34" s="191">
        <v>64.176000000000002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0"/>
      <c r="Y34" s="150"/>
      <c r="Z34" s="150"/>
      <c r="AA34" s="150"/>
      <c r="AB34" s="150"/>
      <c r="AC34" s="150"/>
      <c r="AD34" s="150"/>
      <c r="AE34" s="150"/>
      <c r="AF34" s="150"/>
      <c r="AG34" s="150" t="s">
        <v>134</v>
      </c>
      <c r="AH34" s="150">
        <v>2</v>
      </c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">
      <c r="A35" s="157"/>
      <c r="B35" s="158"/>
      <c r="C35" s="199" t="s">
        <v>171</v>
      </c>
      <c r="D35" s="190"/>
      <c r="E35" s="191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0"/>
      <c r="Y35" s="150"/>
      <c r="Z35" s="150"/>
      <c r="AA35" s="150"/>
      <c r="AB35" s="150"/>
      <c r="AC35" s="150"/>
      <c r="AD35" s="150"/>
      <c r="AE35" s="150"/>
      <c r="AF35" s="150"/>
      <c r="AG35" s="150" t="s">
        <v>134</v>
      </c>
      <c r="AH35" s="150">
        <v>2</v>
      </c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outlineLevel="1" x14ac:dyDescent="0.2">
      <c r="A36" s="157"/>
      <c r="B36" s="158"/>
      <c r="C36" s="199" t="s">
        <v>172</v>
      </c>
      <c r="D36" s="190"/>
      <c r="E36" s="191">
        <v>-1.6245000000000001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0"/>
      <c r="Y36" s="150"/>
      <c r="Z36" s="150"/>
      <c r="AA36" s="150"/>
      <c r="AB36" s="150"/>
      <c r="AC36" s="150"/>
      <c r="AD36" s="150"/>
      <c r="AE36" s="150"/>
      <c r="AF36" s="150"/>
      <c r="AG36" s="150" t="s">
        <v>134</v>
      </c>
      <c r="AH36" s="150">
        <v>2</v>
      </c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 x14ac:dyDescent="0.2">
      <c r="A37" s="157"/>
      <c r="B37" s="158"/>
      <c r="C37" s="199" t="s">
        <v>173</v>
      </c>
      <c r="D37" s="190"/>
      <c r="E37" s="191">
        <v>-4.2922500000000001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0"/>
      <c r="Y37" s="150"/>
      <c r="Z37" s="150"/>
      <c r="AA37" s="150"/>
      <c r="AB37" s="150"/>
      <c r="AC37" s="150"/>
      <c r="AD37" s="150"/>
      <c r="AE37" s="150"/>
      <c r="AF37" s="150"/>
      <c r="AG37" s="150" t="s">
        <v>134</v>
      </c>
      <c r="AH37" s="150">
        <v>2</v>
      </c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 x14ac:dyDescent="0.2">
      <c r="A38" s="157"/>
      <c r="B38" s="158"/>
      <c r="C38" s="200" t="s">
        <v>174</v>
      </c>
      <c r="D38" s="192"/>
      <c r="E38" s="193">
        <v>58.259250000000002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0"/>
      <c r="Y38" s="150"/>
      <c r="Z38" s="150"/>
      <c r="AA38" s="150"/>
      <c r="AB38" s="150"/>
      <c r="AC38" s="150"/>
      <c r="AD38" s="150"/>
      <c r="AE38" s="150"/>
      <c r="AF38" s="150"/>
      <c r="AG38" s="150" t="s">
        <v>134</v>
      </c>
      <c r="AH38" s="150">
        <v>3</v>
      </c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 x14ac:dyDescent="0.2">
      <c r="A39" s="157"/>
      <c r="B39" s="158"/>
      <c r="C39" s="199" t="s">
        <v>175</v>
      </c>
      <c r="D39" s="190"/>
      <c r="E39" s="191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0"/>
      <c r="Y39" s="150"/>
      <c r="Z39" s="150"/>
      <c r="AA39" s="150"/>
      <c r="AB39" s="150"/>
      <c r="AC39" s="150"/>
      <c r="AD39" s="150"/>
      <c r="AE39" s="150"/>
      <c r="AF39" s="150"/>
      <c r="AG39" s="150" t="s">
        <v>134</v>
      </c>
      <c r="AH39" s="150">
        <v>2</v>
      </c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outlineLevel="1" x14ac:dyDescent="0.2">
      <c r="A40" s="157"/>
      <c r="B40" s="158"/>
      <c r="C40" s="199" t="s">
        <v>176</v>
      </c>
      <c r="D40" s="190"/>
      <c r="E40" s="191">
        <v>58.26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0"/>
      <c r="Y40" s="150"/>
      <c r="Z40" s="150"/>
      <c r="AA40" s="150"/>
      <c r="AB40" s="150"/>
      <c r="AC40" s="150"/>
      <c r="AD40" s="150"/>
      <c r="AE40" s="150"/>
      <c r="AF40" s="150"/>
      <c r="AG40" s="150" t="s">
        <v>134</v>
      </c>
      <c r="AH40" s="150">
        <v>2</v>
      </c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outlineLevel="1" x14ac:dyDescent="0.2">
      <c r="A41" s="157"/>
      <c r="B41" s="158"/>
      <c r="C41" s="199" t="s">
        <v>177</v>
      </c>
      <c r="D41" s="190"/>
      <c r="E41" s="191">
        <v>-28.19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0"/>
      <c r="Y41" s="150"/>
      <c r="Z41" s="150"/>
      <c r="AA41" s="150"/>
      <c r="AB41" s="150"/>
      <c r="AC41" s="150"/>
      <c r="AD41" s="150"/>
      <c r="AE41" s="150"/>
      <c r="AF41" s="150"/>
      <c r="AG41" s="150" t="s">
        <v>134</v>
      </c>
      <c r="AH41" s="150">
        <v>2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">
      <c r="A42" s="157"/>
      <c r="B42" s="158"/>
      <c r="C42" s="200" t="s">
        <v>174</v>
      </c>
      <c r="D42" s="192"/>
      <c r="E42" s="193">
        <v>30.07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0"/>
      <c r="Y42" s="150"/>
      <c r="Z42" s="150"/>
      <c r="AA42" s="150"/>
      <c r="AB42" s="150"/>
      <c r="AC42" s="150"/>
      <c r="AD42" s="150"/>
      <c r="AE42" s="150"/>
      <c r="AF42" s="150"/>
      <c r="AG42" s="150" t="s">
        <v>134</v>
      </c>
      <c r="AH42" s="150">
        <v>3</v>
      </c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">
      <c r="A43" s="157"/>
      <c r="B43" s="158"/>
      <c r="C43" s="198" t="s">
        <v>178</v>
      </c>
      <c r="D43" s="190"/>
      <c r="E43" s="191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0"/>
      <c r="Y43" s="150"/>
      <c r="Z43" s="150"/>
      <c r="AA43" s="150"/>
      <c r="AB43" s="150"/>
      <c r="AC43" s="150"/>
      <c r="AD43" s="150"/>
      <c r="AE43" s="150"/>
      <c r="AF43" s="150"/>
      <c r="AG43" s="150" t="s">
        <v>134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">
      <c r="A44" s="157"/>
      <c r="B44" s="158"/>
      <c r="C44" s="201" t="s">
        <v>179</v>
      </c>
      <c r="D44" s="194"/>
      <c r="E44" s="195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0"/>
      <c r="Y44" s="150"/>
      <c r="Z44" s="150"/>
      <c r="AA44" s="150"/>
      <c r="AB44" s="150"/>
      <c r="AC44" s="150"/>
      <c r="AD44" s="150"/>
      <c r="AE44" s="150"/>
      <c r="AF44" s="150"/>
      <c r="AG44" s="150" t="s">
        <v>134</v>
      </c>
      <c r="AH44" s="150">
        <v>1</v>
      </c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">
      <c r="A45" s="157"/>
      <c r="B45" s="158"/>
      <c r="C45" s="197" t="s">
        <v>180</v>
      </c>
      <c r="D45" s="188"/>
      <c r="E45" s="189">
        <v>88.33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0"/>
      <c r="Y45" s="150"/>
      <c r="Z45" s="150"/>
      <c r="AA45" s="150"/>
      <c r="AB45" s="150"/>
      <c r="AC45" s="150"/>
      <c r="AD45" s="150"/>
      <c r="AE45" s="150"/>
      <c r="AF45" s="150"/>
      <c r="AG45" s="150" t="s">
        <v>134</v>
      </c>
      <c r="AH45" s="150">
        <v>0</v>
      </c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outlineLevel="1" x14ac:dyDescent="0.2">
      <c r="A46" s="167">
        <v>11</v>
      </c>
      <c r="B46" s="168" t="s">
        <v>181</v>
      </c>
      <c r="C46" s="184" t="s">
        <v>182</v>
      </c>
      <c r="D46" s="169" t="s">
        <v>127</v>
      </c>
      <c r="E46" s="170">
        <v>23.9085</v>
      </c>
      <c r="F46" s="171"/>
      <c r="G46" s="172">
        <f>ROUND(E46*F46,2)</f>
        <v>0</v>
      </c>
      <c r="H46" s="171"/>
      <c r="I46" s="172">
        <f>ROUND(E46*H46,2)</f>
        <v>0</v>
      </c>
      <c r="J46" s="171"/>
      <c r="K46" s="172">
        <f>ROUND(E46*J46,2)</f>
        <v>0</v>
      </c>
      <c r="L46" s="172">
        <v>21</v>
      </c>
      <c r="M46" s="172">
        <f>G46*(1+L46/100)</f>
        <v>0</v>
      </c>
      <c r="N46" s="172">
        <v>1.7</v>
      </c>
      <c r="O46" s="172">
        <f>ROUND(E46*N46,2)</f>
        <v>40.64</v>
      </c>
      <c r="P46" s="172">
        <v>0</v>
      </c>
      <c r="Q46" s="172">
        <f>ROUND(E46*P46,2)</f>
        <v>0</v>
      </c>
      <c r="R46" s="172"/>
      <c r="S46" s="172" t="s">
        <v>110</v>
      </c>
      <c r="T46" s="173" t="s">
        <v>129</v>
      </c>
      <c r="U46" s="159">
        <v>1.587</v>
      </c>
      <c r="V46" s="159">
        <f>ROUND(E46*U46,2)</f>
        <v>37.94</v>
      </c>
      <c r="W46" s="159"/>
      <c r="X46" s="150"/>
      <c r="Y46" s="150"/>
      <c r="Z46" s="150"/>
      <c r="AA46" s="150"/>
      <c r="AB46" s="150"/>
      <c r="AC46" s="150"/>
      <c r="AD46" s="150"/>
      <c r="AE46" s="150"/>
      <c r="AF46" s="150"/>
      <c r="AG46" s="150" t="s">
        <v>130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outlineLevel="1" x14ac:dyDescent="0.2">
      <c r="A47" s="157"/>
      <c r="B47" s="158"/>
      <c r="C47" s="197" t="s">
        <v>183</v>
      </c>
      <c r="D47" s="188"/>
      <c r="E47" s="189">
        <v>23.9085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0"/>
      <c r="Y47" s="150"/>
      <c r="Z47" s="150"/>
      <c r="AA47" s="150"/>
      <c r="AB47" s="150"/>
      <c r="AC47" s="150"/>
      <c r="AD47" s="150"/>
      <c r="AE47" s="150"/>
      <c r="AF47" s="150"/>
      <c r="AG47" s="150" t="s">
        <v>134</v>
      </c>
      <c r="AH47" s="150">
        <v>0</v>
      </c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outlineLevel="1" x14ac:dyDescent="0.2">
      <c r="A48" s="167">
        <v>12</v>
      </c>
      <c r="B48" s="168" t="s">
        <v>184</v>
      </c>
      <c r="C48" s="184" t="s">
        <v>185</v>
      </c>
      <c r="D48" s="169" t="s">
        <v>149</v>
      </c>
      <c r="E48" s="170">
        <v>93.2</v>
      </c>
      <c r="F48" s="171"/>
      <c r="G48" s="172">
        <f>ROUND(E48*F48,2)</f>
        <v>0</v>
      </c>
      <c r="H48" s="171"/>
      <c r="I48" s="172">
        <f>ROUND(E48*H48,2)</f>
        <v>0</v>
      </c>
      <c r="J48" s="171"/>
      <c r="K48" s="172">
        <f>ROUND(E48*J48,2)</f>
        <v>0</v>
      </c>
      <c r="L48" s="172">
        <v>21</v>
      </c>
      <c r="M48" s="172">
        <f>G48*(1+L48/100)</f>
        <v>0</v>
      </c>
      <c r="N48" s="172">
        <v>3.0000000000000001E-5</v>
      </c>
      <c r="O48" s="172">
        <f>ROUND(E48*N48,2)</f>
        <v>0</v>
      </c>
      <c r="P48" s="172">
        <v>0</v>
      </c>
      <c r="Q48" s="172">
        <f>ROUND(E48*P48,2)</f>
        <v>0</v>
      </c>
      <c r="R48" s="172"/>
      <c r="S48" s="172" t="s">
        <v>110</v>
      </c>
      <c r="T48" s="173" t="s">
        <v>111</v>
      </c>
      <c r="U48" s="159">
        <v>2.1000000000000001E-2</v>
      </c>
      <c r="V48" s="159">
        <f>ROUND(E48*U48,2)</f>
        <v>1.96</v>
      </c>
      <c r="W48" s="159"/>
      <c r="X48" s="150"/>
      <c r="Y48" s="150"/>
      <c r="Z48" s="150"/>
      <c r="AA48" s="150"/>
      <c r="AB48" s="150"/>
      <c r="AC48" s="150"/>
      <c r="AD48" s="150"/>
      <c r="AE48" s="150"/>
      <c r="AF48" s="150"/>
      <c r="AG48" s="150" t="s">
        <v>186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outlineLevel="1" x14ac:dyDescent="0.2">
      <c r="A49" s="157"/>
      <c r="B49" s="158"/>
      <c r="C49" s="197" t="s">
        <v>187</v>
      </c>
      <c r="D49" s="188"/>
      <c r="E49" s="189">
        <v>93.2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0"/>
      <c r="Y49" s="150"/>
      <c r="Z49" s="150"/>
      <c r="AA49" s="150"/>
      <c r="AB49" s="150"/>
      <c r="AC49" s="150"/>
      <c r="AD49" s="150"/>
      <c r="AE49" s="150"/>
      <c r="AF49" s="150"/>
      <c r="AG49" s="150" t="s">
        <v>134</v>
      </c>
      <c r="AH49" s="150">
        <v>0</v>
      </c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">
      <c r="A50" s="167">
        <v>13</v>
      </c>
      <c r="B50" s="168" t="s">
        <v>188</v>
      </c>
      <c r="C50" s="184" t="s">
        <v>189</v>
      </c>
      <c r="D50" s="169" t="s">
        <v>149</v>
      </c>
      <c r="E50" s="170">
        <v>44.2</v>
      </c>
      <c r="F50" s="171"/>
      <c r="G50" s="172">
        <f>ROUND(E50*F50,2)</f>
        <v>0</v>
      </c>
      <c r="H50" s="171"/>
      <c r="I50" s="172">
        <f>ROUND(E50*H50,2)</f>
        <v>0</v>
      </c>
      <c r="J50" s="171"/>
      <c r="K50" s="172">
        <f>ROUND(E50*J50,2)</f>
        <v>0</v>
      </c>
      <c r="L50" s="172">
        <v>21</v>
      </c>
      <c r="M50" s="172">
        <f>G50*(1+L50/100)</f>
        <v>0</v>
      </c>
      <c r="N50" s="172">
        <v>3.0000000000000001E-5</v>
      </c>
      <c r="O50" s="172">
        <f>ROUND(E50*N50,2)</f>
        <v>0</v>
      </c>
      <c r="P50" s="172">
        <v>0</v>
      </c>
      <c r="Q50" s="172">
        <f>ROUND(E50*P50,2)</f>
        <v>0</v>
      </c>
      <c r="R50" s="172"/>
      <c r="S50" s="172" t="s">
        <v>110</v>
      </c>
      <c r="T50" s="173" t="s">
        <v>111</v>
      </c>
      <c r="U50" s="159">
        <v>0.25752000000000003</v>
      </c>
      <c r="V50" s="159">
        <f>ROUND(E50*U50,2)</f>
        <v>11.38</v>
      </c>
      <c r="W50" s="159"/>
      <c r="X50" s="150"/>
      <c r="Y50" s="150"/>
      <c r="Z50" s="150"/>
      <c r="AA50" s="150"/>
      <c r="AB50" s="150"/>
      <c r="AC50" s="150"/>
      <c r="AD50" s="150"/>
      <c r="AE50" s="150"/>
      <c r="AF50" s="150"/>
      <c r="AG50" s="150" t="s">
        <v>186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">
      <c r="A51" s="157"/>
      <c r="B51" s="158"/>
      <c r="C51" s="197" t="s">
        <v>190</v>
      </c>
      <c r="D51" s="188"/>
      <c r="E51" s="189">
        <v>44.2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0"/>
      <c r="Y51" s="150"/>
      <c r="Z51" s="150"/>
      <c r="AA51" s="150"/>
      <c r="AB51" s="150"/>
      <c r="AC51" s="150"/>
      <c r="AD51" s="150"/>
      <c r="AE51" s="150"/>
      <c r="AF51" s="150"/>
      <c r="AG51" s="150" t="s">
        <v>134</v>
      </c>
      <c r="AH51" s="150">
        <v>0</v>
      </c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outlineLevel="1" x14ac:dyDescent="0.2">
      <c r="A52" s="167">
        <v>14</v>
      </c>
      <c r="B52" s="168" t="s">
        <v>191</v>
      </c>
      <c r="C52" s="184" t="s">
        <v>192</v>
      </c>
      <c r="D52" s="169" t="s">
        <v>193</v>
      </c>
      <c r="E52" s="170">
        <v>87.786000000000001</v>
      </c>
      <c r="F52" s="171"/>
      <c r="G52" s="172">
        <f>ROUND(E52*F52,2)</f>
        <v>0</v>
      </c>
      <c r="H52" s="171"/>
      <c r="I52" s="172">
        <f>ROUND(E52*H52,2)</f>
        <v>0</v>
      </c>
      <c r="J52" s="171"/>
      <c r="K52" s="172">
        <f>ROUND(E52*J52,2)</f>
        <v>0</v>
      </c>
      <c r="L52" s="172">
        <v>21</v>
      </c>
      <c r="M52" s="172">
        <f>G52*(1+L52/100)</f>
        <v>0</v>
      </c>
      <c r="N52" s="172">
        <v>0</v>
      </c>
      <c r="O52" s="172">
        <f>ROUND(E52*N52,2)</f>
        <v>0</v>
      </c>
      <c r="P52" s="172">
        <v>0</v>
      </c>
      <c r="Q52" s="172">
        <f>ROUND(E52*P52,2)</f>
        <v>0</v>
      </c>
      <c r="R52" s="172" t="s">
        <v>128</v>
      </c>
      <c r="S52" s="172" t="s">
        <v>110</v>
      </c>
      <c r="T52" s="173" t="s">
        <v>129</v>
      </c>
      <c r="U52" s="159">
        <v>0</v>
      </c>
      <c r="V52" s="159">
        <f>ROUND(E52*U52,2)</f>
        <v>0</v>
      </c>
      <c r="W52" s="159"/>
      <c r="X52" s="150"/>
      <c r="Y52" s="150"/>
      <c r="Z52" s="150"/>
      <c r="AA52" s="150"/>
      <c r="AB52" s="150"/>
      <c r="AC52" s="150"/>
      <c r="AD52" s="150"/>
      <c r="AE52" s="150"/>
      <c r="AF52" s="150"/>
      <c r="AG52" s="150" t="s">
        <v>140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">
      <c r="A53" s="157"/>
      <c r="B53" s="158"/>
      <c r="C53" s="197" t="s">
        <v>194</v>
      </c>
      <c r="D53" s="188"/>
      <c r="E53" s="189">
        <v>87.786000000000001</v>
      </c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0"/>
      <c r="Y53" s="150"/>
      <c r="Z53" s="150"/>
      <c r="AA53" s="150"/>
      <c r="AB53" s="150"/>
      <c r="AC53" s="150"/>
      <c r="AD53" s="150"/>
      <c r="AE53" s="150"/>
      <c r="AF53" s="150"/>
      <c r="AG53" s="150" t="s">
        <v>134</v>
      </c>
      <c r="AH53" s="150">
        <v>0</v>
      </c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outlineLevel="1" x14ac:dyDescent="0.2">
      <c r="A54" s="167">
        <v>15</v>
      </c>
      <c r="B54" s="168" t="s">
        <v>195</v>
      </c>
      <c r="C54" s="184" t="s">
        <v>196</v>
      </c>
      <c r="D54" s="169" t="s">
        <v>127</v>
      </c>
      <c r="E54" s="170">
        <v>66.008600000000001</v>
      </c>
      <c r="F54" s="171"/>
      <c r="G54" s="172">
        <f>ROUND(E54*F54,2)</f>
        <v>0</v>
      </c>
      <c r="H54" s="171"/>
      <c r="I54" s="172">
        <f>ROUND(E54*H54,2)</f>
        <v>0</v>
      </c>
      <c r="J54" s="171"/>
      <c r="K54" s="172">
        <f>ROUND(E54*J54,2)</f>
        <v>0</v>
      </c>
      <c r="L54" s="172">
        <v>21</v>
      </c>
      <c r="M54" s="172">
        <f>G54*(1+L54/100)</f>
        <v>0</v>
      </c>
      <c r="N54" s="172">
        <v>1.67</v>
      </c>
      <c r="O54" s="172">
        <f>ROUND(E54*N54,2)</f>
        <v>110.23</v>
      </c>
      <c r="P54" s="172">
        <v>0</v>
      </c>
      <c r="Q54" s="172">
        <f>ROUND(E54*P54,2)</f>
        <v>0</v>
      </c>
      <c r="R54" s="172" t="s">
        <v>197</v>
      </c>
      <c r="S54" s="172" t="s">
        <v>110</v>
      </c>
      <c r="T54" s="173" t="s">
        <v>110</v>
      </c>
      <c r="U54" s="159">
        <v>0</v>
      </c>
      <c r="V54" s="159">
        <f>ROUND(E54*U54,2)</f>
        <v>0</v>
      </c>
      <c r="W54" s="159"/>
      <c r="X54" s="150"/>
      <c r="Y54" s="150"/>
      <c r="Z54" s="150"/>
      <c r="AA54" s="150"/>
      <c r="AB54" s="150"/>
      <c r="AC54" s="150"/>
      <c r="AD54" s="150"/>
      <c r="AE54" s="150"/>
      <c r="AF54" s="150"/>
      <c r="AG54" s="150" t="s">
        <v>198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">
      <c r="A55" s="157"/>
      <c r="B55" s="158"/>
      <c r="C55" s="197" t="s">
        <v>199</v>
      </c>
      <c r="D55" s="188"/>
      <c r="E55" s="189">
        <v>66.008579999999995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0"/>
      <c r="Y55" s="150"/>
      <c r="Z55" s="150"/>
      <c r="AA55" s="150"/>
      <c r="AB55" s="150"/>
      <c r="AC55" s="150"/>
      <c r="AD55" s="150"/>
      <c r="AE55" s="150"/>
      <c r="AF55" s="150"/>
      <c r="AG55" s="150" t="s">
        <v>134</v>
      </c>
      <c r="AH55" s="150">
        <v>0</v>
      </c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x14ac:dyDescent="0.2">
      <c r="A56" s="161" t="s">
        <v>105</v>
      </c>
      <c r="B56" s="162" t="s">
        <v>58</v>
      </c>
      <c r="C56" s="182" t="s">
        <v>59</v>
      </c>
      <c r="D56" s="163"/>
      <c r="E56" s="164"/>
      <c r="F56" s="165"/>
      <c r="G56" s="165">
        <f>SUMIF(AG57:AG58,"&lt;&gt;NOR",G57:G58)</f>
        <v>0</v>
      </c>
      <c r="H56" s="165"/>
      <c r="I56" s="165">
        <f>SUM(I57:I58)</f>
        <v>0</v>
      </c>
      <c r="J56" s="165"/>
      <c r="K56" s="165">
        <f>SUM(K57:K58)</f>
        <v>0</v>
      </c>
      <c r="L56" s="165"/>
      <c r="M56" s="165">
        <f>SUM(M57:M58)</f>
        <v>0</v>
      </c>
      <c r="N56" s="165"/>
      <c r="O56" s="165">
        <f>SUM(O57:O58)</f>
        <v>1.46</v>
      </c>
      <c r="P56" s="165"/>
      <c r="Q56" s="165">
        <f>SUM(Q57:Q58)</f>
        <v>0</v>
      </c>
      <c r="R56" s="165"/>
      <c r="S56" s="165"/>
      <c r="T56" s="166"/>
      <c r="U56" s="160"/>
      <c r="V56" s="160">
        <f>SUM(V57:V58)</f>
        <v>1.92</v>
      </c>
      <c r="W56" s="160"/>
      <c r="AG56" t="s">
        <v>106</v>
      </c>
    </row>
    <row r="57" spans="1:60" outlineLevel="1" x14ac:dyDescent="0.2">
      <c r="A57" s="167">
        <v>16</v>
      </c>
      <c r="B57" s="168" t="s">
        <v>200</v>
      </c>
      <c r="C57" s="184" t="s">
        <v>201</v>
      </c>
      <c r="D57" s="169" t="s">
        <v>127</v>
      </c>
      <c r="E57" s="170">
        <v>0.495</v>
      </c>
      <c r="F57" s="171"/>
      <c r="G57" s="172">
        <f>ROUND(E57*F57,2)</f>
        <v>0</v>
      </c>
      <c r="H57" s="171"/>
      <c r="I57" s="172">
        <f>ROUND(E57*H57,2)</f>
        <v>0</v>
      </c>
      <c r="J57" s="171"/>
      <c r="K57" s="172">
        <f>ROUND(E57*J57,2)</f>
        <v>0</v>
      </c>
      <c r="L57" s="172">
        <v>21</v>
      </c>
      <c r="M57" s="172">
        <f>G57*(1+L57/100)</f>
        <v>0</v>
      </c>
      <c r="N57" s="172">
        <v>2.9559700000000002</v>
      </c>
      <c r="O57" s="172">
        <f>ROUND(E57*N57,2)</f>
        <v>1.46</v>
      </c>
      <c r="P57" s="172">
        <v>0</v>
      </c>
      <c r="Q57" s="172">
        <f>ROUND(E57*P57,2)</f>
        <v>0</v>
      </c>
      <c r="R57" s="172"/>
      <c r="S57" s="172" t="s">
        <v>110</v>
      </c>
      <c r="T57" s="173" t="s">
        <v>129</v>
      </c>
      <c r="U57" s="159">
        <v>3.8820000000000001</v>
      </c>
      <c r="V57" s="159">
        <f>ROUND(E57*U57,2)</f>
        <v>1.92</v>
      </c>
      <c r="W57" s="159"/>
      <c r="X57" s="150"/>
      <c r="Y57" s="150"/>
      <c r="Z57" s="150"/>
      <c r="AA57" s="150"/>
      <c r="AB57" s="150"/>
      <c r="AC57" s="150"/>
      <c r="AD57" s="150"/>
      <c r="AE57" s="150"/>
      <c r="AF57" s="150"/>
      <c r="AG57" s="150" t="s">
        <v>130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outlineLevel="1" x14ac:dyDescent="0.2">
      <c r="A58" s="157"/>
      <c r="B58" s="158"/>
      <c r="C58" s="197" t="s">
        <v>202</v>
      </c>
      <c r="D58" s="188"/>
      <c r="E58" s="189">
        <v>0.495</v>
      </c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0"/>
      <c r="Y58" s="150"/>
      <c r="Z58" s="150"/>
      <c r="AA58" s="150"/>
      <c r="AB58" s="150"/>
      <c r="AC58" s="150"/>
      <c r="AD58" s="150"/>
      <c r="AE58" s="150"/>
      <c r="AF58" s="150"/>
      <c r="AG58" s="150" t="s">
        <v>134</v>
      </c>
      <c r="AH58" s="150">
        <v>0</v>
      </c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x14ac:dyDescent="0.2">
      <c r="A59" s="161" t="s">
        <v>105</v>
      </c>
      <c r="B59" s="162" t="s">
        <v>60</v>
      </c>
      <c r="C59" s="182" t="s">
        <v>61</v>
      </c>
      <c r="D59" s="163"/>
      <c r="E59" s="164"/>
      <c r="F59" s="165"/>
      <c r="G59" s="165">
        <f>SUMIF(AG60:AG74,"&lt;&gt;NOR",G60:G74)</f>
        <v>0</v>
      </c>
      <c r="H59" s="165"/>
      <c r="I59" s="165">
        <f>SUM(I60:I74)</f>
        <v>0</v>
      </c>
      <c r="J59" s="165"/>
      <c r="K59" s="165">
        <f>SUM(K60:K74)</f>
        <v>0</v>
      </c>
      <c r="L59" s="165"/>
      <c r="M59" s="165">
        <f>SUM(M60:M74)</f>
        <v>0</v>
      </c>
      <c r="N59" s="165"/>
      <c r="O59" s="165">
        <f>SUM(O60:O74)</f>
        <v>16.309999999999999</v>
      </c>
      <c r="P59" s="165"/>
      <c r="Q59" s="165">
        <f>SUM(Q60:Q74)</f>
        <v>0</v>
      </c>
      <c r="R59" s="165"/>
      <c r="S59" s="165"/>
      <c r="T59" s="166"/>
      <c r="U59" s="160"/>
      <c r="V59" s="160">
        <f>SUM(V60:V74)</f>
        <v>20.62</v>
      </c>
      <c r="W59" s="160"/>
      <c r="AG59" t="s">
        <v>106</v>
      </c>
    </row>
    <row r="60" spans="1:60" outlineLevel="1" x14ac:dyDescent="0.2">
      <c r="A60" s="167">
        <v>17</v>
      </c>
      <c r="B60" s="168" t="s">
        <v>203</v>
      </c>
      <c r="C60" s="184" t="s">
        <v>204</v>
      </c>
      <c r="D60" s="169" t="s">
        <v>149</v>
      </c>
      <c r="E60" s="170">
        <v>4.4249999999999998</v>
      </c>
      <c r="F60" s="171"/>
      <c r="G60" s="172">
        <f>ROUND(E60*F60,2)</f>
        <v>0</v>
      </c>
      <c r="H60" s="171"/>
      <c r="I60" s="172">
        <f>ROUND(E60*H60,2)</f>
        <v>0</v>
      </c>
      <c r="J60" s="171"/>
      <c r="K60" s="172">
        <f>ROUND(E60*J60,2)</f>
        <v>0</v>
      </c>
      <c r="L60" s="172">
        <v>21</v>
      </c>
      <c r="M60" s="172">
        <f>G60*(1+L60/100)</f>
        <v>0</v>
      </c>
      <c r="N60" s="172">
        <v>0.26250000000000001</v>
      </c>
      <c r="O60" s="172">
        <f>ROUND(E60*N60,2)</f>
        <v>1.1599999999999999</v>
      </c>
      <c r="P60" s="172">
        <v>0</v>
      </c>
      <c r="Q60" s="172">
        <f>ROUND(E60*P60,2)</f>
        <v>0</v>
      </c>
      <c r="R60" s="172"/>
      <c r="S60" s="172" t="s">
        <v>110</v>
      </c>
      <c r="T60" s="173" t="s">
        <v>129</v>
      </c>
      <c r="U60" s="159">
        <v>0.16600000000000001</v>
      </c>
      <c r="V60" s="159">
        <f>ROUND(E60*U60,2)</f>
        <v>0.73</v>
      </c>
      <c r="W60" s="159"/>
      <c r="X60" s="150"/>
      <c r="Y60" s="150"/>
      <c r="Z60" s="150"/>
      <c r="AA60" s="150"/>
      <c r="AB60" s="150"/>
      <c r="AC60" s="150"/>
      <c r="AD60" s="150"/>
      <c r="AE60" s="150"/>
      <c r="AF60" s="150"/>
      <c r="AG60" s="150" t="s">
        <v>130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">
      <c r="A61" s="157"/>
      <c r="B61" s="158"/>
      <c r="C61" s="197" t="s">
        <v>205</v>
      </c>
      <c r="D61" s="188"/>
      <c r="E61" s="189">
        <v>4.4249999999999998</v>
      </c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0"/>
      <c r="Y61" s="150"/>
      <c r="Z61" s="150"/>
      <c r="AA61" s="150"/>
      <c r="AB61" s="150"/>
      <c r="AC61" s="150"/>
      <c r="AD61" s="150"/>
      <c r="AE61" s="150"/>
      <c r="AF61" s="150"/>
      <c r="AG61" s="150" t="s">
        <v>134</v>
      </c>
      <c r="AH61" s="150">
        <v>0</v>
      </c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">
      <c r="A62" s="167">
        <v>18</v>
      </c>
      <c r="B62" s="168" t="s">
        <v>206</v>
      </c>
      <c r="C62" s="184" t="s">
        <v>207</v>
      </c>
      <c r="D62" s="169" t="s">
        <v>127</v>
      </c>
      <c r="E62" s="170">
        <v>5.3129999999999997</v>
      </c>
      <c r="F62" s="171"/>
      <c r="G62" s="172">
        <f>ROUND(E62*F62,2)</f>
        <v>0</v>
      </c>
      <c r="H62" s="171"/>
      <c r="I62" s="172">
        <f>ROUND(E62*H62,2)</f>
        <v>0</v>
      </c>
      <c r="J62" s="171"/>
      <c r="K62" s="172">
        <f>ROUND(E62*J62,2)</f>
        <v>0</v>
      </c>
      <c r="L62" s="172">
        <v>21</v>
      </c>
      <c r="M62" s="172">
        <f>G62*(1+L62/100)</f>
        <v>0</v>
      </c>
      <c r="N62" s="172">
        <v>1.7034</v>
      </c>
      <c r="O62" s="172">
        <f>ROUND(E62*N62,2)</f>
        <v>9.0500000000000007</v>
      </c>
      <c r="P62" s="172">
        <v>0</v>
      </c>
      <c r="Q62" s="172">
        <f>ROUND(E62*P62,2)</f>
        <v>0</v>
      </c>
      <c r="R62" s="172"/>
      <c r="S62" s="172" t="s">
        <v>110</v>
      </c>
      <c r="T62" s="173" t="s">
        <v>129</v>
      </c>
      <c r="U62" s="159">
        <v>1.3029999999999999</v>
      </c>
      <c r="V62" s="159">
        <f>ROUND(E62*U62,2)</f>
        <v>6.92</v>
      </c>
      <c r="W62" s="159"/>
      <c r="X62" s="150"/>
      <c r="Y62" s="150"/>
      <c r="Z62" s="150"/>
      <c r="AA62" s="150"/>
      <c r="AB62" s="150"/>
      <c r="AC62" s="150"/>
      <c r="AD62" s="150"/>
      <c r="AE62" s="150"/>
      <c r="AF62" s="150"/>
      <c r="AG62" s="150" t="s">
        <v>130</v>
      </c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outlineLevel="1" x14ac:dyDescent="0.2">
      <c r="A63" s="157"/>
      <c r="B63" s="158"/>
      <c r="C63" s="197" t="s">
        <v>208</v>
      </c>
      <c r="D63" s="188"/>
      <c r="E63" s="189">
        <v>5.3129999999999997</v>
      </c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0"/>
      <c r="Y63" s="150"/>
      <c r="Z63" s="150"/>
      <c r="AA63" s="150"/>
      <c r="AB63" s="150"/>
      <c r="AC63" s="150"/>
      <c r="AD63" s="150"/>
      <c r="AE63" s="150"/>
      <c r="AF63" s="150"/>
      <c r="AG63" s="150" t="s">
        <v>134</v>
      </c>
      <c r="AH63" s="150">
        <v>0</v>
      </c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ht="22.5" outlineLevel="1" x14ac:dyDescent="0.2">
      <c r="A64" s="167">
        <v>19</v>
      </c>
      <c r="B64" s="168" t="s">
        <v>209</v>
      </c>
      <c r="C64" s="184" t="s">
        <v>210</v>
      </c>
      <c r="D64" s="169" t="s">
        <v>127</v>
      </c>
      <c r="E64" s="170">
        <v>1.66675</v>
      </c>
      <c r="F64" s="171"/>
      <c r="G64" s="172">
        <f>ROUND(E64*F64,2)</f>
        <v>0</v>
      </c>
      <c r="H64" s="171"/>
      <c r="I64" s="172">
        <f>ROUND(E64*H64,2)</f>
        <v>0</v>
      </c>
      <c r="J64" s="171"/>
      <c r="K64" s="172">
        <f>ROUND(E64*J64,2)</f>
        <v>0</v>
      </c>
      <c r="L64" s="172">
        <v>21</v>
      </c>
      <c r="M64" s="172">
        <f>G64*(1+L64/100)</f>
        <v>0</v>
      </c>
      <c r="N64" s="172">
        <v>2.5</v>
      </c>
      <c r="O64" s="172">
        <f>ROUND(E64*N64,2)</f>
        <v>4.17</v>
      </c>
      <c r="P64" s="172">
        <v>0</v>
      </c>
      <c r="Q64" s="172">
        <f>ROUND(E64*P64,2)</f>
        <v>0</v>
      </c>
      <c r="R64" s="172" t="s">
        <v>211</v>
      </c>
      <c r="S64" s="172" t="s">
        <v>110</v>
      </c>
      <c r="T64" s="173" t="s">
        <v>129</v>
      </c>
      <c r="U64" s="159">
        <v>1.4490000000000001</v>
      </c>
      <c r="V64" s="159">
        <f>ROUND(E64*U64,2)</f>
        <v>2.42</v>
      </c>
      <c r="W64" s="159"/>
      <c r="X64" s="150"/>
      <c r="Y64" s="150"/>
      <c r="Z64" s="150"/>
      <c r="AA64" s="150"/>
      <c r="AB64" s="150"/>
      <c r="AC64" s="150"/>
      <c r="AD64" s="150"/>
      <c r="AE64" s="150"/>
      <c r="AF64" s="150"/>
      <c r="AG64" s="150" t="s">
        <v>130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outlineLevel="1" x14ac:dyDescent="0.2">
      <c r="A65" s="157"/>
      <c r="B65" s="158"/>
      <c r="C65" s="256" t="s">
        <v>212</v>
      </c>
      <c r="D65" s="257"/>
      <c r="E65" s="257"/>
      <c r="F65" s="257"/>
      <c r="G65" s="257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0"/>
      <c r="Y65" s="150"/>
      <c r="Z65" s="150"/>
      <c r="AA65" s="150"/>
      <c r="AB65" s="150"/>
      <c r="AC65" s="150"/>
      <c r="AD65" s="150"/>
      <c r="AE65" s="150"/>
      <c r="AF65" s="150"/>
      <c r="AG65" s="150" t="s">
        <v>132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outlineLevel="1" x14ac:dyDescent="0.2">
      <c r="A66" s="157"/>
      <c r="B66" s="158"/>
      <c r="C66" s="197" t="s">
        <v>213</v>
      </c>
      <c r="D66" s="188"/>
      <c r="E66" s="189">
        <v>1.6245000000000001</v>
      </c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0"/>
      <c r="Y66" s="150"/>
      <c r="Z66" s="150"/>
      <c r="AA66" s="150"/>
      <c r="AB66" s="150"/>
      <c r="AC66" s="150"/>
      <c r="AD66" s="150"/>
      <c r="AE66" s="150"/>
      <c r="AF66" s="150"/>
      <c r="AG66" s="150" t="s">
        <v>134</v>
      </c>
      <c r="AH66" s="150">
        <v>0</v>
      </c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outlineLevel="1" x14ac:dyDescent="0.2">
      <c r="A67" s="157"/>
      <c r="B67" s="158"/>
      <c r="C67" s="197" t="s">
        <v>214</v>
      </c>
      <c r="D67" s="188"/>
      <c r="E67" s="189">
        <v>4.2250000000000003E-2</v>
      </c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0"/>
      <c r="Y67" s="150"/>
      <c r="Z67" s="150"/>
      <c r="AA67" s="150"/>
      <c r="AB67" s="150"/>
      <c r="AC67" s="150"/>
      <c r="AD67" s="150"/>
      <c r="AE67" s="150"/>
      <c r="AF67" s="150"/>
      <c r="AG67" s="150" t="s">
        <v>134</v>
      </c>
      <c r="AH67" s="150">
        <v>0</v>
      </c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outlineLevel="1" x14ac:dyDescent="0.2">
      <c r="A68" s="167">
        <v>20</v>
      </c>
      <c r="B68" s="168" t="s">
        <v>215</v>
      </c>
      <c r="C68" s="184" t="s">
        <v>216</v>
      </c>
      <c r="D68" s="169" t="s">
        <v>149</v>
      </c>
      <c r="E68" s="170">
        <v>1.97</v>
      </c>
      <c r="F68" s="171"/>
      <c r="G68" s="172">
        <f>ROUND(E68*F68,2)</f>
        <v>0</v>
      </c>
      <c r="H68" s="171"/>
      <c r="I68" s="172">
        <f>ROUND(E68*H68,2)</f>
        <v>0</v>
      </c>
      <c r="J68" s="171"/>
      <c r="K68" s="172">
        <f>ROUND(E68*J68,2)</f>
        <v>0</v>
      </c>
      <c r="L68" s="172">
        <v>21</v>
      </c>
      <c r="M68" s="172">
        <f>G68*(1+L68/100)</f>
        <v>0</v>
      </c>
      <c r="N68" s="172">
        <v>4.4099999999999999E-3</v>
      </c>
      <c r="O68" s="172">
        <f>ROUND(E68*N68,2)</f>
        <v>0.01</v>
      </c>
      <c r="P68" s="172">
        <v>0</v>
      </c>
      <c r="Q68" s="172">
        <f>ROUND(E68*P68,2)</f>
        <v>0</v>
      </c>
      <c r="R68" s="172"/>
      <c r="S68" s="172" t="s">
        <v>110</v>
      </c>
      <c r="T68" s="173" t="s">
        <v>129</v>
      </c>
      <c r="U68" s="159">
        <v>0.82099999999999995</v>
      </c>
      <c r="V68" s="159">
        <f>ROUND(E68*U68,2)</f>
        <v>1.62</v>
      </c>
      <c r="W68" s="159"/>
      <c r="X68" s="150"/>
      <c r="Y68" s="150"/>
      <c r="Z68" s="150"/>
      <c r="AA68" s="150"/>
      <c r="AB68" s="150"/>
      <c r="AC68" s="150"/>
      <c r="AD68" s="150"/>
      <c r="AE68" s="150"/>
      <c r="AF68" s="150"/>
      <c r="AG68" s="150" t="s">
        <v>130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outlineLevel="1" x14ac:dyDescent="0.2">
      <c r="A69" s="157"/>
      <c r="B69" s="158"/>
      <c r="C69" s="197" t="s">
        <v>217</v>
      </c>
      <c r="D69" s="188"/>
      <c r="E69" s="189">
        <v>1.71</v>
      </c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0"/>
      <c r="Y69" s="150"/>
      <c r="Z69" s="150"/>
      <c r="AA69" s="150"/>
      <c r="AB69" s="150"/>
      <c r="AC69" s="150"/>
      <c r="AD69" s="150"/>
      <c r="AE69" s="150"/>
      <c r="AF69" s="150"/>
      <c r="AG69" s="150" t="s">
        <v>134</v>
      </c>
      <c r="AH69" s="150">
        <v>0</v>
      </c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 x14ac:dyDescent="0.2">
      <c r="A70" s="157"/>
      <c r="B70" s="158"/>
      <c r="C70" s="197" t="s">
        <v>218</v>
      </c>
      <c r="D70" s="188"/>
      <c r="E70" s="189">
        <v>0.26</v>
      </c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0"/>
      <c r="Y70" s="150"/>
      <c r="Z70" s="150"/>
      <c r="AA70" s="150"/>
      <c r="AB70" s="150"/>
      <c r="AC70" s="150"/>
      <c r="AD70" s="150"/>
      <c r="AE70" s="150"/>
      <c r="AF70" s="150"/>
      <c r="AG70" s="150" t="s">
        <v>134</v>
      </c>
      <c r="AH70" s="150">
        <v>0</v>
      </c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">
      <c r="A71" s="167">
        <v>21</v>
      </c>
      <c r="B71" s="168" t="s">
        <v>219</v>
      </c>
      <c r="C71" s="184" t="s">
        <v>220</v>
      </c>
      <c r="D71" s="169" t="s">
        <v>193</v>
      </c>
      <c r="E71" s="170">
        <v>1.805E-2</v>
      </c>
      <c r="F71" s="171"/>
      <c r="G71" s="172">
        <f>ROUND(E71*F71,2)</f>
        <v>0</v>
      </c>
      <c r="H71" s="171"/>
      <c r="I71" s="172">
        <f>ROUND(E71*H71,2)</f>
        <v>0</v>
      </c>
      <c r="J71" s="171"/>
      <c r="K71" s="172">
        <f>ROUND(E71*J71,2)</f>
        <v>0</v>
      </c>
      <c r="L71" s="172">
        <v>21</v>
      </c>
      <c r="M71" s="172">
        <f>G71*(1+L71/100)</f>
        <v>0</v>
      </c>
      <c r="N71" s="172">
        <v>1.0256799999999999</v>
      </c>
      <c r="O71" s="172">
        <f>ROUND(E71*N71,2)</f>
        <v>0.02</v>
      </c>
      <c r="P71" s="172">
        <v>0</v>
      </c>
      <c r="Q71" s="172">
        <f>ROUND(E71*P71,2)</f>
        <v>0</v>
      </c>
      <c r="R71" s="172"/>
      <c r="S71" s="172" t="s">
        <v>110</v>
      </c>
      <c r="T71" s="173" t="s">
        <v>129</v>
      </c>
      <c r="U71" s="159">
        <v>9.1419999999999995</v>
      </c>
      <c r="V71" s="159">
        <f>ROUND(E71*U71,2)</f>
        <v>0.17</v>
      </c>
      <c r="W71" s="159"/>
      <c r="X71" s="150"/>
      <c r="Y71" s="150"/>
      <c r="Z71" s="150"/>
      <c r="AA71" s="150"/>
      <c r="AB71" s="150"/>
      <c r="AC71" s="150"/>
      <c r="AD71" s="150"/>
      <c r="AE71" s="150"/>
      <c r="AF71" s="150"/>
      <c r="AG71" s="150" t="s">
        <v>130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">
      <c r="A72" s="157"/>
      <c r="B72" s="158"/>
      <c r="C72" s="197" t="s">
        <v>221</v>
      </c>
      <c r="D72" s="188"/>
      <c r="E72" s="189">
        <v>1.805E-2</v>
      </c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0"/>
      <c r="Y72" s="150"/>
      <c r="Z72" s="150"/>
      <c r="AA72" s="150"/>
      <c r="AB72" s="150"/>
      <c r="AC72" s="150"/>
      <c r="AD72" s="150"/>
      <c r="AE72" s="150"/>
      <c r="AF72" s="150"/>
      <c r="AG72" s="150" t="s">
        <v>134</v>
      </c>
      <c r="AH72" s="150">
        <v>0</v>
      </c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 x14ac:dyDescent="0.2">
      <c r="A73" s="167">
        <v>22</v>
      </c>
      <c r="B73" s="168" t="s">
        <v>222</v>
      </c>
      <c r="C73" s="184" t="s">
        <v>223</v>
      </c>
      <c r="D73" s="169" t="s">
        <v>149</v>
      </c>
      <c r="E73" s="170">
        <v>4.4249999999999998</v>
      </c>
      <c r="F73" s="171"/>
      <c r="G73" s="172">
        <f>ROUND(E73*F73,2)</f>
        <v>0</v>
      </c>
      <c r="H73" s="171"/>
      <c r="I73" s="172">
        <f>ROUND(E73*H73,2)</f>
        <v>0</v>
      </c>
      <c r="J73" s="171"/>
      <c r="K73" s="172">
        <f>ROUND(E73*J73,2)</f>
        <v>0</v>
      </c>
      <c r="L73" s="172">
        <v>21</v>
      </c>
      <c r="M73" s="172">
        <f>G73*(1+L73/100)</f>
        <v>0</v>
      </c>
      <c r="N73" s="172">
        <v>0.42854999999999999</v>
      </c>
      <c r="O73" s="172">
        <f>ROUND(E73*N73,2)</f>
        <v>1.9</v>
      </c>
      <c r="P73" s="172">
        <v>0</v>
      </c>
      <c r="Q73" s="172">
        <f>ROUND(E73*P73,2)</f>
        <v>0</v>
      </c>
      <c r="R73" s="172"/>
      <c r="S73" s="172" t="s">
        <v>110</v>
      </c>
      <c r="T73" s="173" t="s">
        <v>129</v>
      </c>
      <c r="U73" s="159">
        <v>1.98</v>
      </c>
      <c r="V73" s="159">
        <f>ROUND(E73*U73,2)</f>
        <v>8.76</v>
      </c>
      <c r="W73" s="159"/>
      <c r="X73" s="150"/>
      <c r="Y73" s="150"/>
      <c r="Z73" s="150"/>
      <c r="AA73" s="150"/>
      <c r="AB73" s="150"/>
      <c r="AC73" s="150"/>
      <c r="AD73" s="150"/>
      <c r="AE73" s="150"/>
      <c r="AF73" s="150"/>
      <c r="AG73" s="150" t="s">
        <v>130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 x14ac:dyDescent="0.2">
      <c r="A74" s="157"/>
      <c r="B74" s="158"/>
      <c r="C74" s="197" t="s">
        <v>224</v>
      </c>
      <c r="D74" s="188"/>
      <c r="E74" s="189">
        <v>4.4249999999999998</v>
      </c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0"/>
      <c r="Y74" s="150"/>
      <c r="Z74" s="150"/>
      <c r="AA74" s="150"/>
      <c r="AB74" s="150"/>
      <c r="AC74" s="150"/>
      <c r="AD74" s="150"/>
      <c r="AE74" s="150"/>
      <c r="AF74" s="150"/>
      <c r="AG74" s="150" t="s">
        <v>134</v>
      </c>
      <c r="AH74" s="150">
        <v>0</v>
      </c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x14ac:dyDescent="0.2">
      <c r="A75" s="161" t="s">
        <v>105</v>
      </c>
      <c r="B75" s="162" t="s">
        <v>62</v>
      </c>
      <c r="C75" s="182" t="s">
        <v>63</v>
      </c>
      <c r="D75" s="163"/>
      <c r="E75" s="164"/>
      <c r="F75" s="165"/>
      <c r="G75" s="165">
        <f>SUMIF(AG76:AG100,"&lt;&gt;NOR",G76:G100)</f>
        <v>0</v>
      </c>
      <c r="H75" s="165"/>
      <c r="I75" s="165">
        <f>SUM(I76:I100)</f>
        <v>0</v>
      </c>
      <c r="J75" s="165"/>
      <c r="K75" s="165">
        <f>SUM(K76:K100)</f>
        <v>0</v>
      </c>
      <c r="L75" s="165"/>
      <c r="M75" s="165">
        <f>SUM(M76:M100)</f>
        <v>0</v>
      </c>
      <c r="N75" s="165"/>
      <c r="O75" s="165">
        <f>SUM(O76:O100)</f>
        <v>10.85</v>
      </c>
      <c r="P75" s="165"/>
      <c r="Q75" s="165">
        <f>SUM(Q76:Q100)</f>
        <v>0</v>
      </c>
      <c r="R75" s="165"/>
      <c r="S75" s="165"/>
      <c r="T75" s="166"/>
      <c r="U75" s="160"/>
      <c r="V75" s="160">
        <f>SUM(V76:V100)</f>
        <v>37.78</v>
      </c>
      <c r="W75" s="160"/>
      <c r="AG75" t="s">
        <v>106</v>
      </c>
    </row>
    <row r="76" spans="1:60" outlineLevel="1" x14ac:dyDescent="0.2">
      <c r="A76" s="174">
        <v>23</v>
      </c>
      <c r="B76" s="175" t="s">
        <v>225</v>
      </c>
      <c r="C76" s="183" t="s">
        <v>226</v>
      </c>
      <c r="D76" s="176" t="s">
        <v>227</v>
      </c>
      <c r="E76" s="177">
        <v>48.3</v>
      </c>
      <c r="F76" s="178"/>
      <c r="G76" s="179">
        <f>ROUND(E76*F76,2)</f>
        <v>0</v>
      </c>
      <c r="H76" s="178"/>
      <c r="I76" s="179">
        <f>ROUND(E76*H76,2)</f>
        <v>0</v>
      </c>
      <c r="J76" s="178"/>
      <c r="K76" s="179">
        <f>ROUND(E76*J76,2)</f>
        <v>0</v>
      </c>
      <c r="L76" s="179">
        <v>21</v>
      </c>
      <c r="M76" s="179">
        <f>G76*(1+L76/100)</f>
        <v>0</v>
      </c>
      <c r="N76" s="179">
        <v>0</v>
      </c>
      <c r="O76" s="179">
        <f>ROUND(E76*N76,2)</f>
        <v>0</v>
      </c>
      <c r="P76" s="179">
        <v>0</v>
      </c>
      <c r="Q76" s="179">
        <f>ROUND(E76*P76,2)</f>
        <v>0</v>
      </c>
      <c r="R76" s="179"/>
      <c r="S76" s="179" t="s">
        <v>110</v>
      </c>
      <c r="T76" s="180" t="s">
        <v>129</v>
      </c>
      <c r="U76" s="159">
        <v>6.6000000000000003E-2</v>
      </c>
      <c r="V76" s="159">
        <f>ROUND(E76*U76,2)</f>
        <v>3.19</v>
      </c>
      <c r="W76" s="159"/>
      <c r="X76" s="150"/>
      <c r="Y76" s="150"/>
      <c r="Z76" s="150"/>
      <c r="AA76" s="150"/>
      <c r="AB76" s="150"/>
      <c r="AC76" s="150"/>
      <c r="AD76" s="150"/>
      <c r="AE76" s="150"/>
      <c r="AF76" s="150"/>
      <c r="AG76" s="150" t="s">
        <v>130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outlineLevel="1" x14ac:dyDescent="0.2">
      <c r="A77" s="167">
        <v>24</v>
      </c>
      <c r="B77" s="168" t="s">
        <v>228</v>
      </c>
      <c r="C77" s="184" t="s">
        <v>226</v>
      </c>
      <c r="D77" s="169" t="s">
        <v>229</v>
      </c>
      <c r="E77" s="170">
        <v>1</v>
      </c>
      <c r="F77" s="171"/>
      <c r="G77" s="172">
        <f>ROUND(E77*F77,2)</f>
        <v>0</v>
      </c>
      <c r="H77" s="171"/>
      <c r="I77" s="172">
        <f>ROUND(E77*H77,2)</f>
        <v>0</v>
      </c>
      <c r="J77" s="171"/>
      <c r="K77" s="172">
        <f>ROUND(E77*J77,2)</f>
        <v>0</v>
      </c>
      <c r="L77" s="172">
        <v>21</v>
      </c>
      <c r="M77" s="172">
        <f>G77*(1+L77/100)</f>
        <v>0</v>
      </c>
      <c r="N77" s="172">
        <v>1.0000000000000001E-5</v>
      </c>
      <c r="O77" s="172">
        <f>ROUND(E77*N77,2)</f>
        <v>0</v>
      </c>
      <c r="P77" s="172">
        <v>0</v>
      </c>
      <c r="Q77" s="172">
        <f>ROUND(E77*P77,2)</f>
        <v>0</v>
      </c>
      <c r="R77" s="172"/>
      <c r="S77" s="172" t="s">
        <v>110</v>
      </c>
      <c r="T77" s="173" t="s">
        <v>129</v>
      </c>
      <c r="U77" s="159">
        <v>0.17599999999999999</v>
      </c>
      <c r="V77" s="159">
        <f>ROUND(E77*U77,2)</f>
        <v>0.18</v>
      </c>
      <c r="W77" s="159"/>
      <c r="X77" s="150"/>
      <c r="Y77" s="150"/>
      <c r="Z77" s="150"/>
      <c r="AA77" s="150"/>
      <c r="AB77" s="150"/>
      <c r="AC77" s="150"/>
      <c r="AD77" s="150"/>
      <c r="AE77" s="150"/>
      <c r="AF77" s="150"/>
      <c r="AG77" s="150" t="s">
        <v>130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outlineLevel="1" x14ac:dyDescent="0.2">
      <c r="A78" s="157"/>
      <c r="B78" s="158"/>
      <c r="C78" s="197" t="s">
        <v>230</v>
      </c>
      <c r="D78" s="188"/>
      <c r="E78" s="189">
        <v>1</v>
      </c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0"/>
      <c r="Y78" s="150"/>
      <c r="Z78" s="150"/>
      <c r="AA78" s="150"/>
      <c r="AB78" s="150"/>
      <c r="AC78" s="150"/>
      <c r="AD78" s="150"/>
      <c r="AE78" s="150"/>
      <c r="AF78" s="150"/>
      <c r="AG78" s="150" t="s">
        <v>134</v>
      </c>
      <c r="AH78" s="150">
        <v>0</v>
      </c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">
      <c r="A79" s="174">
        <v>25</v>
      </c>
      <c r="B79" s="175" t="s">
        <v>231</v>
      </c>
      <c r="C79" s="183" t="s">
        <v>232</v>
      </c>
      <c r="D79" s="176" t="s">
        <v>227</v>
      </c>
      <c r="E79" s="177">
        <v>48.3</v>
      </c>
      <c r="F79" s="178"/>
      <c r="G79" s="179">
        <f>ROUND(E79*F79,2)</f>
        <v>0</v>
      </c>
      <c r="H79" s="178"/>
      <c r="I79" s="179">
        <f>ROUND(E79*H79,2)</f>
        <v>0</v>
      </c>
      <c r="J79" s="178"/>
      <c r="K79" s="179">
        <f>ROUND(E79*J79,2)</f>
        <v>0</v>
      </c>
      <c r="L79" s="179">
        <v>21</v>
      </c>
      <c r="M79" s="179">
        <f>G79*(1+L79/100)</f>
        <v>0</v>
      </c>
      <c r="N79" s="179">
        <v>0</v>
      </c>
      <c r="O79" s="179">
        <f>ROUND(E79*N79,2)</f>
        <v>0</v>
      </c>
      <c r="P79" s="179">
        <v>0</v>
      </c>
      <c r="Q79" s="179">
        <f>ROUND(E79*P79,2)</f>
        <v>0</v>
      </c>
      <c r="R79" s="179"/>
      <c r="S79" s="179" t="s">
        <v>110</v>
      </c>
      <c r="T79" s="180" t="s">
        <v>129</v>
      </c>
      <c r="U79" s="159">
        <v>5.8999999999999997E-2</v>
      </c>
      <c r="V79" s="159">
        <f>ROUND(E79*U79,2)</f>
        <v>2.85</v>
      </c>
      <c r="W79" s="159"/>
      <c r="X79" s="150"/>
      <c r="Y79" s="150"/>
      <c r="Z79" s="150"/>
      <c r="AA79" s="150"/>
      <c r="AB79" s="150"/>
      <c r="AC79" s="150"/>
      <c r="AD79" s="150"/>
      <c r="AE79" s="150"/>
      <c r="AF79" s="150"/>
      <c r="AG79" s="150" t="s">
        <v>130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outlineLevel="1" x14ac:dyDescent="0.2">
      <c r="A80" s="174">
        <v>26</v>
      </c>
      <c r="B80" s="175" t="s">
        <v>233</v>
      </c>
      <c r="C80" s="183" t="s">
        <v>234</v>
      </c>
      <c r="D80" s="176" t="s">
        <v>235</v>
      </c>
      <c r="E80" s="177">
        <v>1</v>
      </c>
      <c r="F80" s="178"/>
      <c r="G80" s="179">
        <f>ROUND(E80*F80,2)</f>
        <v>0</v>
      </c>
      <c r="H80" s="178"/>
      <c r="I80" s="179">
        <f>ROUND(E80*H80,2)</f>
        <v>0</v>
      </c>
      <c r="J80" s="178"/>
      <c r="K80" s="179">
        <f>ROUND(E80*J80,2)</f>
        <v>0</v>
      </c>
      <c r="L80" s="179">
        <v>21</v>
      </c>
      <c r="M80" s="179">
        <f>G80*(1+L80/100)</f>
        <v>0</v>
      </c>
      <c r="N80" s="179">
        <v>1.7000000000000001E-4</v>
      </c>
      <c r="O80" s="179">
        <f>ROUND(E80*N80,2)</f>
        <v>0</v>
      </c>
      <c r="P80" s="179">
        <v>0</v>
      </c>
      <c r="Q80" s="179">
        <f>ROUND(E80*P80,2)</f>
        <v>0</v>
      </c>
      <c r="R80" s="179"/>
      <c r="S80" s="179" t="s">
        <v>110</v>
      </c>
      <c r="T80" s="180" t="s">
        <v>129</v>
      </c>
      <c r="U80" s="159">
        <v>7.1</v>
      </c>
      <c r="V80" s="159">
        <f>ROUND(E80*U80,2)</f>
        <v>7.1</v>
      </c>
      <c r="W80" s="159"/>
      <c r="X80" s="150"/>
      <c r="Y80" s="150"/>
      <c r="Z80" s="150"/>
      <c r="AA80" s="150"/>
      <c r="AB80" s="150"/>
      <c r="AC80" s="150"/>
      <c r="AD80" s="150"/>
      <c r="AE80" s="150"/>
      <c r="AF80" s="150"/>
      <c r="AG80" s="150" t="s">
        <v>130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 x14ac:dyDescent="0.2">
      <c r="A81" s="167">
        <v>27</v>
      </c>
      <c r="B81" s="168" t="s">
        <v>236</v>
      </c>
      <c r="C81" s="184" t="s">
        <v>237</v>
      </c>
      <c r="D81" s="169" t="s">
        <v>127</v>
      </c>
      <c r="E81" s="170">
        <v>3.2214100000000001</v>
      </c>
      <c r="F81" s="171"/>
      <c r="G81" s="172">
        <f>ROUND(E81*F81,2)</f>
        <v>0</v>
      </c>
      <c r="H81" s="171"/>
      <c r="I81" s="172">
        <f>ROUND(E81*H81,2)</f>
        <v>0</v>
      </c>
      <c r="J81" s="171"/>
      <c r="K81" s="172">
        <f>ROUND(E81*J81,2)</f>
        <v>0</v>
      </c>
      <c r="L81" s="172">
        <v>21</v>
      </c>
      <c r="M81" s="172">
        <f>G81*(1+L81/100)</f>
        <v>0</v>
      </c>
      <c r="N81" s="172">
        <v>2.5510999999999999</v>
      </c>
      <c r="O81" s="172">
        <f>ROUND(E81*N81,2)</f>
        <v>8.2200000000000006</v>
      </c>
      <c r="P81" s="172">
        <v>0</v>
      </c>
      <c r="Q81" s="172">
        <f>ROUND(E81*P81,2)</f>
        <v>0</v>
      </c>
      <c r="R81" s="172"/>
      <c r="S81" s="172" t="s">
        <v>116</v>
      </c>
      <c r="T81" s="173" t="s">
        <v>129</v>
      </c>
      <c r="U81" s="159">
        <v>2.5590000000000002</v>
      </c>
      <c r="V81" s="159">
        <f>ROUND(E81*U81,2)</f>
        <v>8.24</v>
      </c>
      <c r="W81" s="159"/>
      <c r="X81" s="150"/>
      <c r="Y81" s="150"/>
      <c r="Z81" s="150"/>
      <c r="AA81" s="150"/>
      <c r="AB81" s="150"/>
      <c r="AC81" s="150"/>
      <c r="AD81" s="150"/>
      <c r="AE81" s="150"/>
      <c r="AF81" s="150"/>
      <c r="AG81" s="150" t="s">
        <v>130</v>
      </c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outlineLevel="1" x14ac:dyDescent="0.2">
      <c r="A82" s="157"/>
      <c r="B82" s="158"/>
      <c r="C82" s="197" t="s">
        <v>238</v>
      </c>
      <c r="D82" s="188"/>
      <c r="E82" s="189">
        <v>2.6745899999999998</v>
      </c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0"/>
      <c r="Y82" s="150"/>
      <c r="Z82" s="150"/>
      <c r="AA82" s="150"/>
      <c r="AB82" s="150"/>
      <c r="AC82" s="150"/>
      <c r="AD82" s="150"/>
      <c r="AE82" s="150"/>
      <c r="AF82" s="150"/>
      <c r="AG82" s="150" t="s">
        <v>134</v>
      </c>
      <c r="AH82" s="150">
        <v>0</v>
      </c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outlineLevel="1" x14ac:dyDescent="0.2">
      <c r="A83" s="157"/>
      <c r="B83" s="158"/>
      <c r="C83" s="197" t="s">
        <v>239</v>
      </c>
      <c r="D83" s="188"/>
      <c r="E83" s="189">
        <v>0.54681999999999997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0"/>
      <c r="Y83" s="150"/>
      <c r="Z83" s="150"/>
      <c r="AA83" s="150"/>
      <c r="AB83" s="150"/>
      <c r="AC83" s="150"/>
      <c r="AD83" s="150"/>
      <c r="AE83" s="150"/>
      <c r="AF83" s="150"/>
      <c r="AG83" s="150" t="s">
        <v>134</v>
      </c>
      <c r="AH83" s="150">
        <v>0</v>
      </c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 x14ac:dyDescent="0.2">
      <c r="A84" s="174">
        <v>28</v>
      </c>
      <c r="B84" s="175" t="s">
        <v>240</v>
      </c>
      <c r="C84" s="183" t="s">
        <v>241</v>
      </c>
      <c r="D84" s="176" t="s">
        <v>229</v>
      </c>
      <c r="E84" s="177">
        <v>2</v>
      </c>
      <c r="F84" s="178"/>
      <c r="G84" s="179">
        <f>ROUND(E84*F84,2)</f>
        <v>0</v>
      </c>
      <c r="H84" s="178"/>
      <c r="I84" s="179">
        <f>ROUND(E84*H84,2)</f>
        <v>0</v>
      </c>
      <c r="J84" s="178"/>
      <c r="K84" s="179">
        <f>ROUND(E84*J84,2)</f>
        <v>0</v>
      </c>
      <c r="L84" s="179">
        <v>21</v>
      </c>
      <c r="M84" s="179">
        <f>G84*(1+L84/100)</f>
        <v>0</v>
      </c>
      <c r="N84" s="179">
        <v>0</v>
      </c>
      <c r="O84" s="179">
        <f>ROUND(E84*N84,2)</f>
        <v>0</v>
      </c>
      <c r="P84" s="179">
        <v>0</v>
      </c>
      <c r="Q84" s="179">
        <f>ROUND(E84*P84,2)</f>
        <v>0</v>
      </c>
      <c r="R84" s="179"/>
      <c r="S84" s="179" t="s">
        <v>110</v>
      </c>
      <c r="T84" s="180" t="s">
        <v>129</v>
      </c>
      <c r="U84" s="159">
        <v>0.65</v>
      </c>
      <c r="V84" s="159">
        <f>ROUND(E84*U84,2)</f>
        <v>1.3</v>
      </c>
      <c r="W84" s="159"/>
      <c r="X84" s="150"/>
      <c r="Y84" s="150"/>
      <c r="Z84" s="150"/>
      <c r="AA84" s="150"/>
      <c r="AB84" s="150"/>
      <c r="AC84" s="150"/>
      <c r="AD84" s="150"/>
      <c r="AE84" s="150"/>
      <c r="AF84" s="150"/>
      <c r="AG84" s="150" t="s">
        <v>130</v>
      </c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outlineLevel="1" x14ac:dyDescent="0.2">
      <c r="A85" s="167">
        <v>29</v>
      </c>
      <c r="B85" s="168" t="s">
        <v>242</v>
      </c>
      <c r="C85" s="184" t="s">
        <v>243</v>
      </c>
      <c r="D85" s="169" t="s">
        <v>149</v>
      </c>
      <c r="E85" s="170">
        <v>13.09</v>
      </c>
      <c r="F85" s="171"/>
      <c r="G85" s="172">
        <f>ROUND(E85*F85,2)</f>
        <v>0</v>
      </c>
      <c r="H85" s="171"/>
      <c r="I85" s="172">
        <f>ROUND(E85*H85,2)</f>
        <v>0</v>
      </c>
      <c r="J85" s="171"/>
      <c r="K85" s="172">
        <f>ROUND(E85*J85,2)</f>
        <v>0</v>
      </c>
      <c r="L85" s="172">
        <v>21</v>
      </c>
      <c r="M85" s="172">
        <f>G85*(1+L85/100)</f>
        <v>0</v>
      </c>
      <c r="N85" s="172">
        <v>1.242E-2</v>
      </c>
      <c r="O85" s="172">
        <f>ROUND(E85*N85,2)</f>
        <v>0.16</v>
      </c>
      <c r="P85" s="172">
        <v>0</v>
      </c>
      <c r="Q85" s="172">
        <f>ROUND(E85*P85,2)</f>
        <v>0</v>
      </c>
      <c r="R85" s="172"/>
      <c r="S85" s="172" t="s">
        <v>110</v>
      </c>
      <c r="T85" s="173" t="s">
        <v>129</v>
      </c>
      <c r="U85" s="159">
        <v>0.94699999999999995</v>
      </c>
      <c r="V85" s="159">
        <f>ROUND(E85*U85,2)</f>
        <v>12.4</v>
      </c>
      <c r="W85" s="159"/>
      <c r="X85" s="150"/>
      <c r="Y85" s="150"/>
      <c r="Z85" s="150"/>
      <c r="AA85" s="150"/>
      <c r="AB85" s="150"/>
      <c r="AC85" s="150"/>
      <c r="AD85" s="150"/>
      <c r="AE85" s="150"/>
      <c r="AF85" s="150"/>
      <c r="AG85" s="150" t="s">
        <v>130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outlineLevel="1" x14ac:dyDescent="0.2">
      <c r="A86" s="157"/>
      <c r="B86" s="158"/>
      <c r="C86" s="197" t="s">
        <v>244</v>
      </c>
      <c r="D86" s="188"/>
      <c r="E86" s="189">
        <v>13.09</v>
      </c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0"/>
      <c r="Y86" s="150"/>
      <c r="Z86" s="150"/>
      <c r="AA86" s="150"/>
      <c r="AB86" s="150"/>
      <c r="AC86" s="150"/>
      <c r="AD86" s="150"/>
      <c r="AE86" s="150"/>
      <c r="AF86" s="150"/>
      <c r="AG86" s="150" t="s">
        <v>134</v>
      </c>
      <c r="AH86" s="150">
        <v>0</v>
      </c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">
      <c r="A87" s="174">
        <v>30</v>
      </c>
      <c r="B87" s="175" t="s">
        <v>245</v>
      </c>
      <c r="C87" s="183" t="s">
        <v>246</v>
      </c>
      <c r="D87" s="176" t="s">
        <v>229</v>
      </c>
      <c r="E87" s="177">
        <v>2</v>
      </c>
      <c r="F87" s="178"/>
      <c r="G87" s="179">
        <f>ROUND(E87*F87,2)</f>
        <v>0</v>
      </c>
      <c r="H87" s="178"/>
      <c r="I87" s="179">
        <f>ROUND(E87*H87,2)</f>
        <v>0</v>
      </c>
      <c r="J87" s="178"/>
      <c r="K87" s="179">
        <f>ROUND(E87*J87,2)</f>
        <v>0</v>
      </c>
      <c r="L87" s="179">
        <v>21</v>
      </c>
      <c r="M87" s="179">
        <f>G87*(1+L87/100)</f>
        <v>0</v>
      </c>
      <c r="N87" s="179">
        <v>4.6800000000000001E-3</v>
      </c>
      <c r="O87" s="179">
        <f>ROUND(E87*N87,2)</f>
        <v>0.01</v>
      </c>
      <c r="P87" s="179">
        <v>0</v>
      </c>
      <c r="Q87" s="179">
        <f>ROUND(E87*P87,2)</f>
        <v>0</v>
      </c>
      <c r="R87" s="179"/>
      <c r="S87" s="179" t="s">
        <v>110</v>
      </c>
      <c r="T87" s="180" t="s">
        <v>129</v>
      </c>
      <c r="U87" s="159">
        <v>0.68</v>
      </c>
      <c r="V87" s="159">
        <f>ROUND(E87*U87,2)</f>
        <v>1.36</v>
      </c>
      <c r="W87" s="159"/>
      <c r="X87" s="150"/>
      <c r="Y87" s="150"/>
      <c r="Z87" s="150"/>
      <c r="AA87" s="150"/>
      <c r="AB87" s="150"/>
      <c r="AC87" s="150"/>
      <c r="AD87" s="150"/>
      <c r="AE87" s="150"/>
      <c r="AF87" s="150"/>
      <c r="AG87" s="150" t="s">
        <v>130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 x14ac:dyDescent="0.2">
      <c r="A88" s="167">
        <v>31</v>
      </c>
      <c r="B88" s="168" t="s">
        <v>247</v>
      </c>
      <c r="C88" s="184" t="s">
        <v>248</v>
      </c>
      <c r="D88" s="169" t="s">
        <v>127</v>
      </c>
      <c r="E88" s="170">
        <v>0.89100000000000001</v>
      </c>
      <c r="F88" s="171"/>
      <c r="G88" s="172">
        <f>ROUND(E88*F88,2)</f>
        <v>0</v>
      </c>
      <c r="H88" s="171"/>
      <c r="I88" s="172">
        <f>ROUND(E88*H88,2)</f>
        <v>0</v>
      </c>
      <c r="J88" s="171"/>
      <c r="K88" s="172">
        <f>ROUND(E88*J88,2)</f>
        <v>0</v>
      </c>
      <c r="L88" s="172">
        <v>21</v>
      </c>
      <c r="M88" s="172">
        <f>G88*(1+L88/100)</f>
        <v>0</v>
      </c>
      <c r="N88" s="172">
        <v>2.5249999999999999</v>
      </c>
      <c r="O88" s="172">
        <f>ROUND(E88*N88,2)</f>
        <v>2.25</v>
      </c>
      <c r="P88" s="172">
        <v>0</v>
      </c>
      <c r="Q88" s="172">
        <f>ROUND(E88*P88,2)</f>
        <v>0</v>
      </c>
      <c r="R88" s="172" t="s">
        <v>211</v>
      </c>
      <c r="S88" s="172" t="s">
        <v>110</v>
      </c>
      <c r="T88" s="173" t="s">
        <v>129</v>
      </c>
      <c r="U88" s="159">
        <v>1.3029999999999999</v>
      </c>
      <c r="V88" s="159">
        <f>ROUND(E88*U88,2)</f>
        <v>1.1599999999999999</v>
      </c>
      <c r="W88" s="159"/>
      <c r="X88" s="150"/>
      <c r="Y88" s="150"/>
      <c r="Z88" s="150"/>
      <c r="AA88" s="150"/>
      <c r="AB88" s="150"/>
      <c r="AC88" s="150"/>
      <c r="AD88" s="150"/>
      <c r="AE88" s="150"/>
      <c r="AF88" s="150"/>
      <c r="AG88" s="150" t="s">
        <v>130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">
      <c r="A89" s="157"/>
      <c r="B89" s="158"/>
      <c r="C89" s="256" t="s">
        <v>212</v>
      </c>
      <c r="D89" s="257"/>
      <c r="E89" s="257"/>
      <c r="F89" s="257"/>
      <c r="G89" s="257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0"/>
      <c r="Y89" s="150"/>
      <c r="Z89" s="150"/>
      <c r="AA89" s="150"/>
      <c r="AB89" s="150"/>
      <c r="AC89" s="150"/>
      <c r="AD89" s="150"/>
      <c r="AE89" s="150"/>
      <c r="AF89" s="150"/>
      <c r="AG89" s="150" t="s">
        <v>132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 x14ac:dyDescent="0.2">
      <c r="A90" s="157"/>
      <c r="B90" s="158"/>
      <c r="C90" s="197" t="s">
        <v>249</v>
      </c>
      <c r="D90" s="188"/>
      <c r="E90" s="189">
        <v>0.89100000000000001</v>
      </c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0"/>
      <c r="Y90" s="150"/>
      <c r="Z90" s="150"/>
      <c r="AA90" s="150"/>
      <c r="AB90" s="150"/>
      <c r="AC90" s="150"/>
      <c r="AD90" s="150"/>
      <c r="AE90" s="150"/>
      <c r="AF90" s="150"/>
      <c r="AG90" s="150" t="s">
        <v>134</v>
      </c>
      <c r="AH90" s="150">
        <v>0</v>
      </c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ht="22.5" outlineLevel="1" x14ac:dyDescent="0.2">
      <c r="A91" s="174">
        <v>32</v>
      </c>
      <c r="B91" s="175" t="s">
        <v>250</v>
      </c>
      <c r="C91" s="183" t="s">
        <v>251</v>
      </c>
      <c r="D91" s="176" t="s">
        <v>252</v>
      </c>
      <c r="E91" s="177">
        <v>1</v>
      </c>
      <c r="F91" s="178"/>
      <c r="G91" s="179">
        <f>ROUND(E91*F91,2)</f>
        <v>0</v>
      </c>
      <c r="H91" s="178"/>
      <c r="I91" s="179">
        <f>ROUND(E91*H91,2)</f>
        <v>0</v>
      </c>
      <c r="J91" s="178"/>
      <c r="K91" s="179">
        <f>ROUND(E91*J91,2)</f>
        <v>0</v>
      </c>
      <c r="L91" s="179">
        <v>21</v>
      </c>
      <c r="M91" s="179">
        <f>G91*(1+L91/100)</f>
        <v>0</v>
      </c>
      <c r="N91" s="179">
        <v>0</v>
      </c>
      <c r="O91" s="179">
        <f>ROUND(E91*N91,2)</f>
        <v>0</v>
      </c>
      <c r="P91" s="179">
        <v>0</v>
      </c>
      <c r="Q91" s="179">
        <f>ROUND(E91*P91,2)</f>
        <v>0</v>
      </c>
      <c r="R91" s="179"/>
      <c r="S91" s="179" t="s">
        <v>116</v>
      </c>
      <c r="T91" s="180" t="s">
        <v>111</v>
      </c>
      <c r="U91" s="159">
        <v>0</v>
      </c>
      <c r="V91" s="159">
        <f>ROUND(E91*U91,2)</f>
        <v>0</v>
      </c>
      <c r="W91" s="159"/>
      <c r="X91" s="150"/>
      <c r="Y91" s="150"/>
      <c r="Z91" s="150"/>
      <c r="AA91" s="150"/>
      <c r="AB91" s="150"/>
      <c r="AC91" s="150"/>
      <c r="AD91" s="150"/>
      <c r="AE91" s="150"/>
      <c r="AF91" s="150"/>
      <c r="AG91" s="150" t="s">
        <v>130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">
      <c r="A92" s="174">
        <v>33</v>
      </c>
      <c r="B92" s="175" t="s">
        <v>253</v>
      </c>
      <c r="C92" s="183" t="s">
        <v>254</v>
      </c>
      <c r="D92" s="176" t="s">
        <v>255</v>
      </c>
      <c r="E92" s="177">
        <v>1</v>
      </c>
      <c r="F92" s="178"/>
      <c r="G92" s="179">
        <f>ROUND(E92*F92,2)</f>
        <v>0</v>
      </c>
      <c r="H92" s="178"/>
      <c r="I92" s="179">
        <f>ROUND(E92*H92,2)</f>
        <v>0</v>
      </c>
      <c r="J92" s="178"/>
      <c r="K92" s="179">
        <f>ROUND(E92*J92,2)</f>
        <v>0</v>
      </c>
      <c r="L92" s="179">
        <v>21</v>
      </c>
      <c r="M92" s="179">
        <f>G92*(1+L92/100)</f>
        <v>0</v>
      </c>
      <c r="N92" s="179">
        <v>0</v>
      </c>
      <c r="O92" s="179">
        <f>ROUND(E92*N92,2)</f>
        <v>0</v>
      </c>
      <c r="P92" s="179">
        <v>0</v>
      </c>
      <c r="Q92" s="179">
        <f>ROUND(E92*P92,2)</f>
        <v>0</v>
      </c>
      <c r="R92" s="179"/>
      <c r="S92" s="179" t="s">
        <v>116</v>
      </c>
      <c r="T92" s="180" t="s">
        <v>111</v>
      </c>
      <c r="U92" s="159">
        <v>0</v>
      </c>
      <c r="V92" s="159">
        <f>ROUND(E92*U92,2)</f>
        <v>0</v>
      </c>
      <c r="W92" s="159"/>
      <c r="X92" s="150"/>
      <c r="Y92" s="150"/>
      <c r="Z92" s="150"/>
      <c r="AA92" s="150"/>
      <c r="AB92" s="150"/>
      <c r="AC92" s="150"/>
      <c r="AD92" s="150"/>
      <c r="AE92" s="150"/>
      <c r="AF92" s="150"/>
      <c r="AG92" s="150" t="s">
        <v>140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 x14ac:dyDescent="0.2">
      <c r="A93" s="174">
        <v>34</v>
      </c>
      <c r="B93" s="175" t="s">
        <v>256</v>
      </c>
      <c r="C93" s="183" t="s">
        <v>257</v>
      </c>
      <c r="D93" s="176" t="s">
        <v>252</v>
      </c>
      <c r="E93" s="177">
        <v>1</v>
      </c>
      <c r="F93" s="178"/>
      <c r="G93" s="179">
        <f>ROUND(E93*F93,2)</f>
        <v>0</v>
      </c>
      <c r="H93" s="178"/>
      <c r="I93" s="179">
        <f>ROUND(E93*H93,2)</f>
        <v>0</v>
      </c>
      <c r="J93" s="178"/>
      <c r="K93" s="179">
        <f>ROUND(E93*J93,2)</f>
        <v>0</v>
      </c>
      <c r="L93" s="179">
        <v>21</v>
      </c>
      <c r="M93" s="179">
        <f>G93*(1+L93/100)</f>
        <v>0</v>
      </c>
      <c r="N93" s="179">
        <v>0</v>
      </c>
      <c r="O93" s="179">
        <f>ROUND(E93*N93,2)</f>
        <v>0</v>
      </c>
      <c r="P93" s="179">
        <v>0</v>
      </c>
      <c r="Q93" s="179">
        <f>ROUND(E93*P93,2)</f>
        <v>0</v>
      </c>
      <c r="R93" s="179"/>
      <c r="S93" s="179" t="s">
        <v>116</v>
      </c>
      <c r="T93" s="180" t="s">
        <v>111</v>
      </c>
      <c r="U93" s="159">
        <v>0</v>
      </c>
      <c r="V93" s="159">
        <f>ROUND(E93*U93,2)</f>
        <v>0</v>
      </c>
      <c r="W93" s="159"/>
      <c r="X93" s="150"/>
      <c r="Y93" s="150"/>
      <c r="Z93" s="150"/>
      <c r="AA93" s="150"/>
      <c r="AB93" s="150"/>
      <c r="AC93" s="150"/>
      <c r="AD93" s="150"/>
      <c r="AE93" s="150"/>
      <c r="AF93" s="150"/>
      <c r="AG93" s="150" t="s">
        <v>198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ht="22.5" outlineLevel="1" x14ac:dyDescent="0.2">
      <c r="A94" s="167">
        <v>35</v>
      </c>
      <c r="B94" s="168" t="s">
        <v>258</v>
      </c>
      <c r="C94" s="184" t="s">
        <v>259</v>
      </c>
      <c r="D94" s="169" t="s">
        <v>229</v>
      </c>
      <c r="E94" s="170">
        <v>9.8048999999999999</v>
      </c>
      <c r="F94" s="171"/>
      <c r="G94" s="172">
        <f>ROUND(E94*F94,2)</f>
        <v>0</v>
      </c>
      <c r="H94" s="171"/>
      <c r="I94" s="172">
        <f>ROUND(E94*H94,2)</f>
        <v>0</v>
      </c>
      <c r="J94" s="171"/>
      <c r="K94" s="172">
        <f>ROUND(E94*J94,2)</f>
        <v>0</v>
      </c>
      <c r="L94" s="172">
        <v>21</v>
      </c>
      <c r="M94" s="172">
        <f>G94*(1+L94/100)</f>
        <v>0</v>
      </c>
      <c r="N94" s="172">
        <v>1.6049999999999998E-2</v>
      </c>
      <c r="O94" s="172">
        <f>ROUND(E94*N94,2)</f>
        <v>0.16</v>
      </c>
      <c r="P94" s="172">
        <v>0</v>
      </c>
      <c r="Q94" s="172">
        <f>ROUND(E94*P94,2)</f>
        <v>0</v>
      </c>
      <c r="R94" s="172" t="s">
        <v>197</v>
      </c>
      <c r="S94" s="172" t="s">
        <v>110</v>
      </c>
      <c r="T94" s="173" t="s">
        <v>110</v>
      </c>
      <c r="U94" s="159">
        <v>0</v>
      </c>
      <c r="V94" s="159">
        <f>ROUND(E94*U94,2)</f>
        <v>0</v>
      </c>
      <c r="W94" s="159"/>
      <c r="X94" s="150"/>
      <c r="Y94" s="150"/>
      <c r="Z94" s="150"/>
      <c r="AA94" s="150"/>
      <c r="AB94" s="150"/>
      <c r="AC94" s="150"/>
      <c r="AD94" s="150"/>
      <c r="AE94" s="150"/>
      <c r="AF94" s="150"/>
      <c r="AG94" s="150" t="s">
        <v>198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">
      <c r="A95" s="157"/>
      <c r="B95" s="158"/>
      <c r="C95" s="197" t="s">
        <v>260</v>
      </c>
      <c r="D95" s="188"/>
      <c r="E95" s="189">
        <v>9.8048999999999999</v>
      </c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0"/>
      <c r="Y95" s="150"/>
      <c r="Z95" s="150"/>
      <c r="AA95" s="150"/>
      <c r="AB95" s="150"/>
      <c r="AC95" s="150"/>
      <c r="AD95" s="150"/>
      <c r="AE95" s="150"/>
      <c r="AF95" s="150"/>
      <c r="AG95" s="150" t="s">
        <v>134</v>
      </c>
      <c r="AH95" s="150">
        <v>0</v>
      </c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">
      <c r="A96" s="174">
        <v>36</v>
      </c>
      <c r="B96" s="175" t="s">
        <v>261</v>
      </c>
      <c r="C96" s="183" t="s">
        <v>262</v>
      </c>
      <c r="D96" s="176" t="s">
        <v>227</v>
      </c>
      <c r="E96" s="177">
        <v>1</v>
      </c>
      <c r="F96" s="178"/>
      <c r="G96" s="179">
        <f>ROUND(E96*F96,2)</f>
        <v>0</v>
      </c>
      <c r="H96" s="178"/>
      <c r="I96" s="179">
        <f>ROUND(E96*H96,2)</f>
        <v>0</v>
      </c>
      <c r="J96" s="178"/>
      <c r="K96" s="179">
        <f>ROUND(E96*J96,2)</f>
        <v>0</v>
      </c>
      <c r="L96" s="179">
        <v>21</v>
      </c>
      <c r="M96" s="179">
        <f>G96*(1+L96/100)</f>
        <v>0</v>
      </c>
      <c r="N96" s="179">
        <v>1.3799999999999999E-3</v>
      </c>
      <c r="O96" s="179">
        <f>ROUND(E96*N96,2)</f>
        <v>0</v>
      </c>
      <c r="P96" s="179">
        <v>0</v>
      </c>
      <c r="Q96" s="179">
        <f>ROUND(E96*P96,2)</f>
        <v>0</v>
      </c>
      <c r="R96" s="179"/>
      <c r="S96" s="179" t="s">
        <v>116</v>
      </c>
      <c r="T96" s="180" t="s">
        <v>110</v>
      </c>
      <c r="U96" s="159">
        <v>0</v>
      </c>
      <c r="V96" s="159">
        <f>ROUND(E96*U96,2)</f>
        <v>0</v>
      </c>
      <c r="W96" s="159"/>
      <c r="X96" s="150"/>
      <c r="Y96" s="150"/>
      <c r="Z96" s="150"/>
      <c r="AA96" s="150"/>
      <c r="AB96" s="150"/>
      <c r="AC96" s="150"/>
      <c r="AD96" s="150"/>
      <c r="AE96" s="150"/>
      <c r="AF96" s="150"/>
      <c r="AG96" s="150" t="s">
        <v>198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">
      <c r="A97" s="174">
        <v>37</v>
      </c>
      <c r="B97" s="175" t="s">
        <v>263</v>
      </c>
      <c r="C97" s="183" t="s">
        <v>264</v>
      </c>
      <c r="D97" s="176" t="s">
        <v>229</v>
      </c>
      <c r="E97" s="177">
        <v>1</v>
      </c>
      <c r="F97" s="178"/>
      <c r="G97" s="179">
        <f>ROUND(E97*F97,2)</f>
        <v>0</v>
      </c>
      <c r="H97" s="178"/>
      <c r="I97" s="179">
        <f>ROUND(E97*H97,2)</f>
        <v>0</v>
      </c>
      <c r="J97" s="178"/>
      <c r="K97" s="179">
        <f>ROUND(E97*J97,2)</f>
        <v>0</v>
      </c>
      <c r="L97" s="179">
        <v>21</v>
      </c>
      <c r="M97" s="179">
        <f>G97*(1+L97/100)</f>
        <v>0</v>
      </c>
      <c r="N97" s="179">
        <v>8.8999999999999995E-4</v>
      </c>
      <c r="O97" s="179">
        <f>ROUND(E97*N97,2)</f>
        <v>0</v>
      </c>
      <c r="P97" s="179">
        <v>0</v>
      </c>
      <c r="Q97" s="179">
        <f>ROUND(E97*P97,2)</f>
        <v>0</v>
      </c>
      <c r="R97" s="179" t="s">
        <v>197</v>
      </c>
      <c r="S97" s="179" t="s">
        <v>110</v>
      </c>
      <c r="T97" s="180" t="s">
        <v>110</v>
      </c>
      <c r="U97" s="159">
        <v>0</v>
      </c>
      <c r="V97" s="159">
        <f>ROUND(E97*U97,2)</f>
        <v>0</v>
      </c>
      <c r="W97" s="159"/>
      <c r="X97" s="150"/>
      <c r="Y97" s="150"/>
      <c r="Z97" s="150"/>
      <c r="AA97" s="150"/>
      <c r="AB97" s="150"/>
      <c r="AC97" s="150"/>
      <c r="AD97" s="150"/>
      <c r="AE97" s="150"/>
      <c r="AF97" s="150"/>
      <c r="AG97" s="150" t="s">
        <v>198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">
      <c r="A98" s="174">
        <v>38</v>
      </c>
      <c r="B98" s="175" t="s">
        <v>265</v>
      </c>
      <c r="C98" s="183" t="s">
        <v>266</v>
      </c>
      <c r="D98" s="176" t="s">
        <v>229</v>
      </c>
      <c r="E98" s="177">
        <v>2</v>
      </c>
      <c r="F98" s="178"/>
      <c r="G98" s="179">
        <f>ROUND(E98*F98,2)</f>
        <v>0</v>
      </c>
      <c r="H98" s="178"/>
      <c r="I98" s="179">
        <f>ROUND(E98*H98,2)</f>
        <v>0</v>
      </c>
      <c r="J98" s="178"/>
      <c r="K98" s="179">
        <f>ROUND(E98*J98,2)</f>
        <v>0</v>
      </c>
      <c r="L98" s="179">
        <v>21</v>
      </c>
      <c r="M98" s="179">
        <f>G98*(1+L98/100)</f>
        <v>0</v>
      </c>
      <c r="N98" s="179">
        <v>5.9199999999999999E-3</v>
      </c>
      <c r="O98" s="179">
        <f>ROUND(E98*N98,2)</f>
        <v>0.01</v>
      </c>
      <c r="P98" s="179">
        <v>0</v>
      </c>
      <c r="Q98" s="179">
        <f>ROUND(E98*P98,2)</f>
        <v>0</v>
      </c>
      <c r="R98" s="179" t="s">
        <v>197</v>
      </c>
      <c r="S98" s="179" t="s">
        <v>110</v>
      </c>
      <c r="T98" s="180" t="s">
        <v>110</v>
      </c>
      <c r="U98" s="159">
        <v>0</v>
      </c>
      <c r="V98" s="159">
        <f>ROUND(E98*U98,2)</f>
        <v>0</v>
      </c>
      <c r="W98" s="159"/>
      <c r="X98" s="150"/>
      <c r="Y98" s="150"/>
      <c r="Z98" s="150"/>
      <c r="AA98" s="150"/>
      <c r="AB98" s="150"/>
      <c r="AC98" s="150"/>
      <c r="AD98" s="150"/>
      <c r="AE98" s="150"/>
      <c r="AF98" s="150"/>
      <c r="AG98" s="150" t="s">
        <v>267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outlineLevel="1" x14ac:dyDescent="0.2">
      <c r="A99" s="174">
        <v>39</v>
      </c>
      <c r="B99" s="175" t="s">
        <v>268</v>
      </c>
      <c r="C99" s="183" t="s">
        <v>269</v>
      </c>
      <c r="D99" s="176" t="s">
        <v>229</v>
      </c>
      <c r="E99" s="177">
        <v>2</v>
      </c>
      <c r="F99" s="178"/>
      <c r="G99" s="179">
        <f>ROUND(E99*F99,2)</f>
        <v>0</v>
      </c>
      <c r="H99" s="178"/>
      <c r="I99" s="179">
        <f>ROUND(E99*H99,2)</f>
        <v>0</v>
      </c>
      <c r="J99" s="178"/>
      <c r="K99" s="179">
        <f>ROUND(E99*J99,2)</f>
        <v>0</v>
      </c>
      <c r="L99" s="179">
        <v>21</v>
      </c>
      <c r="M99" s="179">
        <f>G99*(1+L99/100)</f>
        <v>0</v>
      </c>
      <c r="N99" s="179">
        <v>1.2E-2</v>
      </c>
      <c r="O99" s="179">
        <f>ROUND(E99*N99,2)</f>
        <v>0.02</v>
      </c>
      <c r="P99" s="179">
        <v>0</v>
      </c>
      <c r="Q99" s="179">
        <f>ROUND(E99*P99,2)</f>
        <v>0</v>
      </c>
      <c r="R99" s="179"/>
      <c r="S99" s="179" t="s">
        <v>116</v>
      </c>
      <c r="T99" s="180" t="s">
        <v>110</v>
      </c>
      <c r="U99" s="159">
        <v>0</v>
      </c>
      <c r="V99" s="159">
        <f>ROUND(E99*U99,2)</f>
        <v>0</v>
      </c>
      <c r="W99" s="159"/>
      <c r="X99" s="150"/>
      <c r="Y99" s="150"/>
      <c r="Z99" s="150"/>
      <c r="AA99" s="150"/>
      <c r="AB99" s="150"/>
      <c r="AC99" s="150"/>
      <c r="AD99" s="150"/>
      <c r="AE99" s="150"/>
      <c r="AF99" s="150"/>
      <c r="AG99" s="150" t="s">
        <v>267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ht="22.5" outlineLevel="1" x14ac:dyDescent="0.2">
      <c r="A100" s="174">
        <v>40</v>
      </c>
      <c r="B100" s="175" t="s">
        <v>270</v>
      </c>
      <c r="C100" s="183" t="s">
        <v>271</v>
      </c>
      <c r="D100" s="176" t="s">
        <v>229</v>
      </c>
      <c r="E100" s="177">
        <v>2</v>
      </c>
      <c r="F100" s="178"/>
      <c r="G100" s="179">
        <f>ROUND(E100*F100,2)</f>
        <v>0</v>
      </c>
      <c r="H100" s="178"/>
      <c r="I100" s="179">
        <f>ROUND(E100*H100,2)</f>
        <v>0</v>
      </c>
      <c r="J100" s="178"/>
      <c r="K100" s="179">
        <f>ROUND(E100*J100,2)</f>
        <v>0</v>
      </c>
      <c r="L100" s="179">
        <v>21</v>
      </c>
      <c r="M100" s="179">
        <f>G100*(1+L100/100)</f>
        <v>0</v>
      </c>
      <c r="N100" s="179">
        <v>8.9300000000000004E-3</v>
      </c>
      <c r="O100" s="179">
        <f>ROUND(E100*N100,2)</f>
        <v>0.02</v>
      </c>
      <c r="P100" s="179">
        <v>0</v>
      </c>
      <c r="Q100" s="179">
        <f>ROUND(E100*P100,2)</f>
        <v>0</v>
      </c>
      <c r="R100" s="179" t="s">
        <v>197</v>
      </c>
      <c r="S100" s="179" t="s">
        <v>110</v>
      </c>
      <c r="T100" s="180" t="s">
        <v>110</v>
      </c>
      <c r="U100" s="159">
        <v>0</v>
      </c>
      <c r="V100" s="159">
        <f>ROUND(E100*U100,2)</f>
        <v>0</v>
      </c>
      <c r="W100" s="159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 t="s">
        <v>198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x14ac:dyDescent="0.2">
      <c r="A101" s="161" t="s">
        <v>105</v>
      </c>
      <c r="B101" s="162" t="s">
        <v>64</v>
      </c>
      <c r="C101" s="182" t="s">
        <v>65</v>
      </c>
      <c r="D101" s="163"/>
      <c r="E101" s="164"/>
      <c r="F101" s="165"/>
      <c r="G101" s="165">
        <f>SUMIF(AG102:AG107,"&lt;&gt;NOR",G102:G107)</f>
        <v>0</v>
      </c>
      <c r="H101" s="165"/>
      <c r="I101" s="165">
        <f>SUM(I102:I107)</f>
        <v>0</v>
      </c>
      <c r="J101" s="165"/>
      <c r="K101" s="165">
        <f>SUM(K102:K107)</f>
        <v>0</v>
      </c>
      <c r="L101" s="165"/>
      <c r="M101" s="165">
        <f>SUM(M102:M107)</f>
        <v>0</v>
      </c>
      <c r="N101" s="165"/>
      <c r="O101" s="165">
        <f>SUM(O102:O107)</f>
        <v>0</v>
      </c>
      <c r="P101" s="165"/>
      <c r="Q101" s="165">
        <f>SUM(Q102:Q107)</f>
        <v>0</v>
      </c>
      <c r="R101" s="165"/>
      <c r="S101" s="165"/>
      <c r="T101" s="166"/>
      <c r="U101" s="160"/>
      <c r="V101" s="160">
        <f>SUM(V102:V107)</f>
        <v>71.19</v>
      </c>
      <c r="W101" s="160"/>
      <c r="AG101" t="s">
        <v>106</v>
      </c>
    </row>
    <row r="102" spans="1:60" outlineLevel="1" x14ac:dyDescent="0.2">
      <c r="A102" s="167">
        <v>41</v>
      </c>
      <c r="B102" s="168" t="s">
        <v>272</v>
      </c>
      <c r="C102" s="184" t="s">
        <v>273</v>
      </c>
      <c r="D102" s="169" t="s">
        <v>127</v>
      </c>
      <c r="E102" s="170">
        <v>42.588000000000001</v>
      </c>
      <c r="F102" s="171"/>
      <c r="G102" s="172">
        <f>ROUND(E102*F102,2)</f>
        <v>0</v>
      </c>
      <c r="H102" s="171"/>
      <c r="I102" s="172">
        <f>ROUND(E102*H102,2)</f>
        <v>0</v>
      </c>
      <c r="J102" s="171"/>
      <c r="K102" s="172">
        <f>ROUND(E102*J102,2)</f>
        <v>0</v>
      </c>
      <c r="L102" s="172">
        <v>21</v>
      </c>
      <c r="M102" s="172">
        <f>G102*(1+L102/100)</f>
        <v>0</v>
      </c>
      <c r="N102" s="172">
        <v>0</v>
      </c>
      <c r="O102" s="172">
        <f>ROUND(E102*N102,2)</f>
        <v>0</v>
      </c>
      <c r="P102" s="172">
        <v>0</v>
      </c>
      <c r="Q102" s="172">
        <f>ROUND(E102*P102,2)</f>
        <v>0</v>
      </c>
      <c r="R102" s="172"/>
      <c r="S102" s="172" t="s">
        <v>110</v>
      </c>
      <c r="T102" s="173" t="s">
        <v>129</v>
      </c>
      <c r="U102" s="159">
        <v>1.579</v>
      </c>
      <c r="V102" s="159">
        <f>ROUND(E102*U102,2)</f>
        <v>67.25</v>
      </c>
      <c r="W102" s="159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 t="s">
        <v>130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">
      <c r="A103" s="157"/>
      <c r="B103" s="158"/>
      <c r="C103" s="197" t="s">
        <v>274</v>
      </c>
      <c r="D103" s="188"/>
      <c r="E103" s="189">
        <v>42.588000000000001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 t="s">
        <v>134</v>
      </c>
      <c r="AH103" s="150">
        <v>0</v>
      </c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 x14ac:dyDescent="0.2">
      <c r="A104" s="167">
        <v>42</v>
      </c>
      <c r="B104" s="168" t="s">
        <v>275</v>
      </c>
      <c r="C104" s="184" t="s">
        <v>276</v>
      </c>
      <c r="D104" s="169" t="s">
        <v>149</v>
      </c>
      <c r="E104" s="170">
        <v>27.027000000000001</v>
      </c>
      <c r="F104" s="171"/>
      <c r="G104" s="172">
        <f>ROUND(E104*F104,2)</f>
        <v>0</v>
      </c>
      <c r="H104" s="171"/>
      <c r="I104" s="172">
        <f>ROUND(E104*H104,2)</f>
        <v>0</v>
      </c>
      <c r="J104" s="171"/>
      <c r="K104" s="172">
        <f>ROUND(E104*J104,2)</f>
        <v>0</v>
      </c>
      <c r="L104" s="172">
        <v>21</v>
      </c>
      <c r="M104" s="172">
        <f>G104*(1+L104/100)</f>
        <v>0</v>
      </c>
      <c r="N104" s="172">
        <v>0</v>
      </c>
      <c r="O104" s="172">
        <f>ROUND(E104*N104,2)</f>
        <v>0</v>
      </c>
      <c r="P104" s="172">
        <v>0</v>
      </c>
      <c r="Q104" s="172">
        <f>ROUND(E104*P104,2)</f>
        <v>0</v>
      </c>
      <c r="R104" s="172"/>
      <c r="S104" s="172" t="s">
        <v>110</v>
      </c>
      <c r="T104" s="173" t="s">
        <v>129</v>
      </c>
      <c r="U104" s="159">
        <v>9.6000000000000002E-2</v>
      </c>
      <c r="V104" s="159">
        <f>ROUND(E104*U104,2)</f>
        <v>2.59</v>
      </c>
      <c r="W104" s="159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 t="s">
        <v>130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">
      <c r="A105" s="157"/>
      <c r="B105" s="158"/>
      <c r="C105" s="197" t="s">
        <v>277</v>
      </c>
      <c r="D105" s="188"/>
      <c r="E105" s="189">
        <v>27.027000000000001</v>
      </c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 t="s">
        <v>134</v>
      </c>
      <c r="AH105" s="150">
        <v>0</v>
      </c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">
      <c r="A106" s="167">
        <v>43</v>
      </c>
      <c r="B106" s="168" t="s">
        <v>278</v>
      </c>
      <c r="C106" s="184" t="s">
        <v>279</v>
      </c>
      <c r="D106" s="169" t="s">
        <v>127</v>
      </c>
      <c r="E106" s="170">
        <v>27.027000000000001</v>
      </c>
      <c r="F106" s="171"/>
      <c r="G106" s="172">
        <f>ROUND(E106*F106,2)</f>
        <v>0</v>
      </c>
      <c r="H106" s="171"/>
      <c r="I106" s="172">
        <f>ROUND(E106*H106,2)</f>
        <v>0</v>
      </c>
      <c r="J106" s="171"/>
      <c r="K106" s="172">
        <f>ROUND(E106*J106,2)</f>
        <v>0</v>
      </c>
      <c r="L106" s="172">
        <v>21</v>
      </c>
      <c r="M106" s="172">
        <f>G106*(1+L106/100)</f>
        <v>0</v>
      </c>
      <c r="N106" s="172">
        <v>1.0000000000000001E-5</v>
      </c>
      <c r="O106" s="172">
        <f>ROUND(E106*N106,2)</f>
        <v>0</v>
      </c>
      <c r="P106" s="172">
        <v>0</v>
      </c>
      <c r="Q106" s="172">
        <f>ROUND(E106*P106,2)</f>
        <v>0</v>
      </c>
      <c r="R106" s="172"/>
      <c r="S106" s="172" t="s">
        <v>110</v>
      </c>
      <c r="T106" s="173" t="s">
        <v>129</v>
      </c>
      <c r="U106" s="159">
        <v>0.05</v>
      </c>
      <c r="V106" s="159">
        <f>ROUND(E106*U106,2)</f>
        <v>1.35</v>
      </c>
      <c r="W106" s="159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 t="s">
        <v>130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">
      <c r="A107" s="157"/>
      <c r="B107" s="158"/>
      <c r="C107" s="197" t="s">
        <v>277</v>
      </c>
      <c r="D107" s="188"/>
      <c r="E107" s="189">
        <v>27.027000000000001</v>
      </c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 t="s">
        <v>134</v>
      </c>
      <c r="AH107" s="150">
        <v>0</v>
      </c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x14ac:dyDescent="0.2">
      <c r="A108" s="161" t="s">
        <v>105</v>
      </c>
      <c r="B108" s="162" t="s">
        <v>66</v>
      </c>
      <c r="C108" s="182" t="s">
        <v>67</v>
      </c>
      <c r="D108" s="163"/>
      <c r="E108" s="164"/>
      <c r="F108" s="165"/>
      <c r="G108" s="165">
        <f>SUMIF(AG109:AG112,"&lt;&gt;NOR",G109:G112)</f>
        <v>0</v>
      </c>
      <c r="H108" s="165"/>
      <c r="I108" s="165">
        <f>SUM(I109:I112)</f>
        <v>0</v>
      </c>
      <c r="J108" s="165"/>
      <c r="K108" s="165">
        <f>SUM(K109:K112)</f>
        <v>0</v>
      </c>
      <c r="L108" s="165"/>
      <c r="M108" s="165">
        <f>SUM(M109:M112)</f>
        <v>0</v>
      </c>
      <c r="N108" s="165"/>
      <c r="O108" s="165">
        <f>SUM(O109:O112)</f>
        <v>0.03</v>
      </c>
      <c r="P108" s="165"/>
      <c r="Q108" s="165">
        <f>SUM(Q109:Q112)</f>
        <v>49.14</v>
      </c>
      <c r="R108" s="165"/>
      <c r="S108" s="165"/>
      <c r="T108" s="166"/>
      <c r="U108" s="160"/>
      <c r="V108" s="160">
        <f>SUM(V109:V112)</f>
        <v>174.05</v>
      </c>
      <c r="W108" s="160"/>
      <c r="AG108" t="s">
        <v>106</v>
      </c>
    </row>
    <row r="109" spans="1:60" outlineLevel="1" x14ac:dyDescent="0.2">
      <c r="A109" s="167">
        <v>44</v>
      </c>
      <c r="B109" s="168" t="s">
        <v>280</v>
      </c>
      <c r="C109" s="184" t="s">
        <v>281</v>
      </c>
      <c r="D109" s="169" t="s">
        <v>127</v>
      </c>
      <c r="E109" s="170">
        <v>20.475999999999999</v>
      </c>
      <c r="F109" s="171"/>
      <c r="G109" s="172">
        <f>ROUND(E109*F109,2)</f>
        <v>0</v>
      </c>
      <c r="H109" s="171"/>
      <c r="I109" s="172">
        <f>ROUND(E109*H109,2)</f>
        <v>0</v>
      </c>
      <c r="J109" s="171"/>
      <c r="K109" s="172">
        <f>ROUND(E109*J109,2)</f>
        <v>0</v>
      </c>
      <c r="L109" s="172">
        <v>21</v>
      </c>
      <c r="M109" s="172">
        <f>G109*(1+L109/100)</f>
        <v>0</v>
      </c>
      <c r="N109" s="172">
        <v>1.47E-3</v>
      </c>
      <c r="O109" s="172">
        <f>ROUND(E109*N109,2)</f>
        <v>0.03</v>
      </c>
      <c r="P109" s="172">
        <v>2.4</v>
      </c>
      <c r="Q109" s="172">
        <f>ROUND(E109*P109,2)</f>
        <v>49.14</v>
      </c>
      <c r="R109" s="172"/>
      <c r="S109" s="172" t="s">
        <v>110</v>
      </c>
      <c r="T109" s="173" t="s">
        <v>129</v>
      </c>
      <c r="U109" s="159">
        <v>8.5</v>
      </c>
      <c r="V109" s="159">
        <f>ROUND(E109*U109,2)</f>
        <v>174.05</v>
      </c>
      <c r="W109" s="159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 t="s">
        <v>130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 x14ac:dyDescent="0.2">
      <c r="A110" s="157"/>
      <c r="B110" s="158"/>
      <c r="C110" s="197" t="s">
        <v>282</v>
      </c>
      <c r="D110" s="188"/>
      <c r="E110" s="18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 t="s">
        <v>134</v>
      </c>
      <c r="AH110" s="150">
        <v>0</v>
      </c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 x14ac:dyDescent="0.2">
      <c r="A111" s="157"/>
      <c r="B111" s="158"/>
      <c r="C111" s="197" t="s">
        <v>283</v>
      </c>
      <c r="D111" s="188"/>
      <c r="E111" s="189">
        <v>4.1360000000000001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 t="s">
        <v>134</v>
      </c>
      <c r="AH111" s="150">
        <v>0</v>
      </c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 x14ac:dyDescent="0.2">
      <c r="A112" s="157"/>
      <c r="B112" s="158"/>
      <c r="C112" s="197" t="s">
        <v>284</v>
      </c>
      <c r="D112" s="188"/>
      <c r="E112" s="189">
        <v>16.34</v>
      </c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 t="s">
        <v>134</v>
      </c>
      <c r="AH112" s="150">
        <v>0</v>
      </c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x14ac:dyDescent="0.2">
      <c r="A113" s="161" t="s">
        <v>105</v>
      </c>
      <c r="B113" s="162" t="s">
        <v>68</v>
      </c>
      <c r="C113" s="182" t="s">
        <v>69</v>
      </c>
      <c r="D113" s="163"/>
      <c r="E113" s="164"/>
      <c r="F113" s="165"/>
      <c r="G113" s="165">
        <f>SUMIF(AG114:AG117,"&lt;&gt;NOR",G114:G117)</f>
        <v>0</v>
      </c>
      <c r="H113" s="165"/>
      <c r="I113" s="165">
        <f>SUM(I114:I117)</f>
        <v>0</v>
      </c>
      <c r="J113" s="165"/>
      <c r="K113" s="165">
        <f>SUM(K114:K117)</f>
        <v>0</v>
      </c>
      <c r="L113" s="165"/>
      <c r="M113" s="165">
        <f>SUM(M114:M117)</f>
        <v>0</v>
      </c>
      <c r="N113" s="165"/>
      <c r="O113" s="165">
        <f>SUM(O114:O117)</f>
        <v>0</v>
      </c>
      <c r="P113" s="165"/>
      <c r="Q113" s="165">
        <f>SUM(Q114:Q117)</f>
        <v>0</v>
      </c>
      <c r="R113" s="165"/>
      <c r="S113" s="165"/>
      <c r="T113" s="166"/>
      <c r="U113" s="160"/>
      <c r="V113" s="160">
        <f>SUM(V114:V117)</f>
        <v>74.72</v>
      </c>
      <c r="W113" s="160"/>
      <c r="AG113" t="s">
        <v>106</v>
      </c>
    </row>
    <row r="114" spans="1:60" outlineLevel="1" x14ac:dyDescent="0.2">
      <c r="A114" s="167">
        <v>45</v>
      </c>
      <c r="B114" s="168" t="s">
        <v>285</v>
      </c>
      <c r="C114" s="184" t="s">
        <v>286</v>
      </c>
      <c r="D114" s="169" t="s">
        <v>193</v>
      </c>
      <c r="E114" s="170">
        <v>179.62638000000001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21</v>
      </c>
      <c r="M114" s="172">
        <f>G114*(1+L114/100)</f>
        <v>0</v>
      </c>
      <c r="N114" s="172">
        <v>0</v>
      </c>
      <c r="O114" s="172">
        <f>ROUND(E114*N114,2)</f>
        <v>0</v>
      </c>
      <c r="P114" s="172">
        <v>0</v>
      </c>
      <c r="Q114" s="172">
        <f>ROUND(E114*P114,2)</f>
        <v>0</v>
      </c>
      <c r="R114" s="172"/>
      <c r="S114" s="172" t="s">
        <v>110</v>
      </c>
      <c r="T114" s="173" t="s">
        <v>111</v>
      </c>
      <c r="U114" s="159">
        <v>0.41599999999999998</v>
      </c>
      <c r="V114" s="159">
        <f>ROUND(E114*U114,2)</f>
        <v>74.72</v>
      </c>
      <c r="W114" s="159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 t="s">
        <v>287</v>
      </c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">
      <c r="A115" s="157"/>
      <c r="B115" s="158"/>
      <c r="C115" s="197" t="s">
        <v>288</v>
      </c>
      <c r="D115" s="188"/>
      <c r="E115" s="18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 t="s">
        <v>134</v>
      </c>
      <c r="AH115" s="150">
        <v>0</v>
      </c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 x14ac:dyDescent="0.2">
      <c r="A116" s="157"/>
      <c r="B116" s="158"/>
      <c r="C116" s="197" t="s">
        <v>289</v>
      </c>
      <c r="D116" s="188"/>
      <c r="E116" s="18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 t="s">
        <v>134</v>
      </c>
      <c r="AH116" s="150">
        <v>0</v>
      </c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">
      <c r="A117" s="157"/>
      <c r="B117" s="158"/>
      <c r="C117" s="197" t="s">
        <v>290</v>
      </c>
      <c r="D117" s="188"/>
      <c r="E117" s="189">
        <v>179.62638000000001</v>
      </c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 t="s">
        <v>134</v>
      </c>
      <c r="AH117" s="150">
        <v>0</v>
      </c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x14ac:dyDescent="0.2">
      <c r="A118" s="161" t="s">
        <v>105</v>
      </c>
      <c r="B118" s="162" t="s">
        <v>70</v>
      </c>
      <c r="C118" s="182" t="s">
        <v>71</v>
      </c>
      <c r="D118" s="163"/>
      <c r="E118" s="164"/>
      <c r="F118" s="165"/>
      <c r="G118" s="165">
        <f>SUMIF(AG119:AG124,"&lt;&gt;NOR",G119:G124)</f>
        <v>0</v>
      </c>
      <c r="H118" s="165"/>
      <c r="I118" s="165">
        <f>SUM(I119:I124)</f>
        <v>0</v>
      </c>
      <c r="J118" s="165"/>
      <c r="K118" s="165">
        <f>SUM(K119:K124)</f>
        <v>0</v>
      </c>
      <c r="L118" s="165"/>
      <c r="M118" s="165">
        <f>SUM(M119:M124)</f>
        <v>0</v>
      </c>
      <c r="N118" s="165"/>
      <c r="O118" s="165">
        <f>SUM(O119:O124)</f>
        <v>0.03</v>
      </c>
      <c r="P118" s="165"/>
      <c r="Q118" s="165">
        <f>SUM(Q119:Q124)</f>
        <v>0</v>
      </c>
      <c r="R118" s="165"/>
      <c r="S118" s="165"/>
      <c r="T118" s="166"/>
      <c r="U118" s="160"/>
      <c r="V118" s="160">
        <f>SUM(V119:V124)</f>
        <v>0.14000000000000001</v>
      </c>
      <c r="W118" s="160"/>
      <c r="AG118" t="s">
        <v>106</v>
      </c>
    </row>
    <row r="119" spans="1:60" outlineLevel="1" x14ac:dyDescent="0.2">
      <c r="A119" s="167">
        <v>46</v>
      </c>
      <c r="B119" s="168" t="s">
        <v>291</v>
      </c>
      <c r="C119" s="184" t="s">
        <v>292</v>
      </c>
      <c r="D119" s="169" t="s">
        <v>149</v>
      </c>
      <c r="E119" s="170">
        <v>6.4528999999999996</v>
      </c>
      <c r="F119" s="171"/>
      <c r="G119" s="172">
        <f>ROUND(E119*F119,2)</f>
        <v>0</v>
      </c>
      <c r="H119" s="171"/>
      <c r="I119" s="172">
        <f>ROUND(E119*H119,2)</f>
        <v>0</v>
      </c>
      <c r="J119" s="171"/>
      <c r="K119" s="172">
        <f>ROUND(E119*J119,2)</f>
        <v>0</v>
      </c>
      <c r="L119" s="172">
        <v>21</v>
      </c>
      <c r="M119" s="172">
        <f>G119*(1+L119/100)</f>
        <v>0</v>
      </c>
      <c r="N119" s="172">
        <v>0</v>
      </c>
      <c r="O119" s="172">
        <f>ROUND(E119*N119,2)</f>
        <v>0</v>
      </c>
      <c r="P119" s="172">
        <v>0</v>
      </c>
      <c r="Q119" s="172">
        <f>ROUND(E119*P119,2)</f>
        <v>0</v>
      </c>
      <c r="R119" s="172"/>
      <c r="S119" s="172" t="s">
        <v>110</v>
      </c>
      <c r="T119" s="173" t="s">
        <v>129</v>
      </c>
      <c r="U119" s="159">
        <v>2.1000000000000001E-2</v>
      </c>
      <c r="V119" s="159">
        <f>ROUND(E119*U119,2)</f>
        <v>0.14000000000000001</v>
      </c>
      <c r="W119" s="159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 t="s">
        <v>293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outlineLevel="1" x14ac:dyDescent="0.2">
      <c r="A120" s="157"/>
      <c r="B120" s="158"/>
      <c r="C120" s="197" t="s">
        <v>294</v>
      </c>
      <c r="D120" s="188"/>
      <c r="E120" s="18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 t="s">
        <v>134</v>
      </c>
      <c r="AH120" s="150">
        <v>0</v>
      </c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 x14ac:dyDescent="0.2">
      <c r="A121" s="157"/>
      <c r="B121" s="158"/>
      <c r="C121" s="197" t="s">
        <v>295</v>
      </c>
      <c r="D121" s="188"/>
      <c r="E121" s="189">
        <v>3.8025000000000002</v>
      </c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 t="s">
        <v>134</v>
      </c>
      <c r="AH121" s="150">
        <v>0</v>
      </c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 x14ac:dyDescent="0.2">
      <c r="A122" s="157"/>
      <c r="B122" s="158"/>
      <c r="C122" s="197" t="s">
        <v>296</v>
      </c>
      <c r="D122" s="188"/>
      <c r="E122" s="189">
        <v>2.6503999999999999</v>
      </c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 t="s">
        <v>134</v>
      </c>
      <c r="AH122" s="150">
        <v>0</v>
      </c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ht="22.5" outlineLevel="1" x14ac:dyDescent="0.2">
      <c r="A123" s="167">
        <v>47</v>
      </c>
      <c r="B123" s="168" t="s">
        <v>297</v>
      </c>
      <c r="C123" s="184" t="s">
        <v>298</v>
      </c>
      <c r="D123" s="169" t="s">
        <v>149</v>
      </c>
      <c r="E123" s="170">
        <v>7.0949999999999998</v>
      </c>
      <c r="F123" s="171"/>
      <c r="G123" s="172">
        <f>ROUND(E123*F123,2)</f>
        <v>0</v>
      </c>
      <c r="H123" s="171"/>
      <c r="I123" s="172">
        <f>ROUND(E123*H123,2)</f>
        <v>0</v>
      </c>
      <c r="J123" s="171"/>
      <c r="K123" s="172">
        <f>ROUND(E123*J123,2)</f>
        <v>0</v>
      </c>
      <c r="L123" s="172">
        <v>21</v>
      </c>
      <c r="M123" s="172">
        <f>G123*(1+L123/100)</f>
        <v>0</v>
      </c>
      <c r="N123" s="172">
        <v>4.5500000000000002E-3</v>
      </c>
      <c r="O123" s="172">
        <f>ROUND(E123*N123,2)</f>
        <v>0.03</v>
      </c>
      <c r="P123" s="172">
        <v>0</v>
      </c>
      <c r="Q123" s="172">
        <f>ROUND(E123*P123,2)</f>
        <v>0</v>
      </c>
      <c r="R123" s="172" t="s">
        <v>197</v>
      </c>
      <c r="S123" s="172" t="s">
        <v>110</v>
      </c>
      <c r="T123" s="173" t="s">
        <v>110</v>
      </c>
      <c r="U123" s="159">
        <v>0</v>
      </c>
      <c r="V123" s="159">
        <f>ROUND(E123*U123,2)</f>
        <v>0</v>
      </c>
      <c r="W123" s="159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 t="s">
        <v>198</v>
      </c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 x14ac:dyDescent="0.2">
      <c r="A124" s="157"/>
      <c r="B124" s="158"/>
      <c r="C124" s="197" t="s">
        <v>299</v>
      </c>
      <c r="D124" s="188"/>
      <c r="E124" s="189">
        <v>7.0949999999999998</v>
      </c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 t="s">
        <v>134</v>
      </c>
      <c r="AH124" s="150">
        <v>0</v>
      </c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x14ac:dyDescent="0.2">
      <c r="A125" s="161" t="s">
        <v>105</v>
      </c>
      <c r="B125" s="162" t="s">
        <v>72</v>
      </c>
      <c r="C125" s="182" t="s">
        <v>73</v>
      </c>
      <c r="D125" s="163"/>
      <c r="E125" s="164"/>
      <c r="F125" s="165"/>
      <c r="G125" s="165">
        <f>SUMIF(AG126:AG126,"&lt;&gt;NOR",G126:G126)</f>
        <v>0</v>
      </c>
      <c r="H125" s="165"/>
      <c r="I125" s="165">
        <f>SUM(I126:I126)</f>
        <v>0</v>
      </c>
      <c r="J125" s="165"/>
      <c r="K125" s="165">
        <f>SUM(K126:K126)</f>
        <v>0</v>
      </c>
      <c r="L125" s="165"/>
      <c r="M125" s="165">
        <f>SUM(M126:M126)</f>
        <v>0</v>
      </c>
      <c r="N125" s="165"/>
      <c r="O125" s="165">
        <f>SUM(O126:O126)</f>
        <v>0</v>
      </c>
      <c r="P125" s="165"/>
      <c r="Q125" s="165">
        <f>SUM(Q126:Q126)</f>
        <v>0</v>
      </c>
      <c r="R125" s="165"/>
      <c r="S125" s="165"/>
      <c r="T125" s="166"/>
      <c r="U125" s="160"/>
      <c r="V125" s="160">
        <f>SUM(V126:V126)</f>
        <v>0</v>
      </c>
      <c r="W125" s="160"/>
      <c r="AG125" t="s">
        <v>106</v>
      </c>
    </row>
    <row r="126" spans="1:60" outlineLevel="1" x14ac:dyDescent="0.2">
      <c r="A126" s="174">
        <v>48</v>
      </c>
      <c r="B126" s="175" t="s">
        <v>300</v>
      </c>
      <c r="C126" s="183" t="s">
        <v>301</v>
      </c>
      <c r="D126" s="176" t="s">
        <v>227</v>
      </c>
      <c r="E126" s="177">
        <v>13</v>
      </c>
      <c r="F126" s="178"/>
      <c r="G126" s="179">
        <f>ROUND(E126*F126,2)</f>
        <v>0</v>
      </c>
      <c r="H126" s="178"/>
      <c r="I126" s="179">
        <f>ROUND(E126*H126,2)</f>
        <v>0</v>
      </c>
      <c r="J126" s="178"/>
      <c r="K126" s="179">
        <f>ROUND(E126*J126,2)</f>
        <v>0</v>
      </c>
      <c r="L126" s="179">
        <v>21</v>
      </c>
      <c r="M126" s="179">
        <f>G126*(1+L126/100)</f>
        <v>0</v>
      </c>
      <c r="N126" s="179">
        <v>0</v>
      </c>
      <c r="O126" s="179">
        <f>ROUND(E126*N126,2)</f>
        <v>0</v>
      </c>
      <c r="P126" s="179">
        <v>0</v>
      </c>
      <c r="Q126" s="179">
        <f>ROUND(E126*P126,2)</f>
        <v>0</v>
      </c>
      <c r="R126" s="179"/>
      <c r="S126" s="179" t="s">
        <v>116</v>
      </c>
      <c r="T126" s="180" t="s">
        <v>111</v>
      </c>
      <c r="U126" s="159">
        <v>0</v>
      </c>
      <c r="V126" s="159">
        <f>ROUND(E126*U126,2)</f>
        <v>0</v>
      </c>
      <c r="W126" s="159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 t="s">
        <v>198</v>
      </c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x14ac:dyDescent="0.2">
      <c r="A127" s="161" t="s">
        <v>105</v>
      </c>
      <c r="B127" s="162" t="s">
        <v>74</v>
      </c>
      <c r="C127" s="182" t="s">
        <v>75</v>
      </c>
      <c r="D127" s="163"/>
      <c r="E127" s="164"/>
      <c r="F127" s="165"/>
      <c r="G127" s="165">
        <f>SUMIF(AG128:AG143,"&lt;&gt;NOR",G128:G143)</f>
        <v>0</v>
      </c>
      <c r="H127" s="165"/>
      <c r="I127" s="165">
        <f>SUM(I128:I143)</f>
        <v>0</v>
      </c>
      <c r="J127" s="165"/>
      <c r="K127" s="165">
        <f>SUM(K128:K143)</f>
        <v>0</v>
      </c>
      <c r="L127" s="165"/>
      <c r="M127" s="165">
        <f>SUM(M128:M143)</f>
        <v>0</v>
      </c>
      <c r="N127" s="165"/>
      <c r="O127" s="165">
        <f>SUM(O128:O143)</f>
        <v>0</v>
      </c>
      <c r="P127" s="165"/>
      <c r="Q127" s="165">
        <f>SUM(Q128:Q143)</f>
        <v>0</v>
      </c>
      <c r="R127" s="165"/>
      <c r="S127" s="165"/>
      <c r="T127" s="166"/>
      <c r="U127" s="160"/>
      <c r="V127" s="160">
        <f>SUM(V128:V143)</f>
        <v>70.37</v>
      </c>
      <c r="W127" s="160"/>
      <c r="AG127" t="s">
        <v>106</v>
      </c>
    </row>
    <row r="128" spans="1:60" outlineLevel="1" x14ac:dyDescent="0.2">
      <c r="A128" s="167">
        <v>49</v>
      </c>
      <c r="B128" s="168" t="s">
        <v>302</v>
      </c>
      <c r="C128" s="184" t="s">
        <v>303</v>
      </c>
      <c r="D128" s="169" t="s">
        <v>193</v>
      </c>
      <c r="E128" s="170">
        <v>49.142400000000002</v>
      </c>
      <c r="F128" s="171"/>
      <c r="G128" s="172">
        <f>ROUND(E128*F128,2)</f>
        <v>0</v>
      </c>
      <c r="H128" s="171"/>
      <c r="I128" s="172">
        <f>ROUND(E128*H128,2)</f>
        <v>0</v>
      </c>
      <c r="J128" s="171"/>
      <c r="K128" s="172">
        <f>ROUND(E128*J128,2)</f>
        <v>0</v>
      </c>
      <c r="L128" s="172">
        <v>21</v>
      </c>
      <c r="M128" s="172">
        <f>G128*(1+L128/100)</f>
        <v>0</v>
      </c>
      <c r="N128" s="172">
        <v>0</v>
      </c>
      <c r="O128" s="172">
        <f>ROUND(E128*N128,2)</f>
        <v>0</v>
      </c>
      <c r="P128" s="172">
        <v>0</v>
      </c>
      <c r="Q128" s="172">
        <f>ROUND(E128*P128,2)</f>
        <v>0</v>
      </c>
      <c r="R128" s="172"/>
      <c r="S128" s="172" t="s">
        <v>110</v>
      </c>
      <c r="T128" s="173" t="s">
        <v>129</v>
      </c>
      <c r="U128" s="159">
        <v>0.49</v>
      </c>
      <c r="V128" s="159">
        <f>ROUND(E128*U128,2)</f>
        <v>24.08</v>
      </c>
      <c r="W128" s="159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 t="s">
        <v>304</v>
      </c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outlineLevel="1" x14ac:dyDescent="0.2">
      <c r="A129" s="157"/>
      <c r="B129" s="158"/>
      <c r="C129" s="197" t="s">
        <v>305</v>
      </c>
      <c r="D129" s="188"/>
      <c r="E129" s="18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 t="s">
        <v>134</v>
      </c>
      <c r="AH129" s="150">
        <v>0</v>
      </c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outlineLevel="1" x14ac:dyDescent="0.2">
      <c r="A130" s="157"/>
      <c r="B130" s="158"/>
      <c r="C130" s="197" t="s">
        <v>306</v>
      </c>
      <c r="D130" s="188"/>
      <c r="E130" s="18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 t="s">
        <v>134</v>
      </c>
      <c r="AH130" s="150">
        <v>0</v>
      </c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outlineLevel="1" x14ac:dyDescent="0.2">
      <c r="A131" s="157"/>
      <c r="B131" s="158"/>
      <c r="C131" s="197" t="s">
        <v>307</v>
      </c>
      <c r="D131" s="188"/>
      <c r="E131" s="189">
        <v>49.142400000000002</v>
      </c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 t="s">
        <v>134</v>
      </c>
      <c r="AH131" s="150">
        <v>0</v>
      </c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outlineLevel="1" x14ac:dyDescent="0.2">
      <c r="A132" s="167">
        <v>50</v>
      </c>
      <c r="B132" s="168" t="s">
        <v>308</v>
      </c>
      <c r="C132" s="184" t="s">
        <v>309</v>
      </c>
      <c r="D132" s="169" t="s">
        <v>193</v>
      </c>
      <c r="E132" s="170">
        <v>442.28160000000003</v>
      </c>
      <c r="F132" s="171"/>
      <c r="G132" s="172">
        <f>ROUND(E132*F132,2)</f>
        <v>0</v>
      </c>
      <c r="H132" s="171"/>
      <c r="I132" s="172">
        <f>ROUND(E132*H132,2)</f>
        <v>0</v>
      </c>
      <c r="J132" s="171"/>
      <c r="K132" s="172">
        <f>ROUND(E132*J132,2)</f>
        <v>0</v>
      </c>
      <c r="L132" s="172">
        <v>21</v>
      </c>
      <c r="M132" s="172">
        <f>G132*(1+L132/100)</f>
        <v>0</v>
      </c>
      <c r="N132" s="172">
        <v>0</v>
      </c>
      <c r="O132" s="172">
        <f>ROUND(E132*N132,2)</f>
        <v>0</v>
      </c>
      <c r="P132" s="172">
        <v>0</v>
      </c>
      <c r="Q132" s="172">
        <f>ROUND(E132*P132,2)</f>
        <v>0</v>
      </c>
      <c r="R132" s="172"/>
      <c r="S132" s="172" t="s">
        <v>110</v>
      </c>
      <c r="T132" s="173" t="s">
        <v>129</v>
      </c>
      <c r="U132" s="159">
        <v>0</v>
      </c>
      <c r="V132" s="159">
        <f>ROUND(E132*U132,2)</f>
        <v>0</v>
      </c>
      <c r="W132" s="159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 t="s">
        <v>304</v>
      </c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</row>
    <row r="133" spans="1:60" outlineLevel="1" x14ac:dyDescent="0.2">
      <c r="A133" s="157"/>
      <c r="B133" s="158"/>
      <c r="C133" s="197" t="s">
        <v>305</v>
      </c>
      <c r="D133" s="188"/>
      <c r="E133" s="18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 t="s">
        <v>134</v>
      </c>
      <c r="AH133" s="150">
        <v>0</v>
      </c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</row>
    <row r="134" spans="1:60" outlineLevel="1" x14ac:dyDescent="0.2">
      <c r="A134" s="157"/>
      <c r="B134" s="158"/>
      <c r="C134" s="197" t="s">
        <v>306</v>
      </c>
      <c r="D134" s="188"/>
      <c r="E134" s="18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 t="s">
        <v>134</v>
      </c>
      <c r="AH134" s="150">
        <v>0</v>
      </c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</row>
    <row r="135" spans="1:60" outlineLevel="1" x14ac:dyDescent="0.2">
      <c r="A135" s="157"/>
      <c r="B135" s="158"/>
      <c r="C135" s="197" t="s">
        <v>310</v>
      </c>
      <c r="D135" s="188"/>
      <c r="E135" s="189">
        <v>442.28160000000003</v>
      </c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 t="s">
        <v>134</v>
      </c>
      <c r="AH135" s="150">
        <v>0</v>
      </c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outlineLevel="1" x14ac:dyDescent="0.2">
      <c r="A136" s="167">
        <v>51</v>
      </c>
      <c r="B136" s="168" t="s">
        <v>311</v>
      </c>
      <c r="C136" s="184" t="s">
        <v>312</v>
      </c>
      <c r="D136" s="169" t="s">
        <v>193</v>
      </c>
      <c r="E136" s="170">
        <v>49.142400000000002</v>
      </c>
      <c r="F136" s="171"/>
      <c r="G136" s="172">
        <f>ROUND(E136*F136,2)</f>
        <v>0</v>
      </c>
      <c r="H136" s="171"/>
      <c r="I136" s="172">
        <f>ROUND(E136*H136,2)</f>
        <v>0</v>
      </c>
      <c r="J136" s="171"/>
      <c r="K136" s="172">
        <f>ROUND(E136*J136,2)</f>
        <v>0</v>
      </c>
      <c r="L136" s="172">
        <v>21</v>
      </c>
      <c r="M136" s="172">
        <f>G136*(1+L136/100)</f>
        <v>0</v>
      </c>
      <c r="N136" s="172">
        <v>0</v>
      </c>
      <c r="O136" s="172">
        <f>ROUND(E136*N136,2)</f>
        <v>0</v>
      </c>
      <c r="P136" s="172">
        <v>0</v>
      </c>
      <c r="Q136" s="172">
        <f>ROUND(E136*P136,2)</f>
        <v>0</v>
      </c>
      <c r="R136" s="172"/>
      <c r="S136" s="172" t="s">
        <v>110</v>
      </c>
      <c r="T136" s="173" t="s">
        <v>129</v>
      </c>
      <c r="U136" s="159">
        <v>0.94199999999999995</v>
      </c>
      <c r="V136" s="159">
        <f>ROUND(E136*U136,2)</f>
        <v>46.29</v>
      </c>
      <c r="W136" s="159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 t="s">
        <v>304</v>
      </c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</row>
    <row r="137" spans="1:60" outlineLevel="1" x14ac:dyDescent="0.2">
      <c r="A137" s="157"/>
      <c r="B137" s="158"/>
      <c r="C137" s="197" t="s">
        <v>305</v>
      </c>
      <c r="D137" s="188"/>
      <c r="E137" s="18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 t="s">
        <v>134</v>
      </c>
      <c r="AH137" s="150">
        <v>0</v>
      </c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</row>
    <row r="138" spans="1:60" outlineLevel="1" x14ac:dyDescent="0.2">
      <c r="A138" s="157"/>
      <c r="B138" s="158"/>
      <c r="C138" s="197" t="s">
        <v>306</v>
      </c>
      <c r="D138" s="188"/>
      <c r="E138" s="18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 t="s">
        <v>134</v>
      </c>
      <c r="AH138" s="150">
        <v>0</v>
      </c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outlineLevel="1" x14ac:dyDescent="0.2">
      <c r="A139" s="157"/>
      <c r="B139" s="158"/>
      <c r="C139" s="197" t="s">
        <v>307</v>
      </c>
      <c r="D139" s="188"/>
      <c r="E139" s="189">
        <v>49.142400000000002</v>
      </c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 t="s">
        <v>134</v>
      </c>
      <c r="AH139" s="150">
        <v>0</v>
      </c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</row>
    <row r="140" spans="1:60" outlineLevel="1" x14ac:dyDescent="0.2">
      <c r="A140" s="167">
        <v>52</v>
      </c>
      <c r="B140" s="168" t="s">
        <v>313</v>
      </c>
      <c r="C140" s="184" t="s">
        <v>314</v>
      </c>
      <c r="D140" s="169" t="s">
        <v>193</v>
      </c>
      <c r="E140" s="170">
        <v>49.142400000000002</v>
      </c>
      <c r="F140" s="171"/>
      <c r="G140" s="172">
        <f>ROUND(E140*F140,2)</f>
        <v>0</v>
      </c>
      <c r="H140" s="171"/>
      <c r="I140" s="172">
        <f>ROUND(E140*H140,2)</f>
        <v>0</v>
      </c>
      <c r="J140" s="171"/>
      <c r="K140" s="172">
        <f>ROUND(E140*J140,2)</f>
        <v>0</v>
      </c>
      <c r="L140" s="172">
        <v>21</v>
      </c>
      <c r="M140" s="172">
        <f>G140*(1+L140/100)</f>
        <v>0</v>
      </c>
      <c r="N140" s="172">
        <v>0</v>
      </c>
      <c r="O140" s="172">
        <f>ROUND(E140*N140,2)</f>
        <v>0</v>
      </c>
      <c r="P140" s="172">
        <v>0</v>
      </c>
      <c r="Q140" s="172">
        <f>ROUND(E140*P140,2)</f>
        <v>0</v>
      </c>
      <c r="R140" s="172" t="s">
        <v>315</v>
      </c>
      <c r="S140" s="172" t="s">
        <v>110</v>
      </c>
      <c r="T140" s="173" t="s">
        <v>111</v>
      </c>
      <c r="U140" s="159">
        <v>0</v>
      </c>
      <c r="V140" s="159">
        <f>ROUND(E140*U140,2)</f>
        <v>0</v>
      </c>
      <c r="W140" s="159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 t="s">
        <v>304</v>
      </c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outlineLevel="1" x14ac:dyDescent="0.2">
      <c r="A141" s="157"/>
      <c r="B141" s="158"/>
      <c r="C141" s="197" t="s">
        <v>305</v>
      </c>
      <c r="D141" s="188"/>
      <c r="E141" s="18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 t="s">
        <v>134</v>
      </c>
      <c r="AH141" s="150">
        <v>0</v>
      </c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</row>
    <row r="142" spans="1:60" outlineLevel="1" x14ac:dyDescent="0.2">
      <c r="A142" s="157"/>
      <c r="B142" s="158"/>
      <c r="C142" s="197" t="s">
        <v>306</v>
      </c>
      <c r="D142" s="188"/>
      <c r="E142" s="18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 t="s">
        <v>134</v>
      </c>
      <c r="AH142" s="150">
        <v>0</v>
      </c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</row>
    <row r="143" spans="1:60" outlineLevel="1" x14ac:dyDescent="0.2">
      <c r="A143" s="157"/>
      <c r="B143" s="158"/>
      <c r="C143" s="197" t="s">
        <v>307</v>
      </c>
      <c r="D143" s="188"/>
      <c r="E143" s="189">
        <v>49.142400000000002</v>
      </c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 t="s">
        <v>134</v>
      </c>
      <c r="AH143" s="150">
        <v>0</v>
      </c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</row>
    <row r="144" spans="1:60" x14ac:dyDescent="0.2">
      <c r="A144" s="5"/>
      <c r="B144" s="6"/>
      <c r="C144" s="185"/>
      <c r="D144" s="8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AE144">
        <v>15</v>
      </c>
      <c r="AF144">
        <v>21</v>
      </c>
    </row>
    <row r="145" spans="1:33" x14ac:dyDescent="0.2">
      <c r="A145" s="153"/>
      <c r="B145" s="154" t="s">
        <v>29</v>
      </c>
      <c r="C145" s="186"/>
      <c r="D145" s="155"/>
      <c r="E145" s="156"/>
      <c r="F145" s="156"/>
      <c r="G145" s="181">
        <f>G8+G56+G59+G75+G101+G108+G113+G118+G125+G127</f>
        <v>0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AE145">
        <f>SUMIF(L7:L143,AE144,G7:G143)</f>
        <v>0</v>
      </c>
      <c r="AF145">
        <f>SUMIF(L7:L143,AF144,G7:G143)</f>
        <v>0</v>
      </c>
      <c r="AG145" t="s">
        <v>122</v>
      </c>
    </row>
    <row r="146" spans="1:33" x14ac:dyDescent="0.2">
      <c r="C146" s="187"/>
      <c r="D146" s="141"/>
      <c r="AG146" t="s">
        <v>123</v>
      </c>
    </row>
    <row r="147" spans="1:33" x14ac:dyDescent="0.2">
      <c r="D147" s="141"/>
    </row>
    <row r="148" spans="1:33" x14ac:dyDescent="0.2">
      <c r="D148" s="141"/>
    </row>
    <row r="149" spans="1:33" x14ac:dyDescent="0.2">
      <c r="D149" s="141"/>
    </row>
    <row r="150" spans="1:33" x14ac:dyDescent="0.2">
      <c r="D150" s="141"/>
    </row>
    <row r="151" spans="1:33" x14ac:dyDescent="0.2">
      <c r="D151" s="141"/>
    </row>
    <row r="152" spans="1:33" x14ac:dyDescent="0.2">
      <c r="D152" s="141"/>
    </row>
    <row r="153" spans="1:33" x14ac:dyDescent="0.2">
      <c r="D153" s="141"/>
    </row>
    <row r="154" spans="1:33" x14ac:dyDescent="0.2">
      <c r="D154" s="141"/>
    </row>
    <row r="155" spans="1:33" x14ac:dyDescent="0.2">
      <c r="D155" s="141"/>
    </row>
    <row r="156" spans="1:33" x14ac:dyDescent="0.2">
      <c r="D156" s="141"/>
    </row>
    <row r="157" spans="1:33" x14ac:dyDescent="0.2">
      <c r="D157" s="141"/>
    </row>
    <row r="158" spans="1:33" x14ac:dyDescent="0.2">
      <c r="D158" s="141"/>
    </row>
    <row r="159" spans="1:33" x14ac:dyDescent="0.2">
      <c r="D159" s="141"/>
    </row>
    <row r="160" spans="1:33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sheetProtection password="DC0D" sheet="1"/>
  <mergeCells count="9">
    <mergeCell ref="C18:G18"/>
    <mergeCell ref="C65:G65"/>
    <mergeCell ref="C89:G89"/>
    <mergeCell ref="A1:G1"/>
    <mergeCell ref="C2:G2"/>
    <mergeCell ref="C3:G3"/>
    <mergeCell ref="C4:G4"/>
    <mergeCell ref="C10:G10"/>
    <mergeCell ref="C15:G1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48</vt:i4>
      </vt:variant>
    </vt:vector>
  </HeadingPairs>
  <TitlesOfParts>
    <vt:vector size="53" baseType="lpstr">
      <vt:lpstr>Pokyny pro vyplnění</vt:lpstr>
      <vt:lpstr>Stavba</vt:lpstr>
      <vt:lpstr>VzorPolozky</vt:lpstr>
      <vt:lpstr>00 1 Naklady</vt:lpstr>
      <vt:lpstr>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1 Naklady'!Názvy_tisku</vt:lpstr>
      <vt:lpstr>'01 1 Pol'!Názvy_tisku</vt:lpstr>
      <vt:lpstr>oadresa</vt:lpstr>
      <vt:lpstr>Stavba!Objednatel</vt:lpstr>
      <vt:lpstr>Stavba!Objekt</vt:lpstr>
      <vt:lpstr>'00 1 Naklady'!Oblast_tisku</vt:lpstr>
      <vt:lpstr>'01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Hudec</dc:creator>
  <cp:lastModifiedBy>Šilhánek Jiří</cp:lastModifiedBy>
  <cp:lastPrinted>2014-02-28T09:52:57Z</cp:lastPrinted>
  <dcterms:created xsi:type="dcterms:W3CDTF">2009-04-08T07:15:50Z</dcterms:created>
  <dcterms:modified xsi:type="dcterms:W3CDTF">2018-01-24T09:04:43Z</dcterms:modified>
</cp:coreProperties>
</file>