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85" firstSheet="1" activeTab="1"/>
  </bookViews>
  <sheets>
    <sheet name="Rekapitulace stavby" sheetId="1" r:id="rId1"/>
    <sheet name="286 - Klimatizovaný sklad..." sheetId="2" r:id="rId2"/>
    <sheet name="Pokyny pro vyplnění" sheetId="3" r:id="rId3"/>
  </sheets>
  <definedNames>
    <definedName name="_xlnm.Print_Area" localSheetId="1">'286 - Klimatizovaný sklad...'!$C$4:$P$32,'286 - Klimatizovaný sklad...'!$C$38:$Q$75,'286 - Klimatizovaný sklad...'!$C$81:$R$431</definedName>
    <definedName name="_xlnm.Print_Area" localSheetId="2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stavby'!$C$38:$AQ$51</definedName>
    <definedName name="_xlnm.Print_Titles" localSheetId="0">'Rekapitulace stavby'!$47:$47</definedName>
    <definedName name="_xlnm.Print_Titles" localSheetId="1">'286 - Klimatizovaný sklad...'!$90:$90</definedName>
  </definedNames>
  <calcPr calcId="162912"/>
</workbook>
</file>

<file path=xl/sharedStrings.xml><?xml version="1.0" encoding="utf-8"?>
<sst xmlns="http://schemas.openxmlformats.org/spreadsheetml/2006/main" count="3260" uniqueCount="894">
  <si>
    <t>Export VZ</t>
  </si>
  <si>
    <t>List obsahuje:</t>
  </si>
  <si>
    <t>1) Rekapitulace stavby</t>
  </si>
  <si>
    <t>2) Rekapitulace objektů stavby a soupisů prací</t>
  </si>
  <si>
    <t>1.0</t>
  </si>
  <si>
    <t>False</t>
  </si>
  <si>
    <t>{17A6B59E-6588-43B1-AAEA-7B1C625F896F}</t>
  </si>
  <si>
    <t>optimalizováno pro tisk sestav ve formátu A4 - na výšku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</si>
  <si>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</si>
  <si>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</si>
  <si>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</si>
  <si>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</si>
  <si>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</si>
  <si>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</si>
  <si>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</si>
  <si>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</si>
  <si>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</si>
  <si>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</si>
  <si>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286 - Klimatizovaný sklad řeziva Olomučany</t>
  </si>
  <si>
    <t>0,1</t>
  </si>
  <si>
    <t>1</t>
  </si>
  <si>
    <t>Místo:</t>
  </si>
  <si>
    <t>Olomučany</t>
  </si>
  <si>
    <t>Datum:</t>
  </si>
  <si>
    <t>22.10.2015</t>
  </si>
  <si>
    <t>10</t>
  </si>
  <si>
    <t>100</t>
  </si>
  <si>
    <t>Zadavatel:</t>
  </si>
  <si>
    <t>IČ:</t>
  </si>
  <si>
    <t>Mendelova Univerzita v Brně</t>
  </si>
  <si>
    <t>DIČ:</t>
  </si>
  <si>
    <t>Uchazeč:</t>
  </si>
  <si>
    <t>Vyplň údaj</t>
  </si>
  <si>
    <t>Projektant:</t>
  </si>
  <si>
    <t>Ing.Bezpalec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</si>
  <si>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</si>
  <si>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</si>
  <si>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</si>
  <si>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</si>
  <si>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</si>
  <si>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</si>
  <si>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</si>
  <si>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</si>
  <si>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</si>
  <si>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</si>
  <si>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</si>
  <si>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</si>
  <si>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</si>
  <si>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</si>
  <si>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</si>
  <si>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</si>
  <si>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</si>
  <si>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</si>
  <si>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</si>
  <si>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</si>
  <si>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</si>
  <si>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</si>
  <si>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</si>
  <si>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</si>
  <si>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</si>
  <si>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</si>
  <si>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</si>
  <si>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</si>
  <si>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</si>
  <si>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</si>
  <si>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</si>
  <si>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</si>
  <si>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</si>
  <si>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</si>
  <si>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</si>
  <si>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</si>
  <si>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</si>
  <si>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</si>
  <si>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286</t>
  </si>
  <si>
    <t>Klimatizovaný sklad řeziva Olomučany</t>
  </si>
  <si>
    <t>STA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</si>
  <si>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</si>
  <si>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</si>
  <si>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</si>
  <si>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</si>
  <si>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</si>
  <si>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</si>
  <si>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</si>
  <si>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</si>
  <si>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KSO:</t>
  </si>
  <si>
    <t>Kontrolní rozpočet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</si>
  <si>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</si>
  <si>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</si>
  <si>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</si>
  <si>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</si>
  <si>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</si>
  <si>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</si>
  <si>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</si>
  <si>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</si>
  <si>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</si>
  <si>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</si>
  <si>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</si>
  <si>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</si>
  <si>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</si>
  <si>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99 -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</si>
  <si>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</si>
  <si>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</si>
  <si>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</si>
  <si>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</si>
  <si>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</si>
  <si>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731 - Ústřední vytápění - kotelny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</si>
  <si>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</si>
  <si>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</si>
  <si>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</si>
  <si>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</si>
  <si>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</si>
  <si>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783 - Dokončovací práce - nátěry</t>
  </si>
  <si>
    <t>M - Práce a dodávky M</t>
  </si>
  <si>
    <t xml:space="preserve">    21-M - Elektromontáže</t>
  </si>
  <si>
    <t>VRN - Vedlejší rozpočtové náklady</t>
  </si>
  <si>
    <t xml:space="preserve">    0 -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</si>
  <si>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</si>
  <si>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</si>
  <si>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</si>
  <si>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</si>
  <si>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</si>
  <si>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</si>
  <si>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</si>
  <si>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</si>
  <si>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</si>
  <si>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</si>
  <si>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</si>
  <si>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</si>
  <si>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</si>
  <si>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</si>
  <si>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</si>
  <si>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</si>
  <si>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</si>
  <si>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122201102</t>
  </si>
  <si>
    <t>Odkopávky a prokopávky nezapažené v hornině tř. 3 objem do 1000 m3</t>
  </si>
  <si>
    <t>m3</t>
  </si>
  <si>
    <t>CS ÚRS 2013 01</t>
  </si>
  <si>
    <t>4</t>
  </si>
  <si>
    <t>1777273939</t>
  </si>
  <si>
    <t>Odkopávky a prokopávky nezapažené s přehozením výkopku na vzdálenost do 3 m nebo s naložením na dopravní prostředek v hornině tř. 3 přes 100 do 1 000 m3</t>
  </si>
  <si>
    <t>PP</t>
  </si>
  <si>
    <t>"na kótu -0,6"26,5*14,8*0,5</t>
  </si>
  <si>
    <t>VV</t>
  </si>
  <si>
    <t>"vjezdy"6*3*0,5</t>
  </si>
  <si>
    <t>Součet</t>
  </si>
  <si>
    <t>122201109</t>
  </si>
  <si>
    <t>Příplatek za lepivost u odkopávek v hornině tř. 1 až 3</t>
  </si>
  <si>
    <t>-568454413</t>
  </si>
  <si>
    <t>Odkopávky a prokopávky nezapažené s přehozením výkopku na vzdálenost do 3 m nebo s naložením na dopravní prostředek v hornině tř. 3 Příplatek k cenám za lepivost horniny tř. 3</t>
  </si>
  <si>
    <t>3</t>
  </si>
  <si>
    <t>132202101</t>
  </si>
  <si>
    <t>Hloubení rýh š do 600 mm ručním nebo pneum nářadím v soudržných horninách tř. 3</t>
  </si>
  <si>
    <t>-480840153</t>
  </si>
  <si>
    <t>Hloubení zapažených i nezapažených rýh šířky do 600 mm ručním nebo pneumatickým nářadím s urovnáním dna do předepsaného profilu a spádu v horninách tř. 3 soudržných</t>
  </si>
  <si>
    <t>"mezi patkami"4,2*2*0,6*0,4+(2,24*4+2,25*4+2,2*8)*0,6*0,4</t>
  </si>
  <si>
    <t>132202109</t>
  </si>
  <si>
    <t>Příplatek za lepivost u hloubení rýh š do 600 mm ručním nebo pneum nářadím v hornině tř. 3</t>
  </si>
  <si>
    <t>1724928534</t>
  </si>
  <si>
    <t>Hloubení zapažených i nezapažených rýh šířky do 600 mm ručním nebo pneumatickým nářadím s urovnáním dna do předepsaného profilu a spádu v horninách tř. 3 Příplatek k cenám za lepivost horniny tř. 3</t>
  </si>
  <si>
    <t>5</t>
  </si>
  <si>
    <t>133201101</t>
  </si>
  <si>
    <t>Hloubení šachet v hornině tř. 3 objemu do 100 m3</t>
  </si>
  <si>
    <t>-314505453</t>
  </si>
  <si>
    <t>Hloubení zapažených i nezapažených šachet s případným nutným přemístěním výkopku ve výkopišti v hornině tř. 3 do 100 m3</t>
  </si>
  <si>
    <t>"patky"1,8*1,8*1,1*10+1,6*1,6*1,1*4+1*1*1,1*4</t>
  </si>
  <si>
    <t>6</t>
  </si>
  <si>
    <t>133201109</t>
  </si>
  <si>
    <t>Příplatek za lepivost u hloubení šachet v hornině tř. 3</t>
  </si>
  <si>
    <t>140184173</t>
  </si>
  <si>
    <t>Hloubení zapažených i nezapažených šachet s případným nutným přemístěním výkopku ve výkopišti v hornině tř. 3 Příplatek k cenám za lepivost horniny tř. 3</t>
  </si>
  <si>
    <t>7</t>
  </si>
  <si>
    <t>161101101</t>
  </si>
  <si>
    <t>Svislé přemístění výkopku z horniny tř. 1 až 4 hl výkopu do 2,5 m</t>
  </si>
  <si>
    <t>456444812</t>
  </si>
  <si>
    <t>Svislé přemístění výkopku bez naložení do dopravní nádoby avšak s vyprázdněním dopravní nádoby na hromadu nebo do dopravního prostředku z horniny tř. 1 až 4, při hloubce výkopu přes 1 do 2,5 m</t>
  </si>
  <si>
    <t>1,8*1,8*0,1*10+1,6*1,6*0,1*4+1*1*0,1*4</t>
  </si>
  <si>
    <t>8</t>
  </si>
  <si>
    <t>162301102</t>
  </si>
  <si>
    <t>Vodorovné přemístění do 1000 m výkopku/sypaniny z horniny tř. 1 až 4</t>
  </si>
  <si>
    <t>1007411293</t>
  </si>
  <si>
    <t>Vodorovné přemístění výkopku nebo sypaniny po suchu na obvyklém dopravním prostředku, bez naložení výkopku, avšak se složením bez rozhrnutí z horniny tř. 1 až 4 na vzdálenost přes 500 do 1 000 m</t>
  </si>
  <si>
    <t>205,1+10,55+51,304</t>
  </si>
  <si>
    <t>"obsyp"-20,5</t>
  </si>
  <si>
    <t>9</t>
  </si>
  <si>
    <t>171201201</t>
  </si>
  <si>
    <t>Uložení sypaniny na skládky</t>
  </si>
  <si>
    <t>-891424836</t>
  </si>
  <si>
    <t>174101101</t>
  </si>
  <si>
    <t>Zásyp jam, šachet rýh nebo kolem objektů sypaninou se zhutněním</t>
  </si>
  <si>
    <t>1458218751</t>
  </si>
  <si>
    <t>Zásyp sypaninou z jakékoliv horniny s uložením výkopku ve vrstvách se zhutněním jam, šachet, rýh nebo kolem objektů v těchto vykopávkách</t>
  </si>
  <si>
    <t>11</t>
  </si>
  <si>
    <t>181951102</t>
  </si>
  <si>
    <t>Úprava pláně v hornině tř. 1 až 4 se zhutněním</t>
  </si>
  <si>
    <t>m2</t>
  </si>
  <si>
    <t>1468571269</t>
  </si>
  <si>
    <t>Úprava pláně vyrovnáním výškových rozdílů v hornině tř. 1 až 4 se zhutněním</t>
  </si>
  <si>
    <t>26,5*14,8+6*3*2</t>
  </si>
  <si>
    <t>12</t>
  </si>
  <si>
    <t>215901101</t>
  </si>
  <si>
    <t>Zhutnění podloží z hornin soudržných do 92% PS nebo nesoudržných sypkých I(d) do 0,8</t>
  </si>
  <si>
    <t>515808251</t>
  </si>
  <si>
    <t>Zhutnění podloží pod násypy z rostlé horniny tř. 1 až 4 z hornin soudružných do 92 % PS a nesoudržných sypkých relativní ulehlosti I(d) do 0,8</t>
  </si>
  <si>
    <t>13</t>
  </si>
  <si>
    <t>272313711</t>
  </si>
  <si>
    <t>Základové klenby z betonu tř. C 20/25</t>
  </si>
  <si>
    <t>-750036280</t>
  </si>
  <si>
    <t>Základy z betonu prostého klenby z betonu kamenem neprokládaného tř. C 20/25</t>
  </si>
  <si>
    <t>"patky"1,8*1,8*1,2*10+1,6*1,6*1,2*4+1*1*1,2*4</t>
  </si>
  <si>
    <t>"pasy"(2*4,12+4*2,24+4*2,25+8*2,2)*0,6*0,6</t>
  </si>
  <si>
    <t>"obvodový trám"(24,2*2+11,8*2)*0,6*0,35-5,12*2*0,35*0,35</t>
  </si>
  <si>
    <t>14</t>
  </si>
  <si>
    <t>272351215</t>
  </si>
  <si>
    <t>Zřízení bednění stěn základových kleneb</t>
  </si>
  <si>
    <t>244215259</t>
  </si>
  <si>
    <t>Bednění základových stěn kleneb svislé nebo šikmé (odkloněné), půdorysně přímé nebo zalomené ve volných nebo zapažených jámách, rýhách, šachtách, včetně případných vzpěr zřízení</t>
  </si>
  <si>
    <t>"patky"1,8*4*10*1,2+1,6*4*4*1,2+1*4*4*1,2</t>
  </si>
  <si>
    <t>"pasy"(2*4,12+4*2,24+4*2,25+8*2,2)*2*0,6</t>
  </si>
  <si>
    <t>"obvodový trám"(24,2*2+11,8*2-5,12*2)*2*0,6</t>
  </si>
  <si>
    <t>272351216</t>
  </si>
  <si>
    <t>Odstranění bednění stěn základových kleneb</t>
  </si>
  <si>
    <t>-1823172668</t>
  </si>
  <si>
    <t>Bednění základových stěn kleneb svislé nebo šikmé (odkloněné), půdorysně přímé nebo zalomené ve volných nebo zapažených jámách, rýhách, šachtách, včetně případných vzpěr odstranění</t>
  </si>
  <si>
    <t>16</t>
  </si>
  <si>
    <t>275361221</t>
  </si>
  <si>
    <t>Výztuž základových konstrukcí betonářskou ocelí 10 216 (E)</t>
  </si>
  <si>
    <t>t</t>
  </si>
  <si>
    <t>-272263437</t>
  </si>
  <si>
    <t>Výztuž základů patek z betonářské oceli 10 216 (E)</t>
  </si>
  <si>
    <t>"patky R12"(10*2*1,8*10+4*1,6*2*10+4*1*2*10)*0,888*0,001</t>
  </si>
  <si>
    <t>"táhlo v podlaze R28"7*(12,5+2*0,5)*4,834*0,001</t>
  </si>
  <si>
    <t>"obvodový trám R18"(24+12,3+8*0,5)*2*1,998*0,001</t>
  </si>
  <si>
    <t>"třmínky trámu E8"363*1,8*0,395*0,001</t>
  </si>
  <si>
    <t>17</t>
  </si>
  <si>
    <t>451577777</t>
  </si>
  <si>
    <t>Podklad nebo lože pod dlažbu vodorovný nebo do sklonu 1:5 z kameniva těženého tl do 100 mm</t>
  </si>
  <si>
    <t>-618936299</t>
  </si>
  <si>
    <t>Podklad nebo lože pod dlažbu (přídlažbu) v ploše vodorovné nebo ve sklonu do 1:5, tloušťky od 30 do 100 mm z kameniva těženého</t>
  </si>
  <si>
    <t>"drcené kamenivo tl.100 mm 16/32"40,2+10,8*2</t>
  </si>
  <si>
    <t>18</t>
  </si>
  <si>
    <t>451577877</t>
  </si>
  <si>
    <t>Podklad nebo lože pod dlažbu vodorovný nebo do sklonu 1:5 ze štěrkopísku tl do 100 mm</t>
  </si>
  <si>
    <t>1265247282</t>
  </si>
  <si>
    <t>Podklad nebo lože pod dlažbu (přídlažbu) v ploše vodorovné nebo ve sklonu do 1:5, tloušťky od 30 do 100 mm ze štěrkopísku</t>
  </si>
  <si>
    <t>"okapový chodník, vjezdy - ŠP 0/8 mm tl.100 mm"40,2+10,8*2</t>
  </si>
  <si>
    <t>"tl.250mm ŠP 0/63-3 vrstvy"61,8*3</t>
  </si>
  <si>
    <t>19</t>
  </si>
  <si>
    <t>596212220</t>
  </si>
  <si>
    <t>Kladení zámkové dlažby pozemních komunikací tl 80 mm skupiny B pl do 50 m2</t>
  </si>
  <si>
    <t>-427320846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</si>
  <si>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B, pro plochy do 50 m2</t>
  </si>
  <si>
    <t>40,2+10,8*2</t>
  </si>
  <si>
    <t>20</t>
  </si>
  <si>
    <t>M</t>
  </si>
  <si>
    <t>592450900</t>
  </si>
  <si>
    <t>dlažba zámková 23x14x8 cm přírodní</t>
  </si>
  <si>
    <t>452994452</t>
  </si>
  <si>
    <t>dlaždice betonové dlažba zámková (ČSN EN 1338) dlažba UNI-MARKANT 1 m2=38 kusů HBB  23 x 14 x 8 přírodní</t>
  </si>
  <si>
    <t>631311135</t>
  </si>
  <si>
    <t>Mazanina tl do 240 mm z betonu prostého tř. C 20/25</t>
  </si>
  <si>
    <t>-1111266107</t>
  </si>
  <si>
    <t>Mazanina z betonu prostého tl. přes 120 do 240 mm tř. C 20/25</t>
  </si>
  <si>
    <t>"podkladní"23,3*11,8*0,15</t>
  </si>
  <si>
    <t>22</t>
  </si>
  <si>
    <t>631311136</t>
  </si>
  <si>
    <t>Mazanina tl do 240 mm z betonu prostého tř. C 25/30</t>
  </si>
  <si>
    <t>-126556971</t>
  </si>
  <si>
    <t>Mazanina z betonu prostého tl. přes 120 do 240 mm tř. C 25/30</t>
  </si>
  <si>
    <t>"vrchní mazanina-drátkobeton"(24*11,85+2*6*0,2)*0,15</t>
  </si>
  <si>
    <t>23</t>
  </si>
  <si>
    <t>631319013</t>
  </si>
  <si>
    <t>Příplatek k mazanině tl do 240 mm za přehlazení povrchu</t>
  </si>
  <si>
    <t>-1162855143</t>
  </si>
  <si>
    <t>Příplatek k cenám mazanin za úpravu povrchu mazaniny přehlazením, mazanina tl. přes 120 do 240 mm</t>
  </si>
  <si>
    <t>24</t>
  </si>
  <si>
    <t>631319175</t>
  </si>
  <si>
    <t>Příplatek k mazanině tl do 240 mm za stržení povrchu spodní vrstvy před vložením výztuže</t>
  </si>
  <si>
    <t>378563035</t>
  </si>
  <si>
    <t>Příplatek k cenám mazanin za stržení povrchu spodní vrstvy mazaniny latí před vložením výztuže nebo pletiva pro tl. obou vrstev mazaniny přes 120 do 240 mm</t>
  </si>
  <si>
    <t>25</t>
  </si>
  <si>
    <t>631319204</t>
  </si>
  <si>
    <t>Příplatek k mazaninám za přidání ocelových vláken (drátkobeton) pro objemové vyztužení 30 kg/m3</t>
  </si>
  <si>
    <t>-1487044229</t>
  </si>
  <si>
    <t>Příplatek k cenám betonových mazanin za vyztužení ocelovými vlákny (drátkobeton) objemové vyztužení 30 kg/m3</t>
  </si>
  <si>
    <t>26</t>
  </si>
  <si>
    <t>631362021</t>
  </si>
  <si>
    <t>Výztuž mazanin svařovanými sítěmi Kari</t>
  </si>
  <si>
    <t>-309317556</t>
  </si>
  <si>
    <t>Výztuž mazanin ze svařovaných sítí z drátů typu KARI</t>
  </si>
  <si>
    <t>"podkladní mazanina KARI 150/150/6"23,3*11,8*1,15*3,014*0,001</t>
  </si>
  <si>
    <t>27</t>
  </si>
  <si>
    <t>634911114</t>
  </si>
  <si>
    <t>Řezání dilatačních spár š 5 mm hl do 80 mm v čerstvé betonové mazanině</t>
  </si>
  <si>
    <t>m</t>
  </si>
  <si>
    <t>-1912865911</t>
  </si>
  <si>
    <t>Řezání dilatačních nebo smršťovacích spár v čerstvé betonové mazanině nebo potěru šířky do 5 mm, hloubky přes 50 do 80 mm</t>
  </si>
  <si>
    <t>"hala"24+4*11,8</t>
  </si>
  <si>
    <t>"ve vratech"2*4,7</t>
  </si>
  <si>
    <t>28</t>
  </si>
  <si>
    <t>635111242</t>
  </si>
  <si>
    <t>Násyp pod podlahy z hrubého kameniva 16-32 se zhutněním</t>
  </si>
  <si>
    <t>-1211343122</t>
  </si>
  <si>
    <t>Násyp ze štěrkopísku, písku nebo kameniva pod podlahy se zhutněním z kameniva hrubého 16-32</t>
  </si>
  <si>
    <t>"pod podlahy"23,3*11,8*0,2</t>
  </si>
  <si>
    <t>29</t>
  </si>
  <si>
    <t>871353121</t>
  </si>
  <si>
    <t>Montáž potrubí z kanalizačních trub z PVC otevřený výkop sklon do 20 % DN 200</t>
  </si>
  <si>
    <t>1149063355</t>
  </si>
  <si>
    <t>Montáž potrubí kanalizačních trub z plastů z tvrdého PVC těsněných gumovým kroužkem v otevřeném výkopu ve sklonu do 20 % DN 200</t>
  </si>
  <si>
    <t>"potrubí odpadní"23</t>
  </si>
  <si>
    <t>"napojení"4*1,5</t>
  </si>
  <si>
    <t>"potrubí přípojné"27*2</t>
  </si>
  <si>
    <t>30</t>
  </si>
  <si>
    <t>286148020</t>
  </si>
  <si>
    <t>trubka kanalizační SN10 X-STREAM PP potrubí DN 200/6m</t>
  </si>
  <si>
    <t>kus</t>
  </si>
  <si>
    <t>1763913536</t>
  </si>
  <si>
    <t>trubky z polypropylénu a kombinované systém Wavin korugované potrubí SN10 X-STREAM potrubí s hrdlem - cena včetně těsnění PP potrubí DN 200/6m</t>
  </si>
  <si>
    <t>Poznámka k položce:
kód výrobku: JP000110W . Potrubí je černé barvy s bílou vnitřní stěnou !</t>
  </si>
  <si>
    <t>P</t>
  </si>
  <si>
    <t>31</t>
  </si>
  <si>
    <t>877265271</t>
  </si>
  <si>
    <t>Montáž lapače střešních splavenin z tvrdého PVC-systém KG DN 100</t>
  </si>
  <si>
    <t>834049653</t>
  </si>
  <si>
    <t>Montáž tvarovek na kanalizačním potrubí z trub z plastu z tvrdého PVC systém KG nebo z polypropylenu systém KG 2000 v otevřeném výkopu lapačů střešních splavenin DN 100</t>
  </si>
  <si>
    <t>32</t>
  </si>
  <si>
    <t>283411110</t>
  </si>
  <si>
    <t>lapače střešních splavenin geiger RSK 2000 + odnímatelní sifonový uzávěr</t>
  </si>
  <si>
    <t>1007989731</t>
  </si>
  <si>
    <t>profily z neměkčeného polyvinylchloridu okapový systém plastový Continental, barva hnědá, půlkruhový lapače střešních splavenin geiger RSK 2000 + odnímatelní sifonový uzávěr</t>
  </si>
  <si>
    <t>33</t>
  </si>
  <si>
    <t>877355211</t>
  </si>
  <si>
    <t>Montáž tvarovek z tvrdého PVC-systém KG nebo z polypropylenu-systém KG 2000 jednoosé DN 200</t>
  </si>
  <si>
    <t>1690213336</t>
  </si>
  <si>
    <t>Montáž tvarovek na kanalizačním potrubí z trub z plastu z tvrdého PVC systém KG nebo z polypropylenu systém KG 2000 v otevřeném výkopu jednoosých DN 200</t>
  </si>
  <si>
    <t>34</t>
  </si>
  <si>
    <t>286113650</t>
  </si>
  <si>
    <t>koleno kanalizace plastové KGB 200x30°</t>
  </si>
  <si>
    <t>1964759190</t>
  </si>
  <si>
    <t>trubky z polyvinylchloridu kanalizace domovní a uliční KG - Systém (PVC) kolena KGB KGB 200x30°</t>
  </si>
  <si>
    <t>35</t>
  </si>
  <si>
    <t>877355221</t>
  </si>
  <si>
    <t>Montáž tvarovek z tvrdého PVC-systém KG nebo z polypropylenu-systém KG 2000 dvouosé DN 200</t>
  </si>
  <si>
    <t>1531240275</t>
  </si>
  <si>
    <t>Montáž tvarovek na kanalizačním potrubí z trub z plastu z tvrdého PVC systém KG nebo z polypropylenu systém KG 2000 v otevřeném výkopu dvouosých DN 200</t>
  </si>
  <si>
    <t>36</t>
  </si>
  <si>
    <t>286113930</t>
  </si>
  <si>
    <t>odbočka kanalizační plastová s hrdlem KGEA-200/100/45°</t>
  </si>
  <si>
    <t>1404248405</t>
  </si>
  <si>
    <t>trubky z polyvinylchloridu kanalizace domovní a uliční KG - Systém (PVC) odbočky KGEA 45° KGEA-200/100/45°</t>
  </si>
  <si>
    <t>37</t>
  </si>
  <si>
    <t>916131213</t>
  </si>
  <si>
    <t>Osazení silničního obrubníku betonového stojatého s boční opěrou do lože z betonu prostého</t>
  </si>
  <si>
    <t>25143856</t>
  </si>
  <si>
    <t>Osazení silničního obrubníku betonového se zřízením lože, s vyplněním a zatřením spár cementovou maltou stojatého s boční opěrou z betonu prostého tř. C 12/15, do lože z betonu prostého téže značky</t>
  </si>
  <si>
    <t>4,2*4</t>
  </si>
  <si>
    <t>38</t>
  </si>
  <si>
    <t>592174650</t>
  </si>
  <si>
    <t>obrubník betonový silniční Standard 100x15x25 cm</t>
  </si>
  <si>
    <t>1677800724</t>
  </si>
  <si>
    <t>obrubníky betonové a železobetonové obrubník silniční Standard   100 x 15 x 25</t>
  </si>
  <si>
    <t>39</t>
  </si>
  <si>
    <t>916231213</t>
  </si>
  <si>
    <t>Osazení chodníkového obrubníku betonového stojatého s boční opěrou do lože z betonu prostého</t>
  </si>
  <si>
    <t>-1107548344</t>
  </si>
  <si>
    <t>Osazení chodníkového obrubníku betonového se zřízením lože, s vyplněním a zatřením spár cementovou maltou stojatého s boční opěrou z betonu prostého tř. C 12/15, do lože z betonu prostého téže značky</t>
  </si>
  <si>
    <t>80,4</t>
  </si>
  <si>
    <t>40</t>
  </si>
  <si>
    <t>592174100</t>
  </si>
  <si>
    <t>obrubník betonový chodníkový ABO 100/10/25 II nat 100x10x25 cm</t>
  </si>
  <si>
    <t>-78049557</t>
  </si>
  <si>
    <t>obrubníky betonové a železobetonové chodníkové ABO   100/10/25 II   100 x 10 x 25</t>
  </si>
  <si>
    <t>41</t>
  </si>
  <si>
    <t>998021021</t>
  </si>
  <si>
    <t>Přesun hmot pro haly s nosnou kcí zděnou nebo monolitickou v do 20 m</t>
  </si>
  <si>
    <t>-2122013902</t>
  </si>
  <si>
    <t>Přesun hmot pro haly občanské výstavby, výrobu a služby s nosnou svislou konstrukcí zděnou nebo betonovou monolitickou vodorovná dopravní vzdálenost do 100 m, pro haly výšky do 20 m</t>
  </si>
  <si>
    <t>42</t>
  </si>
  <si>
    <t>711111001</t>
  </si>
  <si>
    <t>Provedení izolace proti zemní vlhkosti vodorovné za studena nátěrem penetračním</t>
  </si>
  <si>
    <t>-285913514</t>
  </si>
  <si>
    <t>Provedení izolace proti zemní vlhkosti natěradly a tmely za studena na ploše vodorovné V nátěrem penetračním</t>
  </si>
  <si>
    <t>24*11,85+2*6*0,2</t>
  </si>
  <si>
    <t>43</t>
  </si>
  <si>
    <t>111631500</t>
  </si>
  <si>
    <t>lak asfaltový ALP/9 bal 9 kg</t>
  </si>
  <si>
    <t>-827258064</t>
  </si>
  <si>
    <t>výrobky asfaltové izolační a zálivkové hmoty asfalty oxidované stavebně-izolační k penetraci suchých a očištěných podkladů pod asfaltové izolační krytiny a izolace ALP/9 bal 9 kg</t>
  </si>
  <si>
    <t>Poznámka k položce:
Spotřeba 0,3-0,4kg/m2 dle povrchu, ředidlo technický benzín</t>
  </si>
  <si>
    <t>286,8*0,0003 'Přepočtené koeficientem množství</t>
  </si>
  <si>
    <t>44</t>
  </si>
  <si>
    <t>711111135R</t>
  </si>
  <si>
    <t xml:space="preserve">Bitumenová stěrka </t>
  </si>
  <si>
    <t>160403731</t>
  </si>
  <si>
    <t>"na beton-sokl"(2*24+4*2,5)*(0,35+0,2)</t>
  </si>
  <si>
    <t>45</t>
  </si>
  <si>
    <t>711141559</t>
  </si>
  <si>
    <t>Provedení izolace proti zemní vlhkosti pásy přitavením vodorovné NAIP</t>
  </si>
  <si>
    <t>-1325812897</t>
  </si>
  <si>
    <t>Provedení izolace proti zemní vlhkosti pásy přitavením NAIP na ploše vodorovné V</t>
  </si>
  <si>
    <t>46</t>
  </si>
  <si>
    <t>628331590</t>
  </si>
  <si>
    <t xml:space="preserve">pás těžký asfaltovaný </t>
  </si>
  <si>
    <t>-2068450165</t>
  </si>
  <si>
    <t>pásy asfaltované těžké vložka skleněná tkanina role/10m2</t>
  </si>
  <si>
    <t>286,8*1,15 'Přepočtené koeficientem množství</t>
  </si>
  <si>
    <t>47</t>
  </si>
  <si>
    <t>998711201</t>
  </si>
  <si>
    <t>Přesun hmot procentní pro izolace proti vodě, vlhkosti a plynům v objektech v do 6 m</t>
  </si>
  <si>
    <t>%</t>
  </si>
  <si>
    <t>1399471549</t>
  </si>
  <si>
    <t>Přesun hmot pro izolace proti vodě, vlhkosti a plynům stanovený procentní sazbou z ceny vodorovná dopravní vzdálenost do 50 m v objektech výšky do 6 m</t>
  </si>
  <si>
    <t>48</t>
  </si>
  <si>
    <t>712631111</t>
  </si>
  <si>
    <t>Provedení povlakové krytiny střech přes 30° podkladní vrstvy pásy na sucho samolepící</t>
  </si>
  <si>
    <t>-1034940684</t>
  </si>
  <si>
    <t>Provedení povlakové krytiny střech šikmých přes 30 st. pásy na sucho na dřevěném podkladě s lištami podkladní samolepící asfaltový pás</t>
  </si>
  <si>
    <t>49</t>
  </si>
  <si>
    <t>628662810</t>
  </si>
  <si>
    <t>podkladní pás asfaltový SBS modifikovaný za studena samolepící se samolepícímy přesahy  tl. 3 mm</t>
  </si>
  <si>
    <t>-818462667</t>
  </si>
  <si>
    <t>šindele bitumenové - podkladní pás asfaltový SBS modifikovaný za studena samolepící se samolepícímy přesahy na dřevěné bednění tl. 3 mm</t>
  </si>
  <si>
    <t>250,34*1,15 'Přepočtené koeficientem množství</t>
  </si>
  <si>
    <t>50</t>
  </si>
  <si>
    <t>998712202</t>
  </si>
  <si>
    <t>Přesun hmot procentní pro krytiny povlakové v objektech v do 12 m</t>
  </si>
  <si>
    <t>-60176239</t>
  </si>
  <si>
    <t>Přesun hmot pro povlakové krytiny stanovený procentní sazbou z ceny vodorovná dopravní vzdálenost do 50 m v objektech výšky přes 6 do 12 m</t>
  </si>
  <si>
    <t>51</t>
  </si>
  <si>
    <t>713131121</t>
  </si>
  <si>
    <t>Montáž izolace tepelné stěn přichycením dráty rohoží, pásů, dílců, desek</t>
  </si>
  <si>
    <t>1819982028</t>
  </si>
  <si>
    <t>Montáž tepelné izolace stěn rohožemi, pásy, deskami, dílci, bloky (izolační materiál ve specifikaci) přichycením úchytnými dráty a závlačkami</t>
  </si>
  <si>
    <t>52</t>
  </si>
  <si>
    <t>631668620</t>
  </si>
  <si>
    <t>deska fasádní tl.80 mm</t>
  </si>
  <si>
    <t>-1708040493</t>
  </si>
  <si>
    <t>vlákna skleněná izolační deska fasádní FD 01, rozměr 1250 x 600 mm, la = 0,0375 W/mK tl. 80 mm</t>
  </si>
  <si>
    <t>769,24*1,02 'Přepočtené koeficientem množství</t>
  </si>
  <si>
    <t>53</t>
  </si>
  <si>
    <t>713131141</t>
  </si>
  <si>
    <t>Montáž izolace tepelné stěn a základů lepením celoplošně rohoží, pásů, dílců, desek</t>
  </si>
  <si>
    <t>1793505652</t>
  </si>
  <si>
    <t>Montáž tepelné izolace stěn rohožemi, pásy, deskami, dílci, bloky (izolační materiál ve specifikaci) lepením celoplošně</t>
  </si>
  <si>
    <t>"základy, extrudovaný XPS tl.80 mm"(2*24,5+2*12,8)*0,6</t>
  </si>
  <si>
    <t>"XPS tl.180 mm"(2*24,25+2*12,55)*0,6-2*5,12*0,35</t>
  </si>
  <si>
    <t>54</t>
  </si>
  <si>
    <t>283764040</t>
  </si>
  <si>
    <t>polystyren extrudovaný</t>
  </si>
  <si>
    <t>-459504315</t>
  </si>
  <si>
    <t>desky z lehčených plastů desky z extrudovaného polystyrenu  1250 x 600 mm</t>
  </si>
  <si>
    <t>44,76*0,08+40,576*0,18</t>
  </si>
  <si>
    <t>55</t>
  </si>
  <si>
    <t>713131161</t>
  </si>
  <si>
    <t>Montáž izolace tepelné stěn připevněné sponkami parotěsné reflexní tl do 5 mm</t>
  </si>
  <si>
    <t>1459409468</t>
  </si>
  <si>
    <t>Montáž tepelné izolace stěn připevněné sponkami parotěsná reflexní, tloušťka izolace do 5 mm</t>
  </si>
  <si>
    <t>56</t>
  </si>
  <si>
    <t>283553020</t>
  </si>
  <si>
    <t>pás parotěsný tepelně izolační typ ABA - 25 x 0,97 m, tl. 4 mm</t>
  </si>
  <si>
    <t>-748443408</t>
  </si>
  <si>
    <t>pásky a pásy z plastů pásy parotěsné tepelně izolační s reflexními účinky DAPE bublinková PE folie, hliníková reflexní folie,  25 x 0,97 m typ ABA - tl. 4 mm, Al oboustranně</t>
  </si>
  <si>
    <t>384,62*1,05 'Přepočtené koeficientem množství</t>
  </si>
  <si>
    <t>57</t>
  </si>
  <si>
    <t>713151132</t>
  </si>
  <si>
    <t>Montáž izolace tepelné střech šikmých kladené volně nad krokve rohoží, pásů, desek sklonu do 45°</t>
  </si>
  <si>
    <t>-74229142</t>
  </si>
  <si>
    <t>Montáž tepelné izolace střech šikmých rohožemi, pásy, deskami (izolační materiál ve specifikaci) kladenými volně nad krokve, sklonu střechy přes 30 st. do 45 st.</t>
  </si>
  <si>
    <t>58</t>
  </si>
  <si>
    <t>283759910</t>
  </si>
  <si>
    <t>deska z pěnového polystyrenu bílá EPS 150 S 1000 x 1000 x 160 mm</t>
  </si>
  <si>
    <t>1998311087</t>
  </si>
  <si>
    <t>desky z lehčených plastů desky z pěnového polystyrénu - samozhášivého EN 13 163 - EPS 002/03 rozměry desek - 1000 x 1000 mm nebo 1000 x 500 mm typ EPS 150 S stabil , objemová hmotnost 25-30 kg/m3 tepelně izolační desky pro izolace s velmi vysokými nároky na pevnost v tlaku a ohybu (vysoce zatížené podlahy, střechy apod.) 160 mm</t>
  </si>
  <si>
    <t>250,34*1,02 'Přepočtené koeficientem množství</t>
  </si>
  <si>
    <t>59</t>
  </si>
  <si>
    <t>713291222</t>
  </si>
  <si>
    <t>Montáž izolace tepelné difúzní zábrany stěn a sloupů fólií</t>
  </si>
  <si>
    <t>-1960471088</t>
  </si>
  <si>
    <t>Montáž tepelné izolace chlazených a temperovaných místností - doplňky a konstrukční součásti parotěsné zábrany stěn a sloupů fólií</t>
  </si>
  <si>
    <t>60</t>
  </si>
  <si>
    <t>283292680</t>
  </si>
  <si>
    <t>folie podstřešní difúzní  Speciál 155 g/m2</t>
  </si>
  <si>
    <t>1726297930</t>
  </si>
  <si>
    <t>fólie z plastů ostatních a speciálně upravené podstřešní a parotěsné folie JUTAFOL D Speciál podstřešní difúzní fólie - mikroperforované, nehořlavé, rozměr role: 1,5 x 50 m 140 g/m2</t>
  </si>
  <si>
    <t>384,62*1,3 'Přepočtené koeficientem množství</t>
  </si>
  <si>
    <t>61</t>
  </si>
  <si>
    <t>998713202</t>
  </si>
  <si>
    <t>Přesun hmot procentní pro izolace tepelné v objektech v do 12 m</t>
  </si>
  <si>
    <t>-1095288318</t>
  </si>
  <si>
    <t>Přesun hmot pro izolace tepelné stanovený procentní sazbou z ceny vodorovná dopravní vzdálenost do 50 m v objektech výšky přes 6 do 12 m</t>
  </si>
  <si>
    <t>62</t>
  </si>
  <si>
    <t>721</t>
  </si>
  <si>
    <t>Zdravotechnika-požární vodovod - dle rozpisu v příloze</t>
  </si>
  <si>
    <t>kpl</t>
  </si>
  <si>
    <t>507096153</t>
  </si>
  <si>
    <t>Zdravotechnika-dle rozpisu v příloze</t>
  </si>
  <si>
    <t>63</t>
  </si>
  <si>
    <t>731113</t>
  </si>
  <si>
    <t>Ústřední vytápění-dle rozpisu v příloze</t>
  </si>
  <si>
    <t>2031694359</t>
  </si>
  <si>
    <t>64</t>
  </si>
  <si>
    <t>762083121</t>
  </si>
  <si>
    <t>Impregnace řeziva proti dřevokaznému hmyzu, houbám a plísním máčením třída ohrožení 1 a 2</t>
  </si>
  <si>
    <t>-1947596279</t>
  </si>
  <si>
    <t>Práce společné pro tesařské konstrukce impregnace řeziva máčením proti dřevokaznému hmyzu, houbám a plísním, třída ohrožení 1 a 2 (dřevo v interiéru)</t>
  </si>
  <si>
    <t>13,231+9,78+6,259+2,865+1,505</t>
  </si>
  <si>
    <t>65</t>
  </si>
  <si>
    <t>762086200</t>
  </si>
  <si>
    <t>Dodávka dřev. půlrámů z lepeného dřeva 10 ks</t>
  </si>
  <si>
    <t>ks</t>
  </si>
  <si>
    <t>802939581</t>
  </si>
  <si>
    <t>66</t>
  </si>
  <si>
    <t>762086201</t>
  </si>
  <si>
    <t>Montáž vč. kotvení, ztužení a spoj. materiálu</t>
  </si>
  <si>
    <t>967617664</t>
  </si>
  <si>
    <t>67</t>
  </si>
  <si>
    <t>762086202</t>
  </si>
  <si>
    <t>Dopravné</t>
  </si>
  <si>
    <t>-508903329</t>
  </si>
  <si>
    <t>68</t>
  </si>
  <si>
    <t>762086203</t>
  </si>
  <si>
    <t>Impregnace, nátěr olejová lazura</t>
  </si>
  <si>
    <t>1457847717</t>
  </si>
  <si>
    <t>15,5*5</t>
  </si>
  <si>
    <t>69</t>
  </si>
  <si>
    <t>762086204</t>
  </si>
  <si>
    <t>Výrobní dokumentace</t>
  </si>
  <si>
    <t>-598817041</t>
  </si>
  <si>
    <t>70</t>
  </si>
  <si>
    <t>762123130</t>
  </si>
  <si>
    <t xml:space="preserve">Montáž tesařských stěn vázaných z hraněného řeziva průřezové plochy </t>
  </si>
  <si>
    <t>1690434906</t>
  </si>
  <si>
    <t>Montáž konstrukce stěn a příček vázaných z fošen, hranolů, hranolků, průřezové plochy přes 144 do 224 cm2</t>
  </si>
  <si>
    <t>"sloupy 200/200"4*5,25</t>
  </si>
  <si>
    <t>"120/200"12*5,25</t>
  </si>
  <si>
    <t>"200/160"4*5,45</t>
  </si>
  <si>
    <t>"200/160"4*5,65</t>
  </si>
  <si>
    <t>"280/220"4*6,2</t>
  </si>
  <si>
    <t>"nad vraty 200/160"6*2,4</t>
  </si>
  <si>
    <t>"zakládací hranolek"2*24+4*3,7</t>
  </si>
  <si>
    <t>"dřev.paždíky 200/120"24*2*3+4*3,7</t>
  </si>
  <si>
    <t>"nad vraty 280/220"2*5</t>
  </si>
  <si>
    <t>"paždík v lomení 200/160"2*24</t>
  </si>
  <si>
    <t>71</t>
  </si>
  <si>
    <t>605121210</t>
  </si>
  <si>
    <t>řezivo jehličnaté hranol jakost I-II délka 4 - 5 m</t>
  </si>
  <si>
    <t>-1529892003</t>
  </si>
  <si>
    <t>řezivo jehličnaté hraněné, neopracované (hranolky, hranoly) řezivo jehličnaté - hranoly délka 4 - 5 m hranoly jakost I-II</t>
  </si>
  <si>
    <t>"sloupy|"4*5,25*0,2*0,2+12*5,25*0,12*0,2+4*5,45*0,2*0,16+4*5,65*0,2*0,16+4*6,2*0,28*0,22+6*2,4*0,2*0,16</t>
  </si>
  <si>
    <t>"vodorovné konstrukce"(2*24+4*3,7)*0,2*0,12+(24*2*3+4*3,7)*0,2*0,12+2*5*0,28*0,22+2*24*0,2*0,16</t>
  </si>
  <si>
    <t>72</t>
  </si>
  <si>
    <t>762195000</t>
  </si>
  <si>
    <t>Spojovací prostředky pro montáž stěn, příček, bednění stěn</t>
  </si>
  <si>
    <t>1153631261</t>
  </si>
  <si>
    <t>Spojovací prostředky stěn a příček hřebíky, svory, fixační prkna</t>
  </si>
  <si>
    <t>13,231</t>
  </si>
  <si>
    <t>73</t>
  </si>
  <si>
    <t>762332132</t>
  </si>
  <si>
    <t>Montáž vázaných kcí krovů pravidelných z hraněného řeziva průřezové plochy do 224 cm2</t>
  </si>
  <si>
    <t>376715853</t>
  </si>
  <si>
    <t>Montáž vázaných konstrukcí krovů střech pultových, sedlových, valbových, stanových čtvercového nebo obdélníkového půdorysu, z řeziva hraněného průřezové plochy přes 120 do 224 cm2</t>
  </si>
  <si>
    <t>"ztužení"3,8*2*6+4,5*2*8</t>
  </si>
  <si>
    <t>74</t>
  </si>
  <si>
    <t>-566491779</t>
  </si>
  <si>
    <t>117,60*0,08*0,16</t>
  </si>
  <si>
    <t>75</t>
  </si>
  <si>
    <t>762332134</t>
  </si>
  <si>
    <t>Montáž vázaných kcí krovů pravidelných z hraněného řeziva průřezové plochy do 450 cm2</t>
  </si>
  <si>
    <t>-1833281197</t>
  </si>
  <si>
    <t>Montáž vázaných konstrukcí krovů střech pultových, sedlových, valbových, stanových čtvercového nebo obdélníkového půdorysu, z řeziva hraněného průřezové plochy přes 288 do 450 cm2</t>
  </si>
  <si>
    <t>"vlašské krokve 160/220"6*24,8</t>
  </si>
  <si>
    <t>"vlašské krokve 140/240"4*16</t>
  </si>
  <si>
    <t>"obruba světlíku 100/400"2*16+4*2,7</t>
  </si>
  <si>
    <t>"krokve světlíku 100/200"2*17*2,7</t>
  </si>
  <si>
    <t>76</t>
  </si>
  <si>
    <t>-782937931</t>
  </si>
  <si>
    <t>"vlašské krokve"6*24,8*0,16*0,22+4*16*0,14*0,24</t>
  </si>
  <si>
    <t>"obruba světlíku"2*16*0,1*0,4+4*2,7*0,1*0,4</t>
  </si>
  <si>
    <t>"krokve světlíku"2*17*0,1*0,2</t>
  </si>
  <si>
    <t>77</t>
  </si>
  <si>
    <t>762341250</t>
  </si>
  <si>
    <t>Montáž bednění střech rovných a šikmých sklonu do 60° z hoblovaných prken</t>
  </si>
  <si>
    <t>1870269005</t>
  </si>
  <si>
    <t>Bednění a laťování montáž bednění střech rovných a šikmých sklonu do 60 st. s vyřezáním otvorů z prken hoblovaných</t>
  </si>
  <si>
    <t>(6,8+6,8)*24,8</t>
  </si>
  <si>
    <t>"světlík"-(2,7+2,7)*16,1</t>
  </si>
  <si>
    <t>78</t>
  </si>
  <si>
    <t>605161000</t>
  </si>
  <si>
    <t>řezivo smrkové sušené tl. 30mm</t>
  </si>
  <si>
    <t>308654748</t>
  </si>
  <si>
    <t>řezivo jehličnaté neopracované sušené smrk tl. 30mm</t>
  </si>
  <si>
    <t>250,34*0,025</t>
  </si>
  <si>
    <t>79</t>
  </si>
  <si>
    <t>762342316</t>
  </si>
  <si>
    <t>Montáž laťování na střechách složitých sklonu do 60° osové vzdálenosti do 600 mm</t>
  </si>
  <si>
    <t>-126577723</t>
  </si>
  <si>
    <t>Bednění a laťování montáž laťování střech složitých sklonu do 60 st. při osové vzdálenosti latí přes 360 do 600 mm</t>
  </si>
  <si>
    <t>"latě a kontralatě"2*250,34</t>
  </si>
  <si>
    <t>80</t>
  </si>
  <si>
    <t>605141140</t>
  </si>
  <si>
    <t>řezivo jehličnaté,střešní latě impregnované dl 4 - 5 m</t>
  </si>
  <si>
    <t>1777663035</t>
  </si>
  <si>
    <t>řezivo jehličnaté drobné, neopracované (lišty a latě), (ČSN 49 1503, ČSN 49 2100) řezivo jehličnaté - latě střešní latě délka 4 - 5 m latě  impregnované</t>
  </si>
  <si>
    <t>"latě 40/60"(24,8*18+4,45*10*2)*0,04*0,06</t>
  </si>
  <si>
    <t>"latě 60/60"(6,8*8*4+4,1*27*2)*0,06*0,06</t>
  </si>
  <si>
    <t>81</t>
  </si>
  <si>
    <t>762395000</t>
  </si>
  <si>
    <t>Spojovací prostředky pro montáž krovu, bednění, laťování, světlíky, klíny</t>
  </si>
  <si>
    <t>1026904584</t>
  </si>
  <si>
    <t>Spojovací prostředky krovů, bednění a laťování, nadstřešních konstrukcí svory, prkna, hřebíky, pásová ocel, vruty</t>
  </si>
  <si>
    <t>9,78+2,865+6,259</t>
  </si>
  <si>
    <t>82</t>
  </si>
  <si>
    <t>998762102</t>
  </si>
  <si>
    <t>Přesun hmot tonážní pro kce tesařské v objektech v do 12 m</t>
  </si>
  <si>
    <t>-1705919667</t>
  </si>
  <si>
    <t>Přesun hmot pro konstrukce tesařské stanovený z hmotnosti přesunovaného materiálu vodorovná dopravní vzdálenost do 50 m v objektech výšky přes 6 do 12 m</t>
  </si>
  <si>
    <t>83</t>
  </si>
  <si>
    <t>764172425a</t>
  </si>
  <si>
    <t>Krytina trapéz plech RAN 20 tl 0,6 mm povrch PES sklon do 45° vč.těsnění</t>
  </si>
  <si>
    <t>-997107092</t>
  </si>
  <si>
    <t>Krytiny kovové s upraveným povrchem systém trapézový plech typ RAN 20 tl. 0,6 mm povrch polyester, sklon střechy přes 30 do 45 st.</t>
  </si>
  <si>
    <t>84</t>
  </si>
  <si>
    <t>764172781</t>
  </si>
  <si>
    <t>Krytina hřebenáč plochý</t>
  </si>
  <si>
    <t>-1773877662</t>
  </si>
  <si>
    <t>Krytiny kovové s upraveným povrchem systém RUUKKI trapézový plech ostatní střešní prvky hřebenáč hladký LHS</t>
  </si>
  <si>
    <t>4,35*2</t>
  </si>
  <si>
    <t>85</t>
  </si>
  <si>
    <t>764172787</t>
  </si>
  <si>
    <t>Větrací mřížka</t>
  </si>
  <si>
    <t>-593377868</t>
  </si>
  <si>
    <t>"u okapu a průčelí"6,8*4+24*4+2*24,7</t>
  </si>
  <si>
    <t>86</t>
  </si>
  <si>
    <t>764352203</t>
  </si>
  <si>
    <t>Žlab Pz podokapní půlkruhový rš 330 mm</t>
  </si>
  <si>
    <t>-686653243</t>
  </si>
  <si>
    <t>Žlaby z pozinkovaného Pz plechu podokapní půlkruhové včetně háků, čel, rohů, rovných hrdel a dilatací rš 330 mm</t>
  </si>
  <si>
    <t>2*24,7</t>
  </si>
  <si>
    <t>87</t>
  </si>
  <si>
    <t>764430230</t>
  </si>
  <si>
    <t>Oplechování Pz zdí rš 400 mm včetně rohů</t>
  </si>
  <si>
    <t>-604960172</t>
  </si>
  <si>
    <t>Oplechování z pozinkovaného Pz plechu zdí a nadezdívek (atik) včetně rohů rš 400 mm</t>
  </si>
  <si>
    <t>"oplechování světlíku"2*15,9+4*2,7</t>
  </si>
  <si>
    <t>88</t>
  </si>
  <si>
    <t>764454202</t>
  </si>
  <si>
    <t>Odpadní trouby Pz kruhové D 100 mm</t>
  </si>
  <si>
    <t>-72330419</t>
  </si>
  <si>
    <t>Odpadní trouby z pozinkovaného Pz plechu kruhové, včetně zděří, manžet, odboček, kolen, výpustí vody, přechodových kusů a odskoků, průměru 100 mm</t>
  </si>
  <si>
    <t>4*5,5</t>
  </si>
  <si>
    <t>89</t>
  </si>
  <si>
    <t>998764202</t>
  </si>
  <si>
    <t>Přesun hmot procentní pro konstrukce klempířské v objektech v do 12 m</t>
  </si>
  <si>
    <t>-824507326</t>
  </si>
  <si>
    <t>Přesun hmot pro konstrukce klempířské stanovený procentní sazbou z ceny vodorovná dopravní vzdálenost do 50 m v objektech výšky přes 6 do 12 m</t>
  </si>
  <si>
    <t>90</t>
  </si>
  <si>
    <t>766412213</t>
  </si>
  <si>
    <t>Montáž obložení stěn plochy přes 1 m2 palubkami z měkkého dřeva š do 100 mm</t>
  </si>
  <si>
    <t>-1209681396</t>
  </si>
  <si>
    <t>Montáž obložení stěn plochy přes 1 m2 palubkami na pero a drážku z měkkého dřeva, šířky přes 80 do 100 mm</t>
  </si>
  <si>
    <t>"vnější"24,7*2*5,3+13*2*5,3+13*2*1,8/2-2*4,8*4</t>
  </si>
  <si>
    <t>"vnitřní"384,62</t>
  </si>
  <si>
    <t>91</t>
  </si>
  <si>
    <t>611911550</t>
  </si>
  <si>
    <t>dřevěný obklad</t>
  </si>
  <si>
    <t>-758112512</t>
  </si>
  <si>
    <t>obložení dřevěné palubky obkladové - bez povrchové úpravy - provedení na pero a drážku - cena za m2 vč. pera - délka 2,4 - 5 m - balené ve fólii dřevina smrk profil klasický tl. x š (mm)      jakost 19 x 116               A/B</t>
  </si>
  <si>
    <t>92</t>
  </si>
  <si>
    <t>766417211</t>
  </si>
  <si>
    <t>Montáž obložení stěn podkladového roštu</t>
  </si>
  <si>
    <t>-1644632710</t>
  </si>
  <si>
    <t>Montáž obložení stěn rošt podkladový</t>
  </si>
  <si>
    <t>"latě 40/60 svislé"5,3*2*32+5,8*4*7+2,5*2*6</t>
  </si>
  <si>
    <t>"latě vodorovné 60/80"24,7*2*10+4*4*10+5*5*2</t>
  </si>
  <si>
    <t>"latě svislé 60/80"5,3*38*2+5,5*4*7+2,5*2*8</t>
  </si>
  <si>
    <t>93</t>
  </si>
  <si>
    <t>605141140a</t>
  </si>
  <si>
    <t>řezivo jehličnaté,latě impregnované dl 4 - 5 m</t>
  </si>
  <si>
    <t>1975304873</t>
  </si>
  <si>
    <t>5,3*2*32*0,04*0,06+5,8*4*7*0,04*0,06+2,5*2*6*0,04*0,06</t>
  </si>
  <si>
    <t>(24,7*2*10+4*4*10+5*5*2)*0,06*0,08</t>
  </si>
  <si>
    <t>(5,3*38*2+5,5*4*7+2,5*2*8)*0,06*0,08</t>
  </si>
  <si>
    <t>94</t>
  </si>
  <si>
    <t>998766201</t>
  </si>
  <si>
    <t>Přesun hmot procentní pro konstrukce truhlářské v objektech v do 6 m</t>
  </si>
  <si>
    <t>572759930</t>
  </si>
  <si>
    <t>Přesun hmot pro konstrukce truhlářské stanovený procentní sazbou z ceny vodorovná dopravní vzdálenost do 50 m v objektech výšky do 6 m</t>
  </si>
  <si>
    <t>95</t>
  </si>
  <si>
    <t>76714015</t>
  </si>
  <si>
    <t>M+D Vrata zateplená, el.pohon, povrch plast 4 700/4 100 mm</t>
  </si>
  <si>
    <t>-1132172445</t>
  </si>
  <si>
    <t>D+M ochranné sítě , kotvení, napnutí</t>
  </si>
  <si>
    <t>96</t>
  </si>
  <si>
    <t>767995120</t>
  </si>
  <si>
    <t>Sedlový světlík s polykarbonátovými deskami 20 Strong, čirý, M+D</t>
  </si>
  <si>
    <t>-662466476</t>
  </si>
  <si>
    <t>M+D zámečnických konstrukcí</t>
  </si>
  <si>
    <t>97</t>
  </si>
  <si>
    <t>767995121</t>
  </si>
  <si>
    <t>Systémové odvětrání</t>
  </si>
  <si>
    <t>-1484421387</t>
  </si>
  <si>
    <t>2*2,85+2*16,1</t>
  </si>
  <si>
    <t>98</t>
  </si>
  <si>
    <t>998767201</t>
  </si>
  <si>
    <t>Přesun hmot procentní pro zámečnické konstrukce v objektech v do 6 m</t>
  </si>
  <si>
    <t>-1052656222</t>
  </si>
  <si>
    <t>Přesun hmot pro zámečnické konstrukce stanovený procentní sazbou z ceny vodorovná dopravní vzdálenost do 50 m v objektech výšky do 6 m</t>
  </si>
  <si>
    <t>99</t>
  </si>
  <si>
    <t>776990112</t>
  </si>
  <si>
    <t>Samonivelační stěrka tl do 3 mm pevnosti 30 Mpa</t>
  </si>
  <si>
    <t>-1959003638</t>
  </si>
  <si>
    <t>Vyrovnání podkladní vrstvy samonivelační stěrkou tl. 3 mm, min. pevnosti 30 MPa</t>
  </si>
  <si>
    <t>"P1 na beton"24*11,85+2*6*0,2</t>
  </si>
  <si>
    <t>998776201</t>
  </si>
  <si>
    <t>Přesun hmot procentní pro podlahy povlakové v objektech v do 6 m</t>
  </si>
  <si>
    <t>286067728</t>
  </si>
  <si>
    <t>Přesun hmot pro podlahy povlakové stanovený procentní sazbou z ceny vodorovná dopravní vzdálenost do 50 m v objektech výšky do 6 m</t>
  </si>
  <si>
    <t>101</t>
  </si>
  <si>
    <t>783711301</t>
  </si>
  <si>
    <t>Nátěry olejové tesařských konstrukcí napuštění a 2x lakování</t>
  </si>
  <si>
    <t>2144779611</t>
  </si>
  <si>
    <t>Nátěry tesařských konstrukcí olejové napuštění a 2x lakování</t>
  </si>
  <si>
    <t>"obklad stěn vnější a vnitřní"769,24</t>
  </si>
  <si>
    <t>102</t>
  </si>
  <si>
    <t>2100100</t>
  </si>
  <si>
    <t>Elektroinstalace - dle rozpisu v příloze</t>
  </si>
  <si>
    <t>sou</t>
  </si>
  <si>
    <t>-507279411</t>
  </si>
  <si>
    <t>Elektroinstalace dle rozpisu</t>
  </si>
  <si>
    <t>103</t>
  </si>
  <si>
    <t>030001000</t>
  </si>
  <si>
    <t>Zařízení staveniště</t>
  </si>
  <si>
    <t>Kč</t>
  </si>
  <si>
    <t>131072</t>
  </si>
  <si>
    <t>-1381669484</t>
  </si>
  <si>
    <t>Základní rozdělení průvodních činností a nákladů zařízení staveniště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</si>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</sst>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54">
    <font>
      <sz val="8"/>
      <name val="Trebuchet MS"/>
      <family val="2"/>
    </font>
    <font>
      <sz val="10"/>
      <name val="Arial"/>
      <family val="2"/>
    </font>
    <font>
      <sz val="8"/>
      <color indexed="43"/>
      <name val="Trebuchet MS"/>
      <family val="2"/>
    </font>
    <font>
      <sz val="10"/>
      <color indexed="16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2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sz val="10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u val="single"/>
      <sz val="8"/>
      <color indexed="12"/>
      <name val="Trebuchet MS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/>
      <top style="hair">
        <color indexed="55"/>
      </top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4" borderId="0" applyNumberFormat="0" applyBorder="0" applyAlignment="0" applyProtection="0"/>
    <xf numFmtId="0" fontId="33" fillId="0" borderId="0" applyNumberFormat="0" applyFill="0" applyBorder="0">
      <alignment/>
      <protection locked="0"/>
    </xf>
    <xf numFmtId="0" fontId="39" fillId="16" borderId="1" applyNumberFormat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17" borderId="0" applyNumberFormat="0" applyBorder="0" applyAlignment="0" applyProtection="0"/>
    <xf numFmtId="0" fontId="0" fillId="18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8" applyNumberFormat="0" applyAlignment="0" applyProtection="0"/>
    <xf numFmtId="0" fontId="49" fillId="19" borderId="8" applyNumberFormat="0" applyAlignment="0" applyProtection="0"/>
    <xf numFmtId="0" fontId="50" fillId="19" borderId="9" applyNumberFormat="0" applyAlignment="0" applyProtection="0"/>
    <xf numFmtId="0" fontId="51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3" borderId="0" applyNumberFormat="0" applyBorder="0" applyAlignment="0" applyProtection="0"/>
  </cellStyleXfs>
  <cellXfs count="279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17" borderId="0" xfId="0" applyFill="1" applyAlignment="1" applyProtection="1">
      <alignment horizontal="left" vertical="top"/>
      <protection locked="0"/>
    </xf>
    <xf numFmtId="0" fontId="2" fillId="17" borderId="0" xfId="0" applyFont="1" applyFill="1" applyAlignment="1" applyProtection="1">
      <alignment horizontal="left" vertical="center"/>
      <protection locked="0"/>
    </xf>
    <xf numFmtId="0" fontId="0" fillId="17" borderId="0" xfId="0" applyFont="1" applyFill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18" borderId="0" xfId="0" applyFont="1" applyFill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8" fillId="19" borderId="17" xfId="0" applyFont="1" applyFill="1" applyBorder="1" applyAlignment="1" applyProtection="1">
      <alignment horizontal="left" vertical="center"/>
      <protection locked="0"/>
    </xf>
    <xf numFmtId="0" fontId="8" fillId="19" borderId="18" xfId="0" applyFont="1" applyFill="1" applyBorder="1" applyAlignment="1" applyProtection="1">
      <alignment horizontal="center" vertical="center"/>
      <protection locked="0"/>
    </xf>
    <xf numFmtId="0" fontId="0" fillId="19" borderId="16" xfId="0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10" fillId="19" borderId="24" xfId="0" applyFont="1" applyFill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64" fontId="14" fillId="0" borderId="29" xfId="0" applyNumberFormat="1" applyFont="1" applyBorder="1" applyAlignment="1" applyProtection="1">
      <alignment horizontal="right" vertical="center"/>
      <protection locked="0"/>
    </xf>
    <xf numFmtId="164" fontId="14" fillId="0" borderId="0" xfId="0" applyNumberFormat="1" applyFont="1" applyAlignment="1" applyProtection="1">
      <alignment horizontal="right" vertical="center"/>
      <protection locked="0"/>
    </xf>
    <xf numFmtId="167" fontId="14" fillId="0" borderId="0" xfId="0" applyNumberFormat="1" applyFont="1" applyAlignment="1" applyProtection="1">
      <alignment horizontal="right" vertical="center"/>
      <protection locked="0"/>
    </xf>
    <xf numFmtId="164" fontId="14" fillId="0" borderId="23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13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164" fontId="20" fillId="0" borderId="30" xfId="0" applyNumberFormat="1" applyFont="1" applyBorder="1" applyAlignment="1" applyProtection="1">
      <alignment horizontal="right" vertical="center"/>
      <protection locked="0"/>
    </xf>
    <xf numFmtId="164" fontId="20" fillId="0" borderId="31" xfId="0" applyNumberFormat="1" applyFont="1" applyBorder="1" applyAlignment="1" applyProtection="1">
      <alignment horizontal="right" vertical="center"/>
      <protection locked="0"/>
    </xf>
    <xf numFmtId="167" fontId="20" fillId="0" borderId="31" xfId="0" applyNumberFormat="1" applyFont="1" applyBorder="1" applyAlignment="1" applyProtection="1">
      <alignment horizontal="right" vertical="center"/>
      <protection locked="0"/>
    </xf>
    <xf numFmtId="164" fontId="20" fillId="0" borderId="32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8" fillId="19" borderId="18" xfId="0" applyFont="1" applyFill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2" fillId="0" borderId="13" xfId="0" applyFont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16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5" fillId="0" borderId="13" xfId="0" applyFont="1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5" fillId="0" borderId="16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10" fillId="19" borderId="25" xfId="0" applyFont="1" applyFill="1" applyBorder="1" applyAlignment="1" applyProtection="1">
      <alignment horizontal="center" vertical="center" wrapText="1"/>
      <protection locked="0"/>
    </xf>
    <xf numFmtId="0" fontId="10" fillId="19" borderId="27" xfId="0" applyFont="1" applyFill="1" applyBorder="1" applyAlignment="1" applyProtection="1">
      <alignment horizontal="center" vertical="center" wrapText="1"/>
      <protection locked="0"/>
    </xf>
    <xf numFmtId="167" fontId="26" fillId="0" borderId="33" xfId="0" applyNumberFormat="1" applyFont="1" applyBorder="1" applyAlignment="1" applyProtection="1">
      <alignment horizontal="right"/>
      <protection locked="0"/>
    </xf>
    <xf numFmtId="167" fontId="26" fillId="0" borderId="22" xfId="0" applyNumberFormat="1" applyFont="1" applyBorder="1" applyAlignment="1" applyProtection="1">
      <alignment horizontal="right"/>
      <protection locked="0"/>
    </xf>
    <xf numFmtId="164" fontId="27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23" fillId="0" borderId="13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3" fillId="0" borderId="29" xfId="0" applyFont="1" applyBorder="1" applyAlignment="1" applyProtection="1">
      <alignment horizontal="left"/>
      <protection locked="0"/>
    </xf>
    <xf numFmtId="167" fontId="23" fillId="0" borderId="0" xfId="0" applyNumberFormat="1" applyFont="1" applyAlignment="1" applyProtection="1">
      <alignment horizontal="right"/>
      <protection locked="0"/>
    </xf>
    <xf numFmtId="167" fontId="23" fillId="0" borderId="23" xfId="0" applyNumberFormat="1" applyFont="1" applyBorder="1" applyAlignment="1" applyProtection="1">
      <alignment horizontal="right"/>
      <protection locked="0"/>
    </xf>
    <xf numFmtId="164" fontId="23" fillId="0" borderId="0" xfId="0" applyNumberFormat="1" applyFont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left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49" fontId="0" fillId="0" borderId="34" xfId="0" applyNumberFormat="1" applyFont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168" fontId="0" fillId="0" borderId="34" xfId="0" applyNumberFormat="1" applyFont="1" applyBorder="1" applyAlignment="1" applyProtection="1">
      <alignment horizontal="right" vertical="center"/>
      <protection locked="0"/>
    </xf>
    <xf numFmtId="0" fontId="12" fillId="18" borderId="34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167" fontId="12" fillId="0" borderId="0" xfId="0" applyNumberFormat="1" applyFont="1" applyAlignment="1" applyProtection="1">
      <alignment horizontal="right" vertical="center"/>
      <protection locked="0"/>
    </xf>
    <xf numFmtId="167" fontId="12" fillId="0" borderId="23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29" fillId="0" borderId="13" xfId="0" applyFont="1" applyBorder="1" applyAlignment="1" applyProtection="1">
      <alignment horizontal="left" vertical="center"/>
      <protection locked="0"/>
    </xf>
    <xf numFmtId="168" fontId="29" fillId="0" borderId="0" xfId="0" applyNumberFormat="1" applyFont="1" applyAlignment="1" applyProtection="1">
      <alignment horizontal="right" vertical="center"/>
      <protection locked="0"/>
    </xf>
    <xf numFmtId="0" fontId="29" fillId="0" borderId="29" xfId="0" applyFont="1" applyBorder="1" applyAlignment="1" applyProtection="1">
      <alignment horizontal="left" vertical="center"/>
      <protection locked="0"/>
    </xf>
    <xf numFmtId="0" fontId="29" fillId="0" borderId="23" xfId="0" applyFont="1" applyBorder="1" applyAlignment="1" applyProtection="1">
      <alignment horizontal="left" vertical="center"/>
      <protection locked="0"/>
    </xf>
    <xf numFmtId="0" fontId="30" fillId="0" borderId="13" xfId="0" applyFont="1" applyBorder="1" applyAlignment="1" applyProtection="1">
      <alignment horizontal="left" vertical="center"/>
      <protection locked="0"/>
    </xf>
    <xf numFmtId="168" fontId="30" fillId="0" borderId="0" xfId="0" applyNumberFormat="1" applyFont="1" applyAlignment="1" applyProtection="1">
      <alignment horizontal="right" vertical="center"/>
      <protection locked="0"/>
    </xf>
    <xf numFmtId="0" fontId="30" fillId="0" borderId="29" xfId="0" applyFont="1" applyBorder="1" applyAlignment="1" applyProtection="1">
      <alignment horizontal="left" vertical="center"/>
      <protection locked="0"/>
    </xf>
    <xf numFmtId="0" fontId="30" fillId="0" borderId="23" xfId="0" applyFont="1" applyBorder="1" applyAlignment="1" applyProtection="1">
      <alignment horizontal="left" vertical="center"/>
      <protection locked="0"/>
    </xf>
    <xf numFmtId="0" fontId="31" fillId="0" borderId="34" xfId="0" applyFont="1" applyBorder="1" applyAlignment="1" applyProtection="1">
      <alignment horizontal="center" vertical="center"/>
      <protection locked="0"/>
    </xf>
    <xf numFmtId="49" fontId="31" fillId="0" borderId="34" xfId="0" applyNumberFormat="1" applyFont="1" applyBorder="1" applyAlignment="1" applyProtection="1">
      <alignment horizontal="left" vertical="center" wrapText="1"/>
      <protection locked="0"/>
    </xf>
    <xf numFmtId="0" fontId="31" fillId="0" borderId="34" xfId="0" applyFont="1" applyBorder="1" applyAlignment="1" applyProtection="1">
      <alignment horizontal="center" vertical="center" wrapText="1"/>
      <protection locked="0"/>
    </xf>
    <xf numFmtId="168" fontId="31" fillId="0" borderId="34" xfId="0" applyNumberFormat="1" applyFont="1" applyBorder="1" applyAlignment="1" applyProtection="1">
      <alignment horizontal="right" vertical="center"/>
      <protection locked="0"/>
    </xf>
    <xf numFmtId="168" fontId="0" fillId="18" borderId="34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33" fillId="17" borderId="0" xfId="39" applyFill="1" applyAlignment="1" applyProtection="1">
      <alignment horizontal="left" vertical="top"/>
      <protection locked="0"/>
    </xf>
    <xf numFmtId="0" fontId="34" fillId="0" borderId="0" xfId="39" applyFont="1" applyAlignment="1" applyProtection="1">
      <alignment horizontal="center" vertical="center"/>
      <protection locked="0"/>
    </xf>
    <xf numFmtId="0" fontId="2" fillId="17" borderId="0" xfId="0" applyFont="1" applyFill="1" applyAlignment="1" applyProtection="1">
      <alignment horizontal="left" vertical="center"/>
      <protection/>
    </xf>
    <xf numFmtId="0" fontId="24" fillId="17" borderId="0" xfId="0" applyFont="1" applyFill="1" applyAlignment="1" applyProtection="1">
      <alignment horizontal="left" vertical="center"/>
      <protection/>
    </xf>
    <xf numFmtId="0" fontId="3" fillId="17" borderId="0" xfId="0" applyFont="1" applyFill="1" applyAlignment="1" applyProtection="1">
      <alignment horizontal="left" vertical="center"/>
      <protection/>
    </xf>
    <xf numFmtId="0" fontId="35" fillId="17" borderId="0" xfId="39" applyFont="1" applyFill="1" applyAlignment="1" applyProtection="1">
      <alignment horizontal="left" vertical="center"/>
      <protection/>
    </xf>
    <xf numFmtId="0" fontId="0" fillId="17" borderId="0" xfId="0" applyFont="1" applyFill="1" applyAlignment="1" applyProtection="1">
      <alignment horizontal="left" vertical="top"/>
      <protection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36" xfId="0" applyFont="1" applyBorder="1" applyAlignment="1" applyProtection="1">
      <alignment vertical="center" wrapText="1"/>
      <protection locked="0"/>
    </xf>
    <xf numFmtId="0" fontId="0" fillId="0" borderId="37" xfId="0" applyFont="1" applyBorder="1" applyAlignment="1" applyProtection="1">
      <alignment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vertical="center" wrapText="1"/>
      <protection locked="0"/>
    </xf>
    <xf numFmtId="0" fontId="0" fillId="0" borderId="39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0" fillId="0" borderId="38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vertical="center" wrapText="1"/>
      <protection locked="0"/>
    </xf>
    <xf numFmtId="0" fontId="0" fillId="0" borderId="40" xfId="0" applyFont="1" applyBorder="1" applyAlignment="1" applyProtection="1">
      <alignment vertical="center" wrapText="1"/>
      <protection locked="0"/>
    </xf>
    <xf numFmtId="0" fontId="24" fillId="0" borderId="41" xfId="0" applyFont="1" applyBorder="1" applyAlignment="1" applyProtection="1">
      <alignment vertical="center" wrapText="1"/>
      <protection locked="0"/>
    </xf>
    <xf numFmtId="0" fontId="0" fillId="0" borderId="42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9" fillId="0" borderId="41" xfId="0" applyFont="1" applyBorder="1" applyAlignment="1" applyProtection="1">
      <alignment horizontal="left" vertical="center"/>
      <protection locked="0"/>
    </xf>
    <xf numFmtId="0" fontId="19" fillId="0" borderId="41" xfId="0" applyFont="1" applyBorder="1" applyAlignment="1" applyProtection="1">
      <alignment horizontal="center" vertical="center"/>
      <protection locked="0"/>
    </xf>
    <xf numFmtId="0" fontId="16" fillId="0" borderId="41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24" fillId="0" borderId="41" xfId="0" applyFont="1" applyBorder="1" applyAlignment="1" applyProtection="1">
      <alignment horizontal="left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0" fillId="0" borderId="4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16" fillId="0" borderId="38" xfId="0" applyFont="1" applyBorder="1" applyAlignment="1" applyProtection="1">
      <alignment horizontal="left" vertical="center" wrapText="1"/>
      <protection locked="0"/>
    </xf>
    <xf numFmtId="0" fontId="16" fillId="0" borderId="39" xfId="0" applyFont="1" applyBorder="1" applyAlignment="1" applyProtection="1">
      <alignment horizontal="left" vertical="center" wrapText="1"/>
      <protection locked="0"/>
    </xf>
    <xf numFmtId="0" fontId="10" fillId="0" borderId="38" xfId="0" applyFont="1" applyBorder="1" applyAlignment="1" applyProtection="1">
      <alignment horizontal="left" vertical="center" wrapText="1"/>
      <protection locked="0"/>
    </xf>
    <xf numFmtId="0" fontId="10" fillId="0" borderId="39" xfId="0" applyFont="1" applyBorder="1" applyAlignment="1" applyProtection="1">
      <alignment horizontal="left" vertical="center" wrapText="1"/>
      <protection locked="0"/>
    </xf>
    <xf numFmtId="0" fontId="10" fillId="0" borderId="39" xfId="0" applyFont="1" applyBorder="1" applyAlignment="1" applyProtection="1">
      <alignment horizontal="left" vertical="center"/>
      <protection locked="0"/>
    </xf>
    <xf numFmtId="0" fontId="10" fillId="0" borderId="40" xfId="0" applyFont="1" applyBorder="1" applyAlignment="1" applyProtection="1">
      <alignment horizontal="left" vertical="center" wrapText="1"/>
      <protection locked="0"/>
    </xf>
    <xf numFmtId="0" fontId="10" fillId="0" borderId="41" xfId="0" applyFont="1" applyBorder="1" applyAlignment="1" applyProtection="1">
      <alignment horizontal="left" vertical="center" wrapText="1"/>
      <protection locked="0"/>
    </xf>
    <xf numFmtId="0" fontId="10" fillId="0" borderId="42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center" vertical="top"/>
      <protection locked="0"/>
    </xf>
    <xf numFmtId="0" fontId="10" fillId="0" borderId="40" xfId="0" applyFont="1" applyBorder="1" applyAlignment="1" applyProtection="1">
      <alignment horizontal="left" vertical="center"/>
      <protection locked="0"/>
    </xf>
    <xf numFmtId="0" fontId="10" fillId="0" borderId="42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6" fillId="0" borderId="41" xfId="0" applyFont="1" applyBorder="1" applyAlignment="1" applyProtection="1">
      <alignment vertical="center"/>
      <protection locked="0"/>
    </xf>
    <xf numFmtId="0" fontId="19" fillId="0" borderId="41" xfId="0" applyFont="1" applyBorder="1" applyAlignment="1" applyProtection="1">
      <alignment vertical="center"/>
      <protection locked="0"/>
    </xf>
    <xf numFmtId="0" fontId="16" fillId="0" borderId="41" xfId="0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 vertical="top"/>
      <protection locked="0"/>
    </xf>
    <xf numFmtId="0" fontId="0" fillId="0" borderId="39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40" xfId="0" applyFont="1" applyBorder="1" applyAlignment="1" applyProtection="1">
      <alignment vertical="top"/>
      <protection locked="0"/>
    </xf>
    <xf numFmtId="0" fontId="0" fillId="0" borderId="41" xfId="0" applyFont="1" applyBorder="1" applyAlignment="1" applyProtection="1">
      <alignment vertical="top"/>
      <protection locked="0"/>
    </xf>
    <xf numFmtId="0" fontId="0" fillId="0" borderId="42" xfId="0" applyFont="1" applyBorder="1" applyAlignment="1" applyProtection="1">
      <alignment vertical="top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165" fontId="12" fillId="0" borderId="0" xfId="0" applyNumberFormat="1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0" fillId="19" borderId="18" xfId="0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top"/>
      <protection locked="0"/>
    </xf>
    <xf numFmtId="49" fontId="10" fillId="18" borderId="0" xfId="0" applyNumberFormat="1" applyFont="1" applyFill="1" applyAlignment="1" applyProtection="1">
      <alignment horizontal="left" vertical="top"/>
      <protection locked="0"/>
    </xf>
    <xf numFmtId="166" fontId="10" fillId="0" borderId="0" xfId="0" applyNumberFormat="1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19" borderId="0" xfId="0" applyFill="1" applyAlignment="1" applyProtection="1">
      <alignment horizontal="left" vertical="center"/>
      <protection locked="0"/>
    </xf>
    <xf numFmtId="0" fontId="10" fillId="19" borderId="26" xfId="0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9" fillId="0" borderId="41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165" fontId="12" fillId="0" borderId="0" xfId="0" applyNumberFormat="1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164" fontId="7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164" fontId="11" fillId="0" borderId="15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10" fillId="19" borderId="18" xfId="0" applyFont="1" applyFill="1" applyBorder="1" applyAlignment="1" applyProtection="1">
      <alignment horizontal="right" vertical="center"/>
      <protection locked="0"/>
    </xf>
    <xf numFmtId="0" fontId="0" fillId="19" borderId="18" xfId="0" applyFill="1" applyBorder="1" applyAlignment="1" applyProtection="1">
      <alignment horizontal="left" vertical="center"/>
      <protection locked="0"/>
    </xf>
    <xf numFmtId="0" fontId="10" fillId="19" borderId="18" xfId="0" applyFont="1" applyFill="1" applyBorder="1" applyAlignment="1" applyProtection="1">
      <alignment horizontal="center" vertical="center"/>
      <protection locked="0"/>
    </xf>
    <xf numFmtId="164" fontId="15" fillId="0" borderId="0" xfId="0" applyNumberFormat="1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8" fillId="19" borderId="18" xfId="0" applyFont="1" applyFill="1" applyBorder="1" applyAlignment="1" applyProtection="1">
      <alignment horizontal="left" vertical="center"/>
      <protection locked="0"/>
    </xf>
    <xf numFmtId="164" fontId="8" fillId="19" borderId="18" xfId="0" applyNumberFormat="1" applyFont="1" applyFill="1" applyBorder="1" applyAlignment="1" applyProtection="1">
      <alignment horizontal="right" vertical="center"/>
      <protection locked="0"/>
    </xf>
    <xf numFmtId="0" fontId="0" fillId="19" borderId="24" xfId="0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4" fillId="19" borderId="0" xfId="0" applyFont="1" applyFill="1" applyAlignment="1" applyProtection="1">
      <alignment horizontal="center" vertical="center"/>
      <protection locked="0"/>
    </xf>
    <xf numFmtId="164" fontId="18" fillId="0" borderId="0" xfId="0" applyNumberFormat="1" applyFont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49" fontId="10" fillId="18" borderId="0" xfId="0" applyNumberFormat="1" applyFont="1" applyFill="1" applyAlignment="1" applyProtection="1">
      <alignment horizontal="left" vertical="top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10" fillId="19" borderId="17" xfId="0" applyFont="1" applyFill="1" applyBorder="1" applyAlignment="1" applyProtection="1">
      <alignment horizontal="center" vertical="center"/>
      <protection locked="0"/>
    </xf>
    <xf numFmtId="166" fontId="10" fillId="0" borderId="0" xfId="0" applyNumberFormat="1" applyFont="1" applyAlignment="1" applyProtection="1">
      <alignment horizontal="left" vertical="top"/>
      <protection locked="0"/>
    </xf>
    <xf numFmtId="164" fontId="12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10" fillId="19" borderId="0" xfId="0" applyFont="1" applyFill="1" applyAlignment="1" applyProtection="1">
      <alignment horizontal="center" vertical="center"/>
      <protection locked="0"/>
    </xf>
    <xf numFmtId="0" fontId="0" fillId="19" borderId="0" xfId="0" applyFill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164" fontId="25" fillId="0" borderId="0" xfId="0" applyNumberFormat="1" applyFont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164" fontId="22" fillId="0" borderId="0" xfId="0" applyNumberFormat="1" applyFont="1" applyAlignment="1" applyProtection="1">
      <alignment horizontal="right" vertical="center"/>
      <protection locked="0"/>
    </xf>
    <xf numFmtId="0" fontId="0" fillId="0" borderId="34" xfId="0" applyFont="1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164" fontId="0" fillId="18" borderId="34" xfId="0" applyNumberFormat="1" applyFont="1" applyFill="1" applyBorder="1" applyAlignment="1" applyProtection="1">
      <alignment horizontal="right" vertical="center"/>
      <protection locked="0"/>
    </xf>
    <xf numFmtId="164" fontId="0" fillId="0" borderId="34" xfId="0" applyNumberFormat="1" applyFont="1" applyBorder="1" applyAlignment="1" applyProtection="1">
      <alignment horizontal="right" vertical="center"/>
      <protection locked="0"/>
    </xf>
    <xf numFmtId="0" fontId="28" fillId="0" borderId="0" xfId="0" applyFont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10" fillId="19" borderId="26" xfId="0" applyFont="1" applyFill="1" applyBorder="1" applyAlignment="1" applyProtection="1">
      <alignment horizontal="center" vertical="center" wrapText="1"/>
      <protection locked="0"/>
    </xf>
    <xf numFmtId="0" fontId="0" fillId="19" borderId="26" xfId="0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left" vertical="center" wrapText="1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31" fillId="0" borderId="34" xfId="0" applyFont="1" applyBorder="1" applyAlignment="1" applyProtection="1">
      <alignment horizontal="left" vertical="center" wrapText="1"/>
      <protection locked="0"/>
    </xf>
    <xf numFmtId="0" fontId="31" fillId="0" borderId="34" xfId="0" applyFont="1" applyBorder="1" applyAlignment="1" applyProtection="1">
      <alignment horizontal="left" vertical="center"/>
      <protection locked="0"/>
    </xf>
    <xf numFmtId="164" fontId="31" fillId="18" borderId="34" xfId="0" applyNumberFormat="1" applyFont="1" applyFill="1" applyBorder="1" applyAlignment="1" applyProtection="1">
      <alignment horizontal="right" vertical="center"/>
      <protection locked="0"/>
    </xf>
    <xf numFmtId="164" fontId="31" fillId="0" borderId="34" xfId="0" applyNumberFormat="1" applyFont="1" applyBorder="1" applyAlignment="1" applyProtection="1">
      <alignment horizontal="right" vertical="center"/>
      <protection locked="0"/>
    </xf>
    <xf numFmtId="0" fontId="32" fillId="0" borderId="0" xfId="0" applyFont="1" applyAlignment="1" applyProtection="1">
      <alignment horizontal="left" vertical="top" wrapText="1"/>
      <protection locked="0"/>
    </xf>
    <xf numFmtId="164" fontId="22" fillId="0" borderId="0" xfId="0" applyNumberFormat="1" applyFont="1" applyAlignment="1" applyProtection="1">
      <alignment horizontal="right"/>
      <protection locked="0"/>
    </xf>
    <xf numFmtId="0" fontId="23" fillId="0" borderId="0" xfId="0" applyFont="1" applyAlignment="1" applyProtection="1">
      <alignment horizontal="left"/>
      <protection locked="0"/>
    </xf>
    <xf numFmtId="164" fontId="25" fillId="0" borderId="0" xfId="0" applyNumberFormat="1" applyFont="1" applyAlignment="1" applyProtection="1">
      <alignment horizontal="right"/>
      <protection locked="0"/>
    </xf>
    <xf numFmtId="164" fontId="15" fillId="0" borderId="0" xfId="0" applyNumberFormat="1" applyFont="1" applyAlignment="1" applyProtection="1">
      <alignment horizontal="right"/>
      <protection locked="0"/>
    </xf>
    <xf numFmtId="0" fontId="35" fillId="17" borderId="0" xfId="39" applyFont="1" applyFill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9" fillId="0" borderId="41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left" vertical="center" wrapText="1"/>
      <protection locked="0"/>
    </xf>
    <xf numFmtId="0" fontId="19" fillId="0" borderId="41" xfId="0" applyFont="1" applyBorder="1" applyAlignment="1" applyProtection="1">
      <alignment horizontal="left" wrapText="1"/>
      <protection locked="0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zvýraznenie1" xfId="20"/>
    <cellStyle name="20 % - zvýraznenie2" xfId="21"/>
    <cellStyle name="20 % - zvýraznenie3" xfId="22"/>
    <cellStyle name="20 % - zvýraznenie4" xfId="23"/>
    <cellStyle name="20 % - zvýraznenie5" xfId="24"/>
    <cellStyle name="20 % - zvýraznenie6" xfId="25"/>
    <cellStyle name="40 % - zvýraznenie1" xfId="26"/>
    <cellStyle name="40 % - zvýraznenie2" xfId="27"/>
    <cellStyle name="40 % - zvýraznenie3" xfId="28"/>
    <cellStyle name="40 % - zvýraznenie4" xfId="29"/>
    <cellStyle name="40 % - zvýraznenie5" xfId="30"/>
    <cellStyle name="40 % - zvýraznenie6" xfId="31"/>
    <cellStyle name="60 % - zvýraznenie1" xfId="32"/>
    <cellStyle name="60 % - zvýraznenie2" xfId="33"/>
    <cellStyle name="60 % - zvýraznenie3" xfId="34"/>
    <cellStyle name="60 % - zvýraznenie4" xfId="35"/>
    <cellStyle name="60 % - zvýraznenie5" xfId="36"/>
    <cellStyle name="60 % - zvýraznenie6" xfId="37"/>
    <cellStyle name="Dobrá" xfId="38"/>
    <cellStyle name="Hypertextový odkaz" xfId="39"/>
    <cellStyle name="Kontrolná bunka" xfId="40"/>
    <cellStyle name="Nadpis 1" xfId="41"/>
    <cellStyle name="Nadpis 2" xfId="42"/>
    <cellStyle name="Nadpis 3" xfId="43"/>
    <cellStyle name="Nadpis 4" xfId="44"/>
    <cellStyle name="Neutrálna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025" name="Picture 1" descr="C:\KROSplusData\System\Temp\rad50E32.tmp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049" name="Picture 1" descr="C:\KROSplusData\System\Temp\radC0635.tmp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"/>
  <sheetViews>
    <sheetView showGridLines="0" workbookViewId="0" topLeftCell="A1">
      <pane ySplit="1" topLeftCell="A33" activePane="bottomLeft" state="frozen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09" t="s">
        <v>0</v>
      </c>
      <c r="B1" s="110"/>
      <c r="C1" s="110"/>
      <c r="D1" s="111" t="s">
        <v>1</v>
      </c>
      <c r="E1" s="110"/>
      <c r="F1" s="110"/>
      <c r="G1" s="110"/>
      <c r="H1" s="110"/>
      <c r="I1" s="110"/>
      <c r="J1" s="110"/>
      <c r="K1" s="112" t="s">
        <v>2</v>
      </c>
      <c r="L1" s="112"/>
      <c r="M1" s="112"/>
      <c r="N1" s="112"/>
      <c r="O1" s="112"/>
      <c r="P1" s="112"/>
      <c r="Q1" s="112"/>
      <c r="R1" s="112"/>
      <c r="S1" s="112"/>
      <c r="T1" s="110"/>
      <c r="U1" s="110"/>
      <c r="V1" s="110"/>
      <c r="W1" s="112" t="s">
        <v>3</v>
      </c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07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4</v>
      </c>
      <c r="BT1" s="4" t="s">
        <v>5</v>
      </c>
      <c r="BU1" s="4" t="s">
        <v>5</v>
      </c>
      <c r="BV1" s="4" t="s">
        <v>6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29" t="s">
        <v>7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26" t="s">
        <v>8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87" t="s">
        <v>9</v>
      </c>
      <c r="BT2" s="187" t="s">
        <v>10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187" t="s">
        <v>9</v>
      </c>
      <c r="BT3" s="187" t="s">
        <v>11</v>
      </c>
    </row>
    <row r="4" spans="2:71" s="2" customFormat="1" ht="37.5" customHeight="1">
      <c r="B4" s="10"/>
      <c r="C4" s="224" t="s">
        <v>12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30"/>
      <c r="AS4" s="11" t="s">
        <v>13</v>
      </c>
      <c r="BE4" s="12" t="s">
        <v>14</v>
      </c>
      <c r="BS4" s="187" t="s">
        <v>15</v>
      </c>
    </row>
    <row r="5" spans="2:71" s="2" customFormat="1" ht="7.5" customHeight="1">
      <c r="B5" s="10"/>
      <c r="AQ5" s="194"/>
      <c r="BE5" s="231" t="s">
        <v>16</v>
      </c>
      <c r="BS5" s="187" t="s">
        <v>9</v>
      </c>
    </row>
    <row r="6" spans="2:71" s="2" customFormat="1" ht="26.25" customHeight="1">
      <c r="B6" s="10"/>
      <c r="D6" s="188" t="s">
        <v>17</v>
      </c>
      <c r="K6" s="232" t="s">
        <v>18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Q6" s="194"/>
      <c r="BE6" s="213"/>
      <c r="BS6" s="187" t="s">
        <v>19</v>
      </c>
    </row>
    <row r="7" spans="2:71" s="2" customFormat="1" ht="7.5" customHeight="1">
      <c r="B7" s="10"/>
      <c r="AQ7" s="194"/>
      <c r="BE7" s="213"/>
      <c r="BS7" s="187" t="s">
        <v>20</v>
      </c>
    </row>
    <row r="8" spans="2:71" s="2" customFormat="1" ht="15" customHeight="1">
      <c r="B8" s="10"/>
      <c r="D8" s="14" t="s">
        <v>21</v>
      </c>
      <c r="K8" s="190" t="s">
        <v>22</v>
      </c>
      <c r="AK8" s="14" t="s">
        <v>23</v>
      </c>
      <c r="AN8" s="15" t="s">
        <v>24</v>
      </c>
      <c r="AQ8" s="194"/>
      <c r="BE8" s="213"/>
      <c r="BS8" s="187" t="s">
        <v>25</v>
      </c>
    </row>
    <row r="9" spans="2:71" s="2" customFormat="1" ht="15" customHeight="1">
      <c r="B9" s="10"/>
      <c r="AQ9" s="194"/>
      <c r="BE9" s="213"/>
      <c r="BS9" s="187" t="s">
        <v>26</v>
      </c>
    </row>
    <row r="10" spans="2:71" s="2" customFormat="1" ht="15" customHeight="1">
      <c r="B10" s="10"/>
      <c r="D10" s="14" t="s">
        <v>27</v>
      </c>
      <c r="AK10" s="14" t="s">
        <v>28</v>
      </c>
      <c r="AN10" s="190"/>
      <c r="AQ10" s="194"/>
      <c r="BE10" s="213"/>
      <c r="BS10" s="187" t="s">
        <v>19</v>
      </c>
    </row>
    <row r="11" spans="2:71" s="2" customFormat="1" ht="19.5" customHeight="1">
      <c r="B11" s="10"/>
      <c r="E11" s="190" t="s">
        <v>29</v>
      </c>
      <c r="AK11" s="14" t="s">
        <v>30</v>
      </c>
      <c r="AN11" s="190"/>
      <c r="AQ11" s="194"/>
      <c r="BE11" s="213"/>
      <c r="BS11" s="187" t="s">
        <v>19</v>
      </c>
    </row>
    <row r="12" spans="2:71" s="2" customFormat="1" ht="7.5" customHeight="1">
      <c r="B12" s="10"/>
      <c r="AQ12" s="194"/>
      <c r="BE12" s="213"/>
      <c r="BS12" s="187" t="s">
        <v>19</v>
      </c>
    </row>
    <row r="13" spans="2:71" s="2" customFormat="1" ht="15" customHeight="1">
      <c r="B13" s="10"/>
      <c r="D13" s="14" t="s">
        <v>31</v>
      </c>
      <c r="AK13" s="14" t="s">
        <v>28</v>
      </c>
      <c r="AN13" s="195" t="s">
        <v>32</v>
      </c>
      <c r="AQ13" s="194"/>
      <c r="BE13" s="213"/>
      <c r="BS13" s="187" t="s">
        <v>19</v>
      </c>
    </row>
    <row r="14" spans="2:71" s="2" customFormat="1" ht="15.75" customHeight="1">
      <c r="B14" s="10"/>
      <c r="E14" s="233" t="s">
        <v>32</v>
      </c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14" t="s">
        <v>30</v>
      </c>
      <c r="AN14" s="195" t="s">
        <v>32</v>
      </c>
      <c r="AQ14" s="194"/>
      <c r="BE14" s="213"/>
      <c r="BS14" s="187" t="s">
        <v>19</v>
      </c>
    </row>
    <row r="15" spans="2:71" s="2" customFormat="1" ht="7.5" customHeight="1">
      <c r="B15" s="10"/>
      <c r="AQ15" s="194"/>
      <c r="BE15" s="213"/>
      <c r="BS15" s="187" t="s">
        <v>5</v>
      </c>
    </row>
    <row r="16" spans="2:71" s="2" customFormat="1" ht="15" customHeight="1">
      <c r="B16" s="10"/>
      <c r="D16" s="14" t="s">
        <v>33</v>
      </c>
      <c r="AK16" s="14" t="s">
        <v>28</v>
      </c>
      <c r="AN16" s="190"/>
      <c r="AQ16" s="194"/>
      <c r="BE16" s="213"/>
      <c r="BS16" s="187" t="s">
        <v>5</v>
      </c>
    </row>
    <row r="17" spans="2:71" ht="19.5" customHeight="1">
      <c r="B17" s="10"/>
      <c r="E17" s="190" t="s">
        <v>34</v>
      </c>
      <c r="AK17" s="14" t="s">
        <v>30</v>
      </c>
      <c r="AN17" s="190"/>
      <c r="AQ17" s="194"/>
      <c r="BE17" s="213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187" t="s">
        <v>35</v>
      </c>
    </row>
    <row r="18" spans="2:71" ht="7.5" customHeight="1">
      <c r="B18" s="10"/>
      <c r="AQ18" s="194"/>
      <c r="BE18" s="213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187" t="s">
        <v>9</v>
      </c>
    </row>
    <row r="19" spans="2:71" ht="15" customHeight="1">
      <c r="B19" s="10"/>
      <c r="D19" s="14" t="s">
        <v>36</v>
      </c>
      <c r="AQ19" s="194"/>
      <c r="BE19" s="213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187" t="s">
        <v>19</v>
      </c>
    </row>
    <row r="20" spans="2:71" ht="15.75" customHeight="1">
      <c r="B20" s="10"/>
      <c r="E20" s="212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Q20" s="194"/>
      <c r="BE20" s="213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187" t="s">
        <v>5</v>
      </c>
    </row>
    <row r="21" spans="2:70" ht="7.5" customHeight="1">
      <c r="B21" s="10"/>
      <c r="AQ21" s="194"/>
      <c r="BE21" s="213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Q22" s="194"/>
      <c r="BE22" s="213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71" s="6" customFormat="1" ht="27" customHeight="1">
      <c r="B23" s="17"/>
      <c r="C23" s="187"/>
      <c r="D23" s="18" t="s">
        <v>37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214">
        <f>ROUNDUP($AG$49,2)</f>
        <v>0</v>
      </c>
      <c r="AL23" s="215"/>
      <c r="AM23" s="215"/>
      <c r="AN23" s="215"/>
      <c r="AO23" s="215"/>
      <c r="AP23" s="187"/>
      <c r="AQ23" s="198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225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</row>
    <row r="24" spans="2:71" s="6" customFormat="1" ht="7.5" customHeight="1">
      <c r="B24" s="1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98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225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</row>
    <row r="25" spans="2:71" s="6" customFormat="1" ht="15" customHeight="1">
      <c r="B25" s="19"/>
      <c r="C25" s="187"/>
      <c r="D25" s="185" t="s">
        <v>38</v>
      </c>
      <c r="E25" s="187"/>
      <c r="F25" s="185" t="s">
        <v>39</v>
      </c>
      <c r="G25" s="187"/>
      <c r="H25" s="187"/>
      <c r="I25" s="187"/>
      <c r="J25" s="187"/>
      <c r="K25" s="187"/>
      <c r="L25" s="209">
        <v>0.21</v>
      </c>
      <c r="M25" s="210"/>
      <c r="N25" s="210"/>
      <c r="O25" s="210"/>
      <c r="P25" s="187"/>
      <c r="Q25" s="187"/>
      <c r="R25" s="187"/>
      <c r="S25" s="187"/>
      <c r="T25" s="20" t="s">
        <v>40</v>
      </c>
      <c r="U25" s="187"/>
      <c r="V25" s="187"/>
      <c r="W25" s="211">
        <f>ROUNDUP($AZ$49,2)</f>
        <v>0</v>
      </c>
      <c r="X25" s="210"/>
      <c r="Y25" s="210"/>
      <c r="Z25" s="210"/>
      <c r="AA25" s="210"/>
      <c r="AB25" s="210"/>
      <c r="AC25" s="210"/>
      <c r="AD25" s="210"/>
      <c r="AE25" s="210"/>
      <c r="AF25" s="187"/>
      <c r="AG25" s="187"/>
      <c r="AH25" s="187"/>
      <c r="AI25" s="187"/>
      <c r="AJ25" s="187"/>
      <c r="AK25" s="211">
        <f>ROUNDUP($AV$49,1)</f>
        <v>0</v>
      </c>
      <c r="AL25" s="210"/>
      <c r="AM25" s="210"/>
      <c r="AN25" s="210"/>
      <c r="AO25" s="210"/>
      <c r="AP25" s="187"/>
      <c r="AQ25" s="21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210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</row>
    <row r="26" spans="2:71" s="6" customFormat="1" ht="15" customHeight="1">
      <c r="B26" s="19"/>
      <c r="C26" s="187"/>
      <c r="D26" s="187"/>
      <c r="E26" s="187"/>
      <c r="F26" s="185" t="s">
        <v>41</v>
      </c>
      <c r="G26" s="187"/>
      <c r="H26" s="187"/>
      <c r="I26" s="187"/>
      <c r="J26" s="187"/>
      <c r="K26" s="187"/>
      <c r="L26" s="209">
        <v>0.15</v>
      </c>
      <c r="M26" s="210"/>
      <c r="N26" s="210"/>
      <c r="O26" s="210"/>
      <c r="P26" s="187"/>
      <c r="Q26" s="187"/>
      <c r="R26" s="187"/>
      <c r="S26" s="187"/>
      <c r="T26" s="20" t="s">
        <v>40</v>
      </c>
      <c r="U26" s="187"/>
      <c r="V26" s="187"/>
      <c r="W26" s="211">
        <f>ROUNDUP($BA$49,2)</f>
        <v>0</v>
      </c>
      <c r="X26" s="210"/>
      <c r="Y26" s="210"/>
      <c r="Z26" s="210"/>
      <c r="AA26" s="210"/>
      <c r="AB26" s="210"/>
      <c r="AC26" s="210"/>
      <c r="AD26" s="210"/>
      <c r="AE26" s="210"/>
      <c r="AF26" s="187"/>
      <c r="AG26" s="187"/>
      <c r="AH26" s="187"/>
      <c r="AI26" s="187"/>
      <c r="AJ26" s="187"/>
      <c r="AK26" s="211">
        <f>ROUNDUP($AW$49,1)</f>
        <v>0</v>
      </c>
      <c r="AL26" s="210"/>
      <c r="AM26" s="210"/>
      <c r="AN26" s="210"/>
      <c r="AO26" s="210"/>
      <c r="AP26" s="187"/>
      <c r="AQ26" s="21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210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</row>
    <row r="27" spans="2:71" s="6" customFormat="1" ht="15" customHeight="1" hidden="1">
      <c r="B27" s="19"/>
      <c r="C27" s="187"/>
      <c r="D27" s="187"/>
      <c r="E27" s="187"/>
      <c r="F27" s="185" t="s">
        <v>42</v>
      </c>
      <c r="G27" s="187"/>
      <c r="H27" s="187"/>
      <c r="I27" s="187"/>
      <c r="J27" s="187"/>
      <c r="K27" s="187"/>
      <c r="L27" s="209">
        <v>0.21</v>
      </c>
      <c r="M27" s="210"/>
      <c r="N27" s="210"/>
      <c r="O27" s="210"/>
      <c r="P27" s="187"/>
      <c r="Q27" s="187"/>
      <c r="R27" s="187"/>
      <c r="S27" s="187"/>
      <c r="T27" s="20" t="s">
        <v>40</v>
      </c>
      <c r="U27" s="187"/>
      <c r="V27" s="187"/>
      <c r="W27" s="211">
        <f>ROUNDUP($BB$49,2)</f>
        <v>0</v>
      </c>
      <c r="X27" s="210"/>
      <c r="Y27" s="210"/>
      <c r="Z27" s="210"/>
      <c r="AA27" s="210"/>
      <c r="AB27" s="210"/>
      <c r="AC27" s="210"/>
      <c r="AD27" s="210"/>
      <c r="AE27" s="210"/>
      <c r="AF27" s="187"/>
      <c r="AG27" s="187"/>
      <c r="AH27" s="187"/>
      <c r="AI27" s="187"/>
      <c r="AJ27" s="187"/>
      <c r="AK27" s="211">
        <v>0</v>
      </c>
      <c r="AL27" s="210"/>
      <c r="AM27" s="210"/>
      <c r="AN27" s="210"/>
      <c r="AO27" s="210"/>
      <c r="AP27" s="187"/>
      <c r="AQ27" s="21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210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</row>
    <row r="28" spans="2:71" s="6" customFormat="1" ht="15" customHeight="1" hidden="1">
      <c r="B28" s="19"/>
      <c r="C28" s="187"/>
      <c r="D28" s="187"/>
      <c r="E28" s="187"/>
      <c r="F28" s="185" t="s">
        <v>43</v>
      </c>
      <c r="G28" s="187"/>
      <c r="H28" s="187"/>
      <c r="I28" s="187"/>
      <c r="J28" s="187"/>
      <c r="K28" s="187"/>
      <c r="L28" s="209">
        <v>0.15</v>
      </c>
      <c r="M28" s="210"/>
      <c r="N28" s="210"/>
      <c r="O28" s="210"/>
      <c r="P28" s="187"/>
      <c r="Q28" s="187"/>
      <c r="R28" s="187"/>
      <c r="S28" s="187"/>
      <c r="T28" s="20" t="s">
        <v>40</v>
      </c>
      <c r="U28" s="187"/>
      <c r="V28" s="187"/>
      <c r="W28" s="211">
        <f>ROUNDUP($BC$49,2)</f>
        <v>0</v>
      </c>
      <c r="X28" s="210"/>
      <c r="Y28" s="210"/>
      <c r="Z28" s="210"/>
      <c r="AA28" s="210"/>
      <c r="AB28" s="210"/>
      <c r="AC28" s="210"/>
      <c r="AD28" s="210"/>
      <c r="AE28" s="210"/>
      <c r="AF28" s="187"/>
      <c r="AG28" s="187"/>
      <c r="AH28" s="187"/>
      <c r="AI28" s="187"/>
      <c r="AJ28" s="187"/>
      <c r="AK28" s="211">
        <v>0</v>
      </c>
      <c r="AL28" s="210"/>
      <c r="AM28" s="210"/>
      <c r="AN28" s="210"/>
      <c r="AO28" s="210"/>
      <c r="AP28" s="187"/>
      <c r="AQ28" s="21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210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</row>
    <row r="29" spans="2:71" s="6" customFormat="1" ht="15" customHeight="1" hidden="1">
      <c r="B29" s="19"/>
      <c r="C29" s="187"/>
      <c r="D29" s="187"/>
      <c r="E29" s="187"/>
      <c r="F29" s="185" t="s">
        <v>44</v>
      </c>
      <c r="G29" s="187"/>
      <c r="H29" s="187"/>
      <c r="I29" s="187"/>
      <c r="J29" s="187"/>
      <c r="K29" s="187"/>
      <c r="L29" s="209">
        <v>0</v>
      </c>
      <c r="M29" s="210"/>
      <c r="N29" s="210"/>
      <c r="O29" s="210"/>
      <c r="P29" s="187"/>
      <c r="Q29" s="187"/>
      <c r="R29" s="187"/>
      <c r="S29" s="187"/>
      <c r="T29" s="20" t="s">
        <v>40</v>
      </c>
      <c r="U29" s="187"/>
      <c r="V29" s="187"/>
      <c r="W29" s="211">
        <f>ROUNDUP($BD$49,2)</f>
        <v>0</v>
      </c>
      <c r="X29" s="210"/>
      <c r="Y29" s="210"/>
      <c r="Z29" s="210"/>
      <c r="AA29" s="210"/>
      <c r="AB29" s="210"/>
      <c r="AC29" s="210"/>
      <c r="AD29" s="210"/>
      <c r="AE29" s="210"/>
      <c r="AF29" s="187"/>
      <c r="AG29" s="187"/>
      <c r="AH29" s="187"/>
      <c r="AI29" s="187"/>
      <c r="AJ29" s="187"/>
      <c r="AK29" s="211">
        <v>0</v>
      </c>
      <c r="AL29" s="210"/>
      <c r="AM29" s="210"/>
      <c r="AN29" s="210"/>
      <c r="AO29" s="210"/>
      <c r="AP29" s="187"/>
      <c r="AQ29" s="21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210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</row>
    <row r="30" spans="2:71" s="6" customFormat="1" ht="7.5" customHeight="1">
      <c r="B30" s="1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98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225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</row>
    <row r="31" spans="2:71" s="6" customFormat="1" ht="27" customHeight="1">
      <c r="B31" s="17"/>
      <c r="C31" s="199"/>
      <c r="D31" s="22" t="s">
        <v>45</v>
      </c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23" t="s">
        <v>46</v>
      </c>
      <c r="U31" s="186"/>
      <c r="V31" s="186"/>
      <c r="W31" s="186"/>
      <c r="X31" s="221" t="s">
        <v>47</v>
      </c>
      <c r="Y31" s="217"/>
      <c r="Z31" s="217"/>
      <c r="AA31" s="217"/>
      <c r="AB31" s="217"/>
      <c r="AC31" s="186"/>
      <c r="AD31" s="186"/>
      <c r="AE31" s="186"/>
      <c r="AF31" s="186"/>
      <c r="AG31" s="186"/>
      <c r="AH31" s="186"/>
      <c r="AI31" s="186"/>
      <c r="AJ31" s="186"/>
      <c r="AK31" s="222">
        <f>ROUNDUP(SUM($AK$23:$AK$29),2)</f>
        <v>0</v>
      </c>
      <c r="AL31" s="217"/>
      <c r="AM31" s="217"/>
      <c r="AN31" s="217"/>
      <c r="AO31" s="223"/>
      <c r="AP31" s="199"/>
      <c r="AQ31" s="24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225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</row>
    <row r="32" spans="2:71" s="6" customFormat="1" ht="7.5" customHeight="1">
      <c r="B32" s="1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98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225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</row>
    <row r="33" spans="2:57" s="6" customFormat="1" ht="7.5" customHeight="1"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</row>
    <row r="37" spans="2:57" s="6" customFormat="1" ht="7.5" customHeight="1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1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</row>
    <row r="38" spans="2:57" s="6" customFormat="1" ht="37.5" customHeight="1">
      <c r="B38" s="17"/>
      <c r="C38" s="224" t="s">
        <v>48</v>
      </c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1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</row>
    <row r="39" spans="2:57" s="6" customFormat="1" ht="7.5" customHeight="1">
      <c r="B39" s="1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</row>
    <row r="40" spans="2:57" s="13" customFormat="1" ht="27" customHeight="1">
      <c r="B40" s="30"/>
      <c r="C40" s="188" t="s">
        <v>17</v>
      </c>
      <c r="D40" s="188"/>
      <c r="E40" s="188"/>
      <c r="F40" s="188"/>
      <c r="G40" s="188"/>
      <c r="H40" s="188"/>
      <c r="I40" s="188"/>
      <c r="J40" s="188"/>
      <c r="K40" s="188"/>
      <c r="L40" s="232" t="str">
        <f>$K$6</f>
        <v>286 - Klimatizovaný sklad řeziva Olomučany</v>
      </c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188"/>
      <c r="AQ40" s="188"/>
      <c r="AR40" s="30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</row>
    <row r="41" spans="2:57" s="6" customFormat="1" ht="7.5" customHeight="1">
      <c r="B41" s="1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</row>
    <row r="42" spans="2:57" s="6" customFormat="1" ht="15.75" customHeight="1">
      <c r="B42" s="17"/>
      <c r="C42" s="14" t="s">
        <v>21</v>
      </c>
      <c r="D42" s="187"/>
      <c r="E42" s="187"/>
      <c r="F42" s="187"/>
      <c r="G42" s="187"/>
      <c r="H42" s="187"/>
      <c r="I42" s="187"/>
      <c r="J42" s="187"/>
      <c r="K42" s="187"/>
      <c r="L42" s="31" t="str">
        <f>IF($K$8="","",$K$8)</f>
        <v>Olomučany</v>
      </c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4" t="s">
        <v>23</v>
      </c>
      <c r="AJ42" s="187"/>
      <c r="AK42" s="187"/>
      <c r="AL42" s="187"/>
      <c r="AM42" s="196" t="str">
        <f>IF($AN$8="","",$AN$8)</f>
        <v>22.10.2015</v>
      </c>
      <c r="AN42" s="187"/>
      <c r="AO42" s="187"/>
      <c r="AP42" s="187"/>
      <c r="AQ42" s="187"/>
      <c r="AR42" s="1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</row>
    <row r="43" spans="2:57" s="6" customFormat="1" ht="7.5" customHeight="1">
      <c r="B43" s="1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</row>
    <row r="44" spans="2:57" s="6" customFormat="1" ht="18.75" customHeight="1">
      <c r="B44" s="17"/>
      <c r="C44" s="14" t="s">
        <v>27</v>
      </c>
      <c r="D44" s="187"/>
      <c r="E44" s="187"/>
      <c r="F44" s="187"/>
      <c r="G44" s="187"/>
      <c r="H44" s="187"/>
      <c r="I44" s="187"/>
      <c r="J44" s="187"/>
      <c r="K44" s="187"/>
      <c r="L44" s="190" t="str">
        <f>IF($E$11="","",$E$11)</f>
        <v>Mendelova Univerzita v Brně</v>
      </c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4" t="s">
        <v>33</v>
      </c>
      <c r="AJ44" s="187"/>
      <c r="AK44" s="187"/>
      <c r="AL44" s="187"/>
      <c r="AM44" s="236" t="str">
        <f>IF($E$17="","",$E$17)</f>
        <v>Ing.Bezpalec</v>
      </c>
      <c r="AN44" s="225"/>
      <c r="AO44" s="225"/>
      <c r="AP44" s="225"/>
      <c r="AQ44" s="187"/>
      <c r="AR44" s="17"/>
      <c r="AS44" s="237" t="s">
        <v>49</v>
      </c>
      <c r="AT44" s="238"/>
      <c r="AU44" s="191"/>
      <c r="AV44" s="191"/>
      <c r="AW44" s="191"/>
      <c r="AX44" s="191"/>
      <c r="AY44" s="191"/>
      <c r="AZ44" s="191"/>
      <c r="BA44" s="191"/>
      <c r="BB44" s="191"/>
      <c r="BC44" s="191"/>
      <c r="BD44" s="32"/>
      <c r="BE44" s="187"/>
    </row>
    <row r="45" spans="2:57" s="6" customFormat="1" ht="15.75" customHeight="1">
      <c r="B45" s="17"/>
      <c r="C45" s="14" t="s">
        <v>31</v>
      </c>
      <c r="D45" s="187"/>
      <c r="E45" s="187"/>
      <c r="F45" s="187"/>
      <c r="G45" s="187"/>
      <c r="H45" s="187"/>
      <c r="I45" s="187"/>
      <c r="J45" s="187"/>
      <c r="K45" s="187"/>
      <c r="L45" s="190" t="str">
        <f>IF($E$14="Vyplň údaj","",$E$14)</f>
        <v/>
      </c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7"/>
      <c r="AS45" s="239"/>
      <c r="AT45" s="225"/>
      <c r="AU45" s="187"/>
      <c r="AV45" s="187"/>
      <c r="AW45" s="187"/>
      <c r="AX45" s="187"/>
      <c r="AY45" s="187"/>
      <c r="AZ45" s="187"/>
      <c r="BA45" s="187"/>
      <c r="BB45" s="187"/>
      <c r="BC45" s="187"/>
      <c r="BD45" s="33"/>
      <c r="BE45" s="187"/>
    </row>
    <row r="46" spans="2:57" s="6" customFormat="1" ht="12" customHeight="1">
      <c r="B46" s="1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7"/>
      <c r="AS46" s="239"/>
      <c r="AT46" s="225"/>
      <c r="AU46" s="187"/>
      <c r="AV46" s="187"/>
      <c r="AW46" s="187"/>
      <c r="AX46" s="187"/>
      <c r="AY46" s="187"/>
      <c r="AZ46" s="187"/>
      <c r="BA46" s="187"/>
      <c r="BB46" s="187"/>
      <c r="BC46" s="187"/>
      <c r="BD46" s="33"/>
      <c r="BE46" s="187"/>
    </row>
    <row r="47" spans="2:57" s="6" customFormat="1" ht="30" customHeight="1">
      <c r="B47" s="17"/>
      <c r="C47" s="240" t="s">
        <v>50</v>
      </c>
      <c r="D47" s="217"/>
      <c r="E47" s="217"/>
      <c r="F47" s="217"/>
      <c r="G47" s="217"/>
      <c r="H47" s="186"/>
      <c r="I47" s="218" t="s">
        <v>51</v>
      </c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6" t="s">
        <v>52</v>
      </c>
      <c r="AH47" s="217"/>
      <c r="AI47" s="217"/>
      <c r="AJ47" s="217"/>
      <c r="AK47" s="217"/>
      <c r="AL47" s="217"/>
      <c r="AM47" s="217"/>
      <c r="AN47" s="218" t="s">
        <v>53</v>
      </c>
      <c r="AO47" s="217"/>
      <c r="AP47" s="217"/>
      <c r="AQ47" s="34" t="s">
        <v>54</v>
      </c>
      <c r="AR47" s="17"/>
      <c r="AS47" s="35" t="s">
        <v>55</v>
      </c>
      <c r="AT47" s="36" t="s">
        <v>56</v>
      </c>
      <c r="AU47" s="36" t="s">
        <v>57</v>
      </c>
      <c r="AV47" s="36" t="s">
        <v>58</v>
      </c>
      <c r="AW47" s="36" t="s">
        <v>59</v>
      </c>
      <c r="AX47" s="36" t="s">
        <v>60</v>
      </c>
      <c r="AY47" s="36" t="s">
        <v>61</v>
      </c>
      <c r="AZ47" s="36" t="s">
        <v>62</v>
      </c>
      <c r="BA47" s="36" t="s">
        <v>63</v>
      </c>
      <c r="BB47" s="36" t="s">
        <v>64</v>
      </c>
      <c r="BC47" s="36" t="s">
        <v>65</v>
      </c>
      <c r="BD47" s="37" t="s">
        <v>66</v>
      </c>
      <c r="BE47" s="38"/>
    </row>
    <row r="48" spans="2:57" s="6" customFormat="1" ht="12" customHeight="1">
      <c r="B48" s="1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7"/>
      <c r="AS48" s="39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32"/>
      <c r="BE48" s="187"/>
    </row>
    <row r="49" spans="1:76" s="13" customFormat="1" ht="33" customHeight="1">
      <c r="A49" s="188"/>
      <c r="B49" s="30"/>
      <c r="C49" s="193" t="s">
        <v>67</v>
      </c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219">
        <f>ROUNDUP($AG$50,2)</f>
        <v>0</v>
      </c>
      <c r="AH49" s="220"/>
      <c r="AI49" s="220"/>
      <c r="AJ49" s="220"/>
      <c r="AK49" s="220"/>
      <c r="AL49" s="220"/>
      <c r="AM49" s="220"/>
      <c r="AN49" s="219">
        <f>ROUNDUP(SUM($AG$49,$AT$49),2)</f>
        <v>0</v>
      </c>
      <c r="AO49" s="220"/>
      <c r="AP49" s="220"/>
      <c r="AQ49" s="40"/>
      <c r="AR49" s="30"/>
      <c r="AS49" s="41">
        <f>ROUNDUP($AS$50,2)</f>
        <v>0</v>
      </c>
      <c r="AT49" s="42">
        <f>ROUNDUP(SUM($AV$49:$AW$49),1)</f>
        <v>0</v>
      </c>
      <c r="AU49" s="43">
        <f>ROUNDUP($AU$50,5)</f>
        <v>0</v>
      </c>
      <c r="AV49" s="42">
        <f>ROUNDUP($AZ$49*$L$25,2)</f>
        <v>0</v>
      </c>
      <c r="AW49" s="42">
        <f>ROUNDUP($BA$49*$L$26,2)</f>
        <v>0</v>
      </c>
      <c r="AX49" s="42">
        <f>ROUNDUP($BB$49*$L$25,2)</f>
        <v>0</v>
      </c>
      <c r="AY49" s="42">
        <f>ROUNDUP($BC$49*$L$26,2)</f>
        <v>0</v>
      </c>
      <c r="AZ49" s="42">
        <f>ROUNDUP($AZ$50,2)</f>
        <v>0</v>
      </c>
      <c r="BA49" s="42">
        <f>ROUNDUP($BA$50,2)</f>
        <v>0</v>
      </c>
      <c r="BB49" s="42">
        <f>ROUNDUP($BB$50,2)</f>
        <v>0</v>
      </c>
      <c r="BC49" s="42">
        <f>ROUNDUP($BC$50,2)</f>
        <v>0</v>
      </c>
      <c r="BD49" s="44">
        <f>ROUNDUP($BD$50,2)</f>
        <v>0</v>
      </c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 t="s">
        <v>68</v>
      </c>
      <c r="BT49" s="188" t="s">
        <v>69</v>
      </c>
      <c r="BU49" s="188"/>
      <c r="BV49" s="188" t="s">
        <v>70</v>
      </c>
      <c r="BW49" s="188" t="s">
        <v>6</v>
      </c>
      <c r="BX49" s="188" t="s">
        <v>71</v>
      </c>
    </row>
    <row r="50" spans="1:76" s="45" customFormat="1" ht="28.5" customHeight="1">
      <c r="A50" s="108" t="s">
        <v>72</v>
      </c>
      <c r="B50" s="46"/>
      <c r="C50" s="189"/>
      <c r="D50" s="234" t="s">
        <v>73</v>
      </c>
      <c r="E50" s="235"/>
      <c r="F50" s="235"/>
      <c r="G50" s="235"/>
      <c r="H50" s="235"/>
      <c r="I50" s="189"/>
      <c r="J50" s="234" t="s">
        <v>74</v>
      </c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27">
        <f>'286 - Klimatizovaný sklad...'!$M$24</f>
        <v>0</v>
      </c>
      <c r="AH50" s="228"/>
      <c r="AI50" s="228"/>
      <c r="AJ50" s="228"/>
      <c r="AK50" s="228"/>
      <c r="AL50" s="228"/>
      <c r="AM50" s="228"/>
      <c r="AN50" s="227">
        <f>ROUNDUP(SUM($AG$50,$AT$50),2)</f>
        <v>0</v>
      </c>
      <c r="AO50" s="228"/>
      <c r="AP50" s="228"/>
      <c r="AQ50" s="47" t="s">
        <v>75</v>
      </c>
      <c r="AR50" s="46"/>
      <c r="AS50" s="48">
        <v>0</v>
      </c>
      <c r="AT50" s="49">
        <f>ROUNDUP(SUM($AV$50:$AW$50),1)</f>
        <v>0</v>
      </c>
      <c r="AU50" s="50">
        <f>'286 - Klimatizovaný sklad...'!$W$91</f>
        <v>0</v>
      </c>
      <c r="AV50" s="49">
        <f>'286 - Klimatizovaný sklad...'!$M$26</f>
        <v>0</v>
      </c>
      <c r="AW50" s="49">
        <f>'286 - Klimatizovaný sklad...'!$M$27</f>
        <v>0</v>
      </c>
      <c r="AX50" s="49">
        <f>'286 - Klimatizovaný sklad...'!$M$28</f>
        <v>0</v>
      </c>
      <c r="AY50" s="49">
        <f>'286 - Klimatizovaný sklad...'!$M$29</f>
        <v>0</v>
      </c>
      <c r="AZ50" s="49">
        <f>'286 - Klimatizovaný sklad...'!$H$26</f>
        <v>0</v>
      </c>
      <c r="BA50" s="49">
        <f>'286 - Klimatizovaný sklad...'!$H$27</f>
        <v>0</v>
      </c>
      <c r="BB50" s="49">
        <f>'286 - Klimatizovaný sklad...'!$H$28</f>
        <v>0</v>
      </c>
      <c r="BC50" s="49">
        <f>'286 - Klimatizovaný sklad...'!$H$29</f>
        <v>0</v>
      </c>
      <c r="BD50" s="51">
        <f>'286 - Klimatizovaný sklad...'!$H$30</f>
        <v>0</v>
      </c>
      <c r="BT50" s="45" t="s">
        <v>20</v>
      </c>
      <c r="BU50" s="45" t="s">
        <v>76</v>
      </c>
      <c r="BV50" s="45" t="s">
        <v>70</v>
      </c>
      <c r="BW50" s="45" t="s">
        <v>6</v>
      </c>
      <c r="BX50" s="45" t="s">
        <v>71</v>
      </c>
    </row>
    <row r="51" spans="1:76" s="6" customFormat="1" ht="30.75" customHeight="1">
      <c r="A51" s="187"/>
      <c r="B51" s="1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</row>
    <row r="52" spans="1:76" s="6" customFormat="1" ht="7.5" customHeight="1">
      <c r="A52" s="187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1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7"/>
      <c r="BQ52" s="187"/>
      <c r="BR52" s="187"/>
      <c r="BS52" s="187"/>
      <c r="BT52" s="187"/>
      <c r="BU52" s="187"/>
      <c r="BV52" s="187"/>
      <c r="BW52" s="187"/>
      <c r="BX52" s="187"/>
    </row>
  </sheetData>
  <mergeCells count="39">
    <mergeCell ref="AR2:BE2"/>
    <mergeCell ref="AN50:AP50"/>
    <mergeCell ref="AG50:AM50"/>
    <mergeCell ref="C2:AQ2"/>
    <mergeCell ref="C4:AQ4"/>
    <mergeCell ref="BE5:BE32"/>
    <mergeCell ref="K6:AO6"/>
    <mergeCell ref="E14:AJ14"/>
    <mergeCell ref="L40:AO40"/>
    <mergeCell ref="D50:H50"/>
    <mergeCell ref="J50:AF50"/>
    <mergeCell ref="AM44:AP44"/>
    <mergeCell ref="AS44:AT46"/>
    <mergeCell ref="C47:G47"/>
    <mergeCell ref="I47:AF47"/>
    <mergeCell ref="AG47:AM47"/>
    <mergeCell ref="AN47:AP47"/>
    <mergeCell ref="AG49:AM49"/>
    <mergeCell ref="L29:O29"/>
    <mergeCell ref="W29:AE29"/>
    <mergeCell ref="AK29:AO29"/>
    <mergeCell ref="X31:AB31"/>
    <mergeCell ref="AK31:AO31"/>
    <mergeCell ref="C38:AQ38"/>
    <mergeCell ref="AN49:AP49"/>
    <mergeCell ref="L27:O27"/>
    <mergeCell ref="W27:AE27"/>
    <mergeCell ref="AK27:AO27"/>
    <mergeCell ref="L28:O28"/>
    <mergeCell ref="W28:AE28"/>
    <mergeCell ref="AK28:AO28"/>
    <mergeCell ref="L26:O26"/>
    <mergeCell ref="W26:AE26"/>
    <mergeCell ref="AK26:AO26"/>
    <mergeCell ref="E20:AN20"/>
    <mergeCell ref="AK23:AO23"/>
    <mergeCell ref="L25:O25"/>
    <mergeCell ref="W25:AE25"/>
    <mergeCell ref="AK25:AO25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286 - Klimatizovaný sklad...'!C2" tooltip="286 - Klimatizovaný sklad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32"/>
  <sheetViews>
    <sheetView showGridLines="0" tabSelected="1" workbookViewId="0" topLeftCell="A1">
      <pane ySplit="1" topLeftCell="A418" activePane="bottomLeft" state="frozen"/>
      <selection pane="bottomLeft" activeCell="F364" sqref="F364:R36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13"/>
      <c r="B1" s="110"/>
      <c r="C1" s="110"/>
      <c r="D1" s="111" t="s">
        <v>1</v>
      </c>
      <c r="E1" s="110"/>
      <c r="F1" s="112" t="s">
        <v>77</v>
      </c>
      <c r="G1" s="112"/>
      <c r="H1" s="270" t="s">
        <v>78</v>
      </c>
      <c r="I1" s="270"/>
      <c r="J1" s="270"/>
      <c r="K1" s="270"/>
      <c r="L1" s="112" t="s">
        <v>79</v>
      </c>
      <c r="M1" s="112"/>
      <c r="N1" s="110"/>
      <c r="O1" s="111" t="s">
        <v>80</v>
      </c>
      <c r="P1" s="110"/>
      <c r="Q1" s="110"/>
      <c r="R1" s="110"/>
      <c r="S1" s="112" t="s">
        <v>81</v>
      </c>
      <c r="T1" s="112"/>
      <c r="U1" s="113"/>
      <c r="V1" s="11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29" t="s">
        <v>7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26" t="s">
        <v>8</v>
      </c>
      <c r="T2" s="213"/>
      <c r="U2" s="213"/>
      <c r="V2" s="213"/>
      <c r="W2" s="213"/>
      <c r="X2" s="213"/>
      <c r="Y2" s="213"/>
      <c r="Z2" s="213"/>
      <c r="AA2" s="213"/>
      <c r="AB2" s="213"/>
      <c r="AC2" s="213"/>
      <c r="AT2" s="2" t="s">
        <v>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82</v>
      </c>
    </row>
    <row r="4" spans="2:46" s="2" customFormat="1" ht="37.5" customHeight="1">
      <c r="B4" s="10"/>
      <c r="C4" s="224" t="s">
        <v>83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30"/>
      <c r="T4" s="11" t="s">
        <v>13</v>
      </c>
      <c r="AT4" s="2" t="s">
        <v>5</v>
      </c>
    </row>
    <row r="5" spans="2:18" s="2" customFormat="1" ht="7.5" customHeight="1">
      <c r="B5" s="10"/>
      <c r="R5" s="194"/>
    </row>
    <row r="6" spans="1:256" s="6" customFormat="1" ht="18.75" customHeight="1">
      <c r="A6" s="187"/>
      <c r="B6" s="17"/>
      <c r="C6" s="187"/>
      <c r="D6" s="188" t="s">
        <v>17</v>
      </c>
      <c r="E6" s="187"/>
      <c r="F6" s="232" t="s">
        <v>18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198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  <c r="DB6" s="187"/>
      <c r="DC6" s="187"/>
      <c r="DD6" s="187"/>
      <c r="DE6" s="187"/>
      <c r="DF6" s="187"/>
      <c r="DG6" s="187"/>
      <c r="DH6" s="187"/>
      <c r="DI6" s="187"/>
      <c r="DJ6" s="187"/>
      <c r="DK6" s="187"/>
      <c r="DL6" s="187"/>
      <c r="DM6" s="187"/>
      <c r="DN6" s="187"/>
      <c r="DO6" s="187"/>
      <c r="DP6" s="187"/>
      <c r="DQ6" s="187"/>
      <c r="DR6" s="187"/>
      <c r="DS6" s="187"/>
      <c r="DT6" s="187"/>
      <c r="DU6" s="187"/>
      <c r="DV6" s="187"/>
      <c r="DW6" s="187"/>
      <c r="DX6" s="187"/>
      <c r="DY6" s="187"/>
      <c r="DZ6" s="187"/>
      <c r="EA6" s="187"/>
      <c r="EB6" s="187"/>
      <c r="EC6" s="187"/>
      <c r="ED6" s="187"/>
      <c r="EE6" s="187"/>
      <c r="EF6" s="187"/>
      <c r="EG6" s="187"/>
      <c r="EH6" s="187"/>
      <c r="EI6" s="187"/>
      <c r="EJ6" s="187"/>
      <c r="EK6" s="187"/>
      <c r="EL6" s="187"/>
      <c r="EM6" s="187"/>
      <c r="EN6" s="187"/>
      <c r="EO6" s="187"/>
      <c r="EP6" s="187"/>
      <c r="EQ6" s="187"/>
      <c r="ER6" s="187"/>
      <c r="ES6" s="187"/>
      <c r="ET6" s="187"/>
      <c r="EU6" s="187"/>
      <c r="EV6" s="187"/>
      <c r="EW6" s="187"/>
      <c r="EX6" s="187"/>
      <c r="EY6" s="187"/>
      <c r="EZ6" s="187"/>
      <c r="FA6" s="187"/>
      <c r="FB6" s="187"/>
      <c r="FC6" s="187"/>
      <c r="FD6" s="187"/>
      <c r="FE6" s="187"/>
      <c r="FF6" s="187"/>
      <c r="FG6" s="187"/>
      <c r="FH6" s="187"/>
      <c r="FI6" s="187"/>
      <c r="FJ6" s="187"/>
      <c r="FK6" s="187"/>
      <c r="FL6" s="187"/>
      <c r="FM6" s="187"/>
      <c r="FN6" s="187"/>
      <c r="FO6" s="187"/>
      <c r="FP6" s="187"/>
      <c r="FQ6" s="187"/>
      <c r="FR6" s="187"/>
      <c r="FS6" s="187"/>
      <c r="FT6" s="187"/>
      <c r="FU6" s="187"/>
      <c r="FV6" s="187"/>
      <c r="FW6" s="187"/>
      <c r="FX6" s="187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  <c r="IR6" s="187"/>
      <c r="IS6" s="187"/>
      <c r="IT6" s="187"/>
      <c r="IU6" s="187"/>
      <c r="IV6" s="187"/>
    </row>
    <row r="7" spans="1:256" s="6" customFormat="1" ht="14.25" customHeight="1">
      <c r="A7" s="187"/>
      <c r="B7" s="1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98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7"/>
      <c r="DO7" s="187"/>
      <c r="DP7" s="187"/>
      <c r="DQ7" s="187"/>
      <c r="DR7" s="187"/>
      <c r="DS7" s="187"/>
      <c r="DT7" s="187"/>
      <c r="DU7" s="187"/>
      <c r="DV7" s="187"/>
      <c r="DW7" s="187"/>
      <c r="DX7" s="187"/>
      <c r="DY7" s="187"/>
      <c r="DZ7" s="187"/>
      <c r="EA7" s="187"/>
      <c r="EB7" s="187"/>
      <c r="EC7" s="187"/>
      <c r="ED7" s="187"/>
      <c r="EE7" s="187"/>
      <c r="EF7" s="187"/>
      <c r="EG7" s="187"/>
      <c r="EH7" s="187"/>
      <c r="EI7" s="187"/>
      <c r="EJ7" s="187"/>
      <c r="EK7" s="187"/>
      <c r="EL7" s="187"/>
      <c r="EM7" s="187"/>
      <c r="EN7" s="187"/>
      <c r="EO7" s="187"/>
      <c r="EP7" s="187"/>
      <c r="EQ7" s="187"/>
      <c r="ER7" s="187"/>
      <c r="ES7" s="187"/>
      <c r="ET7" s="187"/>
      <c r="EU7" s="187"/>
      <c r="EV7" s="187"/>
      <c r="EW7" s="187"/>
      <c r="EX7" s="187"/>
      <c r="EY7" s="187"/>
      <c r="EZ7" s="187"/>
      <c r="FA7" s="187"/>
      <c r="FB7" s="187"/>
      <c r="FC7" s="187"/>
      <c r="FD7" s="187"/>
      <c r="FE7" s="187"/>
      <c r="FF7" s="187"/>
      <c r="FG7" s="187"/>
      <c r="FH7" s="187"/>
      <c r="FI7" s="187"/>
      <c r="FJ7" s="187"/>
      <c r="FK7" s="187"/>
      <c r="FL7" s="187"/>
      <c r="FM7" s="187"/>
      <c r="FN7" s="187"/>
      <c r="FO7" s="187"/>
      <c r="FP7" s="187"/>
      <c r="FQ7" s="187"/>
      <c r="FR7" s="187"/>
      <c r="FS7" s="187"/>
      <c r="FT7" s="187"/>
      <c r="FU7" s="187"/>
      <c r="FV7" s="187"/>
      <c r="FW7" s="187"/>
      <c r="FX7" s="187"/>
      <c r="FY7" s="187"/>
      <c r="FZ7" s="187"/>
      <c r="GA7" s="187"/>
      <c r="GB7" s="187"/>
      <c r="GC7" s="187"/>
      <c r="GD7" s="187"/>
      <c r="GE7" s="187"/>
      <c r="GF7" s="187"/>
      <c r="GG7" s="187"/>
      <c r="GH7" s="187"/>
      <c r="GI7" s="187"/>
      <c r="GJ7" s="187"/>
      <c r="GK7" s="187"/>
      <c r="GL7" s="187"/>
      <c r="GM7" s="187"/>
      <c r="GN7" s="187"/>
      <c r="GO7" s="187"/>
      <c r="GP7" s="187"/>
      <c r="GQ7" s="187"/>
      <c r="GR7" s="187"/>
      <c r="GS7" s="187"/>
      <c r="GT7" s="187"/>
      <c r="GU7" s="187"/>
      <c r="GV7" s="187"/>
      <c r="GW7" s="187"/>
      <c r="GX7" s="187"/>
      <c r="GY7" s="187"/>
      <c r="GZ7" s="187"/>
      <c r="HA7" s="187"/>
      <c r="HB7" s="187"/>
      <c r="HC7" s="187"/>
      <c r="HD7" s="187"/>
      <c r="HE7" s="187"/>
      <c r="HF7" s="187"/>
      <c r="HG7" s="187"/>
      <c r="HH7" s="187"/>
      <c r="HI7" s="187"/>
      <c r="HJ7" s="187"/>
      <c r="HK7" s="187"/>
      <c r="HL7" s="187"/>
      <c r="HM7" s="187"/>
      <c r="HN7" s="187"/>
      <c r="HO7" s="187"/>
      <c r="HP7" s="187"/>
      <c r="HQ7" s="187"/>
      <c r="HR7" s="187"/>
      <c r="HS7" s="187"/>
      <c r="HT7" s="187"/>
      <c r="HU7" s="187"/>
      <c r="HV7" s="187"/>
      <c r="HW7" s="187"/>
      <c r="HX7" s="187"/>
      <c r="HY7" s="187"/>
      <c r="HZ7" s="187"/>
      <c r="IA7" s="187"/>
      <c r="IB7" s="187"/>
      <c r="IC7" s="187"/>
      <c r="ID7" s="187"/>
      <c r="IE7" s="187"/>
      <c r="IF7" s="187"/>
      <c r="IG7" s="187"/>
      <c r="IH7" s="187"/>
      <c r="II7" s="187"/>
      <c r="IJ7" s="187"/>
      <c r="IK7" s="187"/>
      <c r="IL7" s="187"/>
      <c r="IM7" s="187"/>
      <c r="IN7" s="187"/>
      <c r="IO7" s="187"/>
      <c r="IP7" s="187"/>
      <c r="IQ7" s="187"/>
      <c r="IR7" s="187"/>
      <c r="IS7" s="187"/>
      <c r="IT7" s="187"/>
      <c r="IU7" s="187"/>
      <c r="IV7" s="187"/>
    </row>
    <row r="8" spans="1:256" s="6" customFormat="1" ht="15" customHeight="1">
      <c r="A8" s="187"/>
      <c r="B8" s="17"/>
      <c r="C8" s="187"/>
      <c r="D8" s="14" t="s">
        <v>84</v>
      </c>
      <c r="E8" s="187"/>
      <c r="F8" s="190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98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87"/>
      <c r="DY8" s="187"/>
      <c r="DZ8" s="187"/>
      <c r="EA8" s="187"/>
      <c r="EB8" s="187"/>
      <c r="EC8" s="187"/>
      <c r="ED8" s="187"/>
      <c r="EE8" s="187"/>
      <c r="EF8" s="187"/>
      <c r="EG8" s="187"/>
      <c r="EH8" s="187"/>
      <c r="EI8" s="187"/>
      <c r="EJ8" s="187"/>
      <c r="EK8" s="187"/>
      <c r="EL8" s="187"/>
      <c r="EM8" s="187"/>
      <c r="EN8" s="187"/>
      <c r="EO8" s="187"/>
      <c r="EP8" s="187"/>
      <c r="EQ8" s="187"/>
      <c r="ER8" s="187"/>
      <c r="ES8" s="187"/>
      <c r="ET8" s="187"/>
      <c r="EU8" s="187"/>
      <c r="EV8" s="187"/>
      <c r="EW8" s="187"/>
      <c r="EX8" s="187"/>
      <c r="EY8" s="187"/>
      <c r="EZ8" s="187"/>
      <c r="FA8" s="187"/>
      <c r="FB8" s="187"/>
      <c r="FC8" s="187"/>
      <c r="FD8" s="187"/>
      <c r="FE8" s="187"/>
      <c r="FF8" s="187"/>
      <c r="FG8" s="187"/>
      <c r="FH8" s="187"/>
      <c r="FI8" s="187"/>
      <c r="FJ8" s="187"/>
      <c r="FK8" s="187"/>
      <c r="FL8" s="187"/>
      <c r="FM8" s="187"/>
      <c r="FN8" s="187"/>
      <c r="FO8" s="187"/>
      <c r="FP8" s="187"/>
      <c r="FQ8" s="187"/>
      <c r="FR8" s="187"/>
      <c r="FS8" s="187"/>
      <c r="FT8" s="187"/>
      <c r="FU8" s="187"/>
      <c r="FV8" s="187"/>
      <c r="FW8" s="187"/>
      <c r="FX8" s="187"/>
      <c r="FY8" s="187"/>
      <c r="FZ8" s="187"/>
      <c r="GA8" s="187"/>
      <c r="GB8" s="187"/>
      <c r="GC8" s="187"/>
      <c r="GD8" s="187"/>
      <c r="GE8" s="187"/>
      <c r="GF8" s="187"/>
      <c r="GG8" s="187"/>
      <c r="GH8" s="187"/>
      <c r="GI8" s="187"/>
      <c r="GJ8" s="187"/>
      <c r="GK8" s="187"/>
      <c r="GL8" s="187"/>
      <c r="GM8" s="187"/>
      <c r="GN8" s="187"/>
      <c r="GO8" s="187"/>
      <c r="GP8" s="187"/>
      <c r="GQ8" s="187"/>
      <c r="GR8" s="187"/>
      <c r="GS8" s="187"/>
      <c r="GT8" s="187"/>
      <c r="GU8" s="187"/>
      <c r="GV8" s="187"/>
      <c r="GW8" s="187"/>
      <c r="GX8" s="187"/>
      <c r="GY8" s="187"/>
      <c r="GZ8" s="187"/>
      <c r="HA8" s="187"/>
      <c r="HB8" s="187"/>
      <c r="HC8" s="187"/>
      <c r="HD8" s="187"/>
      <c r="HE8" s="187"/>
      <c r="HF8" s="187"/>
      <c r="HG8" s="187"/>
      <c r="HH8" s="187"/>
      <c r="HI8" s="187"/>
      <c r="HJ8" s="187"/>
      <c r="HK8" s="187"/>
      <c r="HL8" s="187"/>
      <c r="HM8" s="187"/>
      <c r="HN8" s="187"/>
      <c r="HO8" s="187"/>
      <c r="HP8" s="187"/>
      <c r="HQ8" s="187"/>
      <c r="HR8" s="187"/>
      <c r="HS8" s="187"/>
      <c r="HT8" s="187"/>
      <c r="HU8" s="187"/>
      <c r="HV8" s="187"/>
      <c r="HW8" s="187"/>
      <c r="HX8" s="187"/>
      <c r="HY8" s="187"/>
      <c r="HZ8" s="187"/>
      <c r="IA8" s="187"/>
      <c r="IB8" s="187"/>
      <c r="IC8" s="187"/>
      <c r="ID8" s="187"/>
      <c r="IE8" s="187"/>
      <c r="IF8" s="187"/>
      <c r="IG8" s="187"/>
      <c r="IH8" s="187"/>
      <c r="II8" s="187"/>
      <c r="IJ8" s="187"/>
      <c r="IK8" s="187"/>
      <c r="IL8" s="187"/>
      <c r="IM8" s="187"/>
      <c r="IN8" s="187"/>
      <c r="IO8" s="187"/>
      <c r="IP8" s="187"/>
      <c r="IQ8" s="187"/>
      <c r="IR8" s="187"/>
      <c r="IS8" s="187"/>
      <c r="IT8" s="187"/>
      <c r="IU8" s="187"/>
      <c r="IV8" s="187"/>
    </row>
    <row r="9" spans="1:256" s="6" customFormat="1" ht="15" customHeight="1">
      <c r="A9" s="187"/>
      <c r="B9" s="17"/>
      <c r="C9" s="187"/>
      <c r="D9" s="14" t="s">
        <v>21</v>
      </c>
      <c r="E9" s="187"/>
      <c r="F9" s="190" t="s">
        <v>22</v>
      </c>
      <c r="G9" s="187"/>
      <c r="H9" s="187"/>
      <c r="I9" s="187"/>
      <c r="J9" s="187"/>
      <c r="K9" s="187"/>
      <c r="L9" s="187"/>
      <c r="M9" s="14" t="s">
        <v>23</v>
      </c>
      <c r="N9" s="187"/>
      <c r="O9" s="241" t="str">
        <f>'Rekapitulace stavby'!$AN$8</f>
        <v>22.10.2015</v>
      </c>
      <c r="P9" s="225"/>
      <c r="Q9" s="187"/>
      <c r="R9" s="198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7"/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7"/>
      <c r="EX9" s="187"/>
      <c r="EY9" s="187"/>
      <c r="EZ9" s="187"/>
      <c r="FA9" s="187"/>
      <c r="FB9" s="187"/>
      <c r="FC9" s="187"/>
      <c r="FD9" s="187"/>
      <c r="FE9" s="187"/>
      <c r="FF9" s="187"/>
      <c r="FG9" s="187"/>
      <c r="FH9" s="187"/>
      <c r="FI9" s="187"/>
      <c r="FJ9" s="187"/>
      <c r="FK9" s="187"/>
      <c r="FL9" s="187"/>
      <c r="FM9" s="187"/>
      <c r="FN9" s="187"/>
      <c r="FO9" s="187"/>
      <c r="FP9" s="187"/>
      <c r="FQ9" s="187"/>
      <c r="FR9" s="187"/>
      <c r="FS9" s="187"/>
      <c r="FT9" s="187"/>
      <c r="FU9" s="187"/>
      <c r="FV9" s="187"/>
      <c r="FW9" s="187"/>
      <c r="FX9" s="187"/>
      <c r="FY9" s="187"/>
      <c r="FZ9" s="187"/>
      <c r="GA9" s="187"/>
      <c r="GB9" s="187"/>
      <c r="GC9" s="187"/>
      <c r="GD9" s="187"/>
      <c r="GE9" s="187"/>
      <c r="GF9" s="187"/>
      <c r="GG9" s="187"/>
      <c r="GH9" s="187"/>
      <c r="GI9" s="187"/>
      <c r="GJ9" s="187"/>
      <c r="GK9" s="187"/>
      <c r="GL9" s="187"/>
      <c r="GM9" s="187"/>
      <c r="GN9" s="187"/>
      <c r="GO9" s="187"/>
      <c r="GP9" s="187"/>
      <c r="GQ9" s="187"/>
      <c r="GR9" s="187"/>
      <c r="GS9" s="187"/>
      <c r="GT9" s="187"/>
      <c r="GU9" s="187"/>
      <c r="GV9" s="187"/>
      <c r="GW9" s="187"/>
      <c r="GX9" s="187"/>
      <c r="GY9" s="187"/>
      <c r="GZ9" s="187"/>
      <c r="HA9" s="187"/>
      <c r="HB9" s="187"/>
      <c r="HC9" s="187"/>
      <c r="HD9" s="187"/>
      <c r="HE9" s="187"/>
      <c r="HF9" s="187"/>
      <c r="HG9" s="187"/>
      <c r="HH9" s="187"/>
      <c r="HI9" s="187"/>
      <c r="HJ9" s="187"/>
      <c r="HK9" s="187"/>
      <c r="HL9" s="187"/>
      <c r="HM9" s="187"/>
      <c r="HN9" s="187"/>
      <c r="HO9" s="187"/>
      <c r="HP9" s="187"/>
      <c r="HQ9" s="187"/>
      <c r="HR9" s="187"/>
      <c r="HS9" s="187"/>
      <c r="HT9" s="187"/>
      <c r="HU9" s="187"/>
      <c r="HV9" s="187"/>
      <c r="HW9" s="187"/>
      <c r="HX9" s="187"/>
      <c r="HY9" s="187"/>
      <c r="HZ9" s="187"/>
      <c r="IA9" s="187"/>
      <c r="IB9" s="187"/>
      <c r="IC9" s="187"/>
      <c r="ID9" s="187"/>
      <c r="IE9" s="187"/>
      <c r="IF9" s="187"/>
      <c r="IG9" s="187"/>
      <c r="IH9" s="187"/>
      <c r="II9" s="187"/>
      <c r="IJ9" s="187"/>
      <c r="IK9" s="187"/>
      <c r="IL9" s="187"/>
      <c r="IM9" s="187"/>
      <c r="IN9" s="187"/>
      <c r="IO9" s="187"/>
      <c r="IP9" s="187"/>
      <c r="IQ9" s="187"/>
      <c r="IR9" s="187"/>
      <c r="IS9" s="187"/>
      <c r="IT9" s="187"/>
      <c r="IU9" s="187"/>
      <c r="IV9" s="187"/>
    </row>
    <row r="10" spans="1:256" s="6" customFormat="1" ht="7.5" customHeight="1">
      <c r="A10" s="187"/>
      <c r="B10" s="1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98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7"/>
      <c r="EM10" s="187"/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7"/>
      <c r="FB10" s="187"/>
      <c r="FC10" s="187"/>
      <c r="FD10" s="187"/>
      <c r="FE10" s="187"/>
      <c r="FF10" s="187"/>
      <c r="FG10" s="187"/>
      <c r="FH10" s="187"/>
      <c r="FI10" s="187"/>
      <c r="FJ10" s="187"/>
      <c r="FK10" s="187"/>
      <c r="FL10" s="187"/>
      <c r="FM10" s="187"/>
      <c r="FN10" s="187"/>
      <c r="FO10" s="187"/>
      <c r="FP10" s="187"/>
      <c r="FQ10" s="187"/>
      <c r="FR10" s="187"/>
      <c r="FS10" s="187"/>
      <c r="FT10" s="187"/>
      <c r="FU10" s="187"/>
      <c r="FV10" s="187"/>
      <c r="FW10" s="187"/>
      <c r="FX10" s="187"/>
      <c r="FY10" s="187"/>
      <c r="FZ10" s="187"/>
      <c r="GA10" s="187"/>
      <c r="GB10" s="187"/>
      <c r="GC10" s="187"/>
      <c r="GD10" s="187"/>
      <c r="GE10" s="187"/>
      <c r="GF10" s="187"/>
      <c r="GG10" s="187"/>
      <c r="GH10" s="187"/>
      <c r="GI10" s="187"/>
      <c r="GJ10" s="187"/>
      <c r="GK10" s="187"/>
      <c r="GL10" s="187"/>
      <c r="GM10" s="187"/>
      <c r="GN10" s="187"/>
      <c r="GO10" s="187"/>
      <c r="GP10" s="187"/>
      <c r="GQ10" s="187"/>
      <c r="GR10" s="187"/>
      <c r="GS10" s="187"/>
      <c r="GT10" s="187"/>
      <c r="GU10" s="187"/>
      <c r="GV10" s="187"/>
      <c r="GW10" s="187"/>
      <c r="GX10" s="187"/>
      <c r="GY10" s="187"/>
      <c r="GZ10" s="187"/>
      <c r="HA10" s="187"/>
      <c r="HB10" s="187"/>
      <c r="HC10" s="187"/>
      <c r="HD10" s="187"/>
      <c r="HE10" s="187"/>
      <c r="HF10" s="187"/>
      <c r="HG10" s="187"/>
      <c r="HH10" s="187"/>
      <c r="HI10" s="187"/>
      <c r="HJ10" s="187"/>
      <c r="HK10" s="187"/>
      <c r="HL10" s="187"/>
      <c r="HM10" s="187"/>
      <c r="HN10" s="187"/>
      <c r="HO10" s="187"/>
      <c r="HP10" s="187"/>
      <c r="HQ10" s="187"/>
      <c r="HR10" s="187"/>
      <c r="HS10" s="187"/>
      <c r="HT10" s="187"/>
      <c r="HU10" s="187"/>
      <c r="HV10" s="187"/>
      <c r="HW10" s="187"/>
      <c r="HX10" s="187"/>
      <c r="HY10" s="187"/>
      <c r="HZ10" s="187"/>
      <c r="IA10" s="187"/>
      <c r="IB10" s="187"/>
      <c r="IC10" s="187"/>
      <c r="ID10" s="187"/>
      <c r="IE10" s="187"/>
      <c r="IF10" s="187"/>
      <c r="IG10" s="187"/>
      <c r="IH10" s="187"/>
      <c r="II10" s="187"/>
      <c r="IJ10" s="187"/>
      <c r="IK10" s="187"/>
      <c r="IL10" s="187"/>
      <c r="IM10" s="187"/>
      <c r="IN10" s="187"/>
      <c r="IO10" s="187"/>
      <c r="IP10" s="187"/>
      <c r="IQ10" s="187"/>
      <c r="IR10" s="187"/>
      <c r="IS10" s="187"/>
      <c r="IT10" s="187"/>
      <c r="IU10" s="187"/>
      <c r="IV10" s="187"/>
    </row>
    <row r="11" spans="1:256" s="6" customFormat="1" ht="15" customHeight="1">
      <c r="A11" s="187"/>
      <c r="B11" s="17"/>
      <c r="C11" s="187"/>
      <c r="D11" s="14" t="s">
        <v>27</v>
      </c>
      <c r="E11" s="187"/>
      <c r="F11" s="187"/>
      <c r="G11" s="187"/>
      <c r="H11" s="187"/>
      <c r="I11" s="187"/>
      <c r="J11" s="187"/>
      <c r="K11" s="187"/>
      <c r="L11" s="187"/>
      <c r="M11" s="14" t="s">
        <v>28</v>
      </c>
      <c r="N11" s="187"/>
      <c r="O11" s="236"/>
      <c r="P11" s="225"/>
      <c r="Q11" s="187"/>
      <c r="R11" s="198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7"/>
      <c r="EE11" s="187"/>
      <c r="EF11" s="187"/>
      <c r="EG11" s="187"/>
      <c r="EH11" s="187"/>
      <c r="EI11" s="187"/>
      <c r="EJ11" s="187"/>
      <c r="EK11" s="187"/>
      <c r="EL11" s="187"/>
      <c r="EM11" s="187"/>
      <c r="EN11" s="187"/>
      <c r="EO11" s="187"/>
      <c r="EP11" s="187"/>
      <c r="EQ11" s="187"/>
      <c r="ER11" s="187"/>
      <c r="ES11" s="187"/>
      <c r="ET11" s="187"/>
      <c r="EU11" s="187"/>
      <c r="EV11" s="187"/>
      <c r="EW11" s="187"/>
      <c r="EX11" s="187"/>
      <c r="EY11" s="187"/>
      <c r="EZ11" s="187"/>
      <c r="FA11" s="187"/>
      <c r="FB11" s="187"/>
      <c r="FC11" s="187"/>
      <c r="FD11" s="187"/>
      <c r="FE11" s="187"/>
      <c r="FF11" s="187"/>
      <c r="FG11" s="187"/>
      <c r="FH11" s="187"/>
      <c r="FI11" s="187"/>
      <c r="FJ11" s="187"/>
      <c r="FK11" s="187"/>
      <c r="FL11" s="187"/>
      <c r="FM11" s="187"/>
      <c r="FN11" s="187"/>
      <c r="FO11" s="187"/>
      <c r="FP11" s="187"/>
      <c r="FQ11" s="187"/>
      <c r="FR11" s="187"/>
      <c r="FS11" s="187"/>
      <c r="FT11" s="187"/>
      <c r="FU11" s="187"/>
      <c r="FV11" s="187"/>
      <c r="FW11" s="187"/>
      <c r="FX11" s="187"/>
      <c r="FY11" s="187"/>
      <c r="FZ11" s="187"/>
      <c r="GA11" s="187"/>
      <c r="GB11" s="187"/>
      <c r="GC11" s="187"/>
      <c r="GD11" s="187"/>
      <c r="GE11" s="187"/>
      <c r="GF11" s="187"/>
      <c r="GG11" s="187"/>
      <c r="GH11" s="187"/>
      <c r="GI11" s="187"/>
      <c r="GJ11" s="187"/>
      <c r="GK11" s="187"/>
      <c r="GL11" s="187"/>
      <c r="GM11" s="187"/>
      <c r="GN11" s="187"/>
      <c r="GO11" s="187"/>
      <c r="GP11" s="187"/>
      <c r="GQ11" s="187"/>
      <c r="GR11" s="187"/>
      <c r="GS11" s="187"/>
      <c r="GT11" s="187"/>
      <c r="GU11" s="187"/>
      <c r="GV11" s="187"/>
      <c r="GW11" s="187"/>
      <c r="GX11" s="187"/>
      <c r="GY11" s="187"/>
      <c r="GZ11" s="187"/>
      <c r="HA11" s="187"/>
      <c r="HB11" s="187"/>
      <c r="HC11" s="187"/>
      <c r="HD11" s="187"/>
      <c r="HE11" s="187"/>
      <c r="HF11" s="187"/>
      <c r="HG11" s="187"/>
      <c r="HH11" s="187"/>
      <c r="HI11" s="187"/>
      <c r="HJ11" s="187"/>
      <c r="HK11" s="187"/>
      <c r="HL11" s="187"/>
      <c r="HM11" s="187"/>
      <c r="HN11" s="187"/>
      <c r="HO11" s="187"/>
      <c r="HP11" s="187"/>
      <c r="HQ11" s="187"/>
      <c r="HR11" s="187"/>
      <c r="HS11" s="187"/>
      <c r="HT11" s="187"/>
      <c r="HU11" s="187"/>
      <c r="HV11" s="187"/>
      <c r="HW11" s="187"/>
      <c r="HX11" s="187"/>
      <c r="HY11" s="187"/>
      <c r="HZ11" s="187"/>
      <c r="IA11" s="187"/>
      <c r="IB11" s="187"/>
      <c r="IC11" s="187"/>
      <c r="ID11" s="187"/>
      <c r="IE11" s="187"/>
      <c r="IF11" s="187"/>
      <c r="IG11" s="187"/>
      <c r="IH11" s="187"/>
      <c r="II11" s="187"/>
      <c r="IJ11" s="187"/>
      <c r="IK11" s="187"/>
      <c r="IL11" s="187"/>
      <c r="IM11" s="187"/>
      <c r="IN11" s="187"/>
      <c r="IO11" s="187"/>
      <c r="IP11" s="187"/>
      <c r="IQ11" s="187"/>
      <c r="IR11" s="187"/>
      <c r="IS11" s="187"/>
      <c r="IT11" s="187"/>
      <c r="IU11" s="187"/>
      <c r="IV11" s="187"/>
    </row>
    <row r="12" spans="1:256" s="6" customFormat="1" ht="18.75" customHeight="1">
      <c r="A12" s="187"/>
      <c r="B12" s="17"/>
      <c r="C12" s="187"/>
      <c r="D12" s="187"/>
      <c r="E12" s="190" t="s">
        <v>29</v>
      </c>
      <c r="F12" s="187"/>
      <c r="G12" s="187"/>
      <c r="H12" s="187"/>
      <c r="I12" s="187"/>
      <c r="J12" s="187"/>
      <c r="K12" s="187"/>
      <c r="L12" s="187"/>
      <c r="M12" s="14" t="s">
        <v>30</v>
      </c>
      <c r="N12" s="187"/>
      <c r="O12" s="236"/>
      <c r="P12" s="225"/>
      <c r="Q12" s="187"/>
      <c r="R12" s="198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187"/>
      <c r="EI12" s="187"/>
      <c r="EJ12" s="187"/>
      <c r="EK12" s="187"/>
      <c r="EL12" s="187"/>
      <c r="EM12" s="187"/>
      <c r="EN12" s="187"/>
      <c r="EO12" s="187"/>
      <c r="EP12" s="187"/>
      <c r="EQ12" s="187"/>
      <c r="ER12" s="187"/>
      <c r="ES12" s="187"/>
      <c r="ET12" s="187"/>
      <c r="EU12" s="187"/>
      <c r="EV12" s="187"/>
      <c r="EW12" s="187"/>
      <c r="EX12" s="187"/>
      <c r="EY12" s="187"/>
      <c r="EZ12" s="187"/>
      <c r="FA12" s="187"/>
      <c r="FB12" s="187"/>
      <c r="FC12" s="187"/>
      <c r="FD12" s="187"/>
      <c r="FE12" s="187"/>
      <c r="FF12" s="187"/>
      <c r="FG12" s="187"/>
      <c r="FH12" s="187"/>
      <c r="FI12" s="187"/>
      <c r="FJ12" s="187"/>
      <c r="FK12" s="187"/>
      <c r="FL12" s="187"/>
      <c r="FM12" s="187"/>
      <c r="FN12" s="187"/>
      <c r="FO12" s="187"/>
      <c r="FP12" s="187"/>
      <c r="FQ12" s="187"/>
      <c r="FR12" s="187"/>
      <c r="FS12" s="187"/>
      <c r="FT12" s="187"/>
      <c r="FU12" s="187"/>
      <c r="FV12" s="187"/>
      <c r="FW12" s="187"/>
      <c r="FX12" s="187"/>
      <c r="FY12" s="187"/>
      <c r="FZ12" s="187"/>
      <c r="GA12" s="187"/>
      <c r="GB12" s="187"/>
      <c r="GC12" s="187"/>
      <c r="GD12" s="187"/>
      <c r="GE12" s="187"/>
      <c r="GF12" s="187"/>
      <c r="GG12" s="187"/>
      <c r="GH12" s="187"/>
      <c r="GI12" s="187"/>
      <c r="GJ12" s="187"/>
      <c r="GK12" s="187"/>
      <c r="GL12" s="187"/>
      <c r="GM12" s="187"/>
      <c r="GN12" s="187"/>
      <c r="GO12" s="187"/>
      <c r="GP12" s="187"/>
      <c r="GQ12" s="187"/>
      <c r="GR12" s="187"/>
      <c r="GS12" s="187"/>
      <c r="GT12" s="187"/>
      <c r="GU12" s="187"/>
      <c r="GV12" s="187"/>
      <c r="GW12" s="187"/>
      <c r="GX12" s="187"/>
      <c r="GY12" s="187"/>
      <c r="GZ12" s="187"/>
      <c r="HA12" s="187"/>
      <c r="HB12" s="187"/>
      <c r="HC12" s="187"/>
      <c r="HD12" s="187"/>
      <c r="HE12" s="187"/>
      <c r="HF12" s="187"/>
      <c r="HG12" s="187"/>
      <c r="HH12" s="187"/>
      <c r="HI12" s="187"/>
      <c r="HJ12" s="187"/>
      <c r="HK12" s="187"/>
      <c r="HL12" s="187"/>
      <c r="HM12" s="187"/>
      <c r="HN12" s="187"/>
      <c r="HO12" s="187"/>
      <c r="HP12" s="187"/>
      <c r="HQ12" s="187"/>
      <c r="HR12" s="187"/>
      <c r="HS12" s="187"/>
      <c r="HT12" s="187"/>
      <c r="HU12" s="187"/>
      <c r="HV12" s="187"/>
      <c r="HW12" s="187"/>
      <c r="HX12" s="187"/>
      <c r="HY12" s="187"/>
      <c r="HZ12" s="187"/>
      <c r="IA12" s="187"/>
      <c r="IB12" s="187"/>
      <c r="IC12" s="187"/>
      <c r="ID12" s="187"/>
      <c r="IE12" s="187"/>
      <c r="IF12" s="187"/>
      <c r="IG12" s="187"/>
      <c r="IH12" s="187"/>
      <c r="II12" s="187"/>
      <c r="IJ12" s="187"/>
      <c r="IK12" s="187"/>
      <c r="IL12" s="187"/>
      <c r="IM12" s="187"/>
      <c r="IN12" s="187"/>
      <c r="IO12" s="187"/>
      <c r="IP12" s="187"/>
      <c r="IQ12" s="187"/>
      <c r="IR12" s="187"/>
      <c r="IS12" s="187"/>
      <c r="IT12" s="187"/>
      <c r="IU12" s="187"/>
      <c r="IV12" s="187"/>
    </row>
    <row r="13" spans="1:256" s="6" customFormat="1" ht="7.5" customHeight="1">
      <c r="A13" s="187"/>
      <c r="B13" s="1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98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7"/>
      <c r="EK13" s="187"/>
      <c r="EL13" s="187"/>
      <c r="EM13" s="187"/>
      <c r="EN13" s="187"/>
      <c r="EO13" s="187"/>
      <c r="EP13" s="187"/>
      <c r="EQ13" s="187"/>
      <c r="ER13" s="187"/>
      <c r="ES13" s="187"/>
      <c r="ET13" s="187"/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7"/>
      <c r="FK13" s="187"/>
      <c r="FL13" s="187"/>
      <c r="FM13" s="187"/>
      <c r="FN13" s="187"/>
      <c r="FO13" s="187"/>
      <c r="FP13" s="187"/>
      <c r="FQ13" s="187"/>
      <c r="FR13" s="187"/>
      <c r="FS13" s="187"/>
      <c r="FT13" s="187"/>
      <c r="FU13" s="187"/>
      <c r="FV13" s="187"/>
      <c r="FW13" s="187"/>
      <c r="FX13" s="187"/>
      <c r="FY13" s="187"/>
      <c r="FZ13" s="187"/>
      <c r="GA13" s="187"/>
      <c r="GB13" s="187"/>
      <c r="GC13" s="187"/>
      <c r="GD13" s="187"/>
      <c r="GE13" s="187"/>
      <c r="GF13" s="187"/>
      <c r="GG13" s="187"/>
      <c r="GH13" s="187"/>
      <c r="GI13" s="187"/>
      <c r="GJ13" s="187"/>
      <c r="GK13" s="187"/>
      <c r="GL13" s="187"/>
      <c r="GM13" s="187"/>
      <c r="GN13" s="187"/>
      <c r="GO13" s="187"/>
      <c r="GP13" s="187"/>
      <c r="GQ13" s="187"/>
      <c r="GR13" s="187"/>
      <c r="GS13" s="187"/>
      <c r="GT13" s="187"/>
      <c r="GU13" s="187"/>
      <c r="GV13" s="187"/>
      <c r="GW13" s="187"/>
      <c r="GX13" s="187"/>
      <c r="GY13" s="187"/>
      <c r="GZ13" s="187"/>
      <c r="HA13" s="187"/>
      <c r="HB13" s="187"/>
      <c r="HC13" s="187"/>
      <c r="HD13" s="187"/>
      <c r="HE13" s="187"/>
      <c r="HF13" s="187"/>
      <c r="HG13" s="187"/>
      <c r="HH13" s="187"/>
      <c r="HI13" s="187"/>
      <c r="HJ13" s="187"/>
      <c r="HK13" s="187"/>
      <c r="HL13" s="187"/>
      <c r="HM13" s="187"/>
      <c r="HN13" s="187"/>
      <c r="HO13" s="187"/>
      <c r="HP13" s="187"/>
      <c r="HQ13" s="187"/>
      <c r="HR13" s="187"/>
      <c r="HS13" s="187"/>
      <c r="HT13" s="187"/>
      <c r="HU13" s="187"/>
      <c r="HV13" s="187"/>
      <c r="HW13" s="187"/>
      <c r="HX13" s="187"/>
      <c r="HY13" s="187"/>
      <c r="HZ13" s="187"/>
      <c r="IA13" s="187"/>
      <c r="IB13" s="187"/>
      <c r="IC13" s="187"/>
      <c r="ID13" s="187"/>
      <c r="IE13" s="187"/>
      <c r="IF13" s="187"/>
      <c r="IG13" s="187"/>
      <c r="IH13" s="187"/>
      <c r="II13" s="187"/>
      <c r="IJ13" s="187"/>
      <c r="IK13" s="187"/>
      <c r="IL13" s="187"/>
      <c r="IM13" s="187"/>
      <c r="IN13" s="187"/>
      <c r="IO13" s="187"/>
      <c r="IP13" s="187"/>
      <c r="IQ13" s="187"/>
      <c r="IR13" s="187"/>
      <c r="IS13" s="187"/>
      <c r="IT13" s="187"/>
      <c r="IU13" s="187"/>
      <c r="IV13" s="187"/>
    </row>
    <row r="14" spans="1:256" s="6" customFormat="1" ht="15" customHeight="1">
      <c r="A14" s="187"/>
      <c r="B14" s="17"/>
      <c r="C14" s="187"/>
      <c r="D14" s="14" t="s">
        <v>31</v>
      </c>
      <c r="E14" s="187"/>
      <c r="F14" s="187"/>
      <c r="G14" s="187"/>
      <c r="H14" s="187"/>
      <c r="I14" s="187"/>
      <c r="J14" s="187"/>
      <c r="K14" s="187"/>
      <c r="L14" s="187"/>
      <c r="M14" s="14" t="s">
        <v>28</v>
      </c>
      <c r="N14" s="187"/>
      <c r="O14" s="236"/>
      <c r="P14" s="225"/>
      <c r="Q14" s="187"/>
      <c r="R14" s="198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87"/>
      <c r="FF14" s="187"/>
      <c r="FG14" s="187"/>
      <c r="FH14" s="187"/>
      <c r="FI14" s="187"/>
      <c r="FJ14" s="187"/>
      <c r="FK14" s="187"/>
      <c r="FL14" s="187"/>
      <c r="FM14" s="187"/>
      <c r="FN14" s="187"/>
      <c r="FO14" s="187"/>
      <c r="FP14" s="187"/>
      <c r="FQ14" s="187"/>
      <c r="FR14" s="187"/>
      <c r="FS14" s="187"/>
      <c r="FT14" s="187"/>
      <c r="FU14" s="187"/>
      <c r="FV14" s="187"/>
      <c r="FW14" s="187"/>
      <c r="FX14" s="187"/>
      <c r="FY14" s="187"/>
      <c r="FZ14" s="187"/>
      <c r="GA14" s="187"/>
      <c r="GB14" s="187"/>
      <c r="GC14" s="187"/>
      <c r="GD14" s="187"/>
      <c r="GE14" s="187"/>
      <c r="GF14" s="187"/>
      <c r="GG14" s="187"/>
      <c r="GH14" s="187"/>
      <c r="GI14" s="187"/>
      <c r="GJ14" s="187"/>
      <c r="GK14" s="187"/>
      <c r="GL14" s="187"/>
      <c r="GM14" s="187"/>
      <c r="GN14" s="187"/>
      <c r="GO14" s="187"/>
      <c r="GP14" s="187"/>
      <c r="GQ14" s="187"/>
      <c r="GR14" s="187"/>
      <c r="GS14" s="187"/>
      <c r="GT14" s="187"/>
      <c r="GU14" s="187"/>
      <c r="GV14" s="187"/>
      <c r="GW14" s="187"/>
      <c r="GX14" s="187"/>
      <c r="GY14" s="187"/>
      <c r="GZ14" s="187"/>
      <c r="HA14" s="187"/>
      <c r="HB14" s="187"/>
      <c r="HC14" s="187"/>
      <c r="HD14" s="187"/>
      <c r="HE14" s="187"/>
      <c r="HF14" s="187"/>
      <c r="HG14" s="187"/>
      <c r="HH14" s="187"/>
      <c r="HI14" s="187"/>
      <c r="HJ14" s="187"/>
      <c r="HK14" s="187"/>
      <c r="HL14" s="187"/>
      <c r="HM14" s="187"/>
      <c r="HN14" s="187"/>
      <c r="HO14" s="187"/>
      <c r="HP14" s="187"/>
      <c r="HQ14" s="187"/>
      <c r="HR14" s="187"/>
      <c r="HS14" s="187"/>
      <c r="HT14" s="187"/>
      <c r="HU14" s="187"/>
      <c r="HV14" s="187"/>
      <c r="HW14" s="187"/>
      <c r="HX14" s="187"/>
      <c r="HY14" s="187"/>
      <c r="HZ14" s="187"/>
      <c r="IA14" s="187"/>
      <c r="IB14" s="187"/>
      <c r="IC14" s="187"/>
      <c r="ID14" s="187"/>
      <c r="IE14" s="187"/>
      <c r="IF14" s="187"/>
      <c r="IG14" s="187"/>
      <c r="IH14" s="187"/>
      <c r="II14" s="187"/>
      <c r="IJ14" s="187"/>
      <c r="IK14" s="187"/>
      <c r="IL14" s="187"/>
      <c r="IM14" s="187"/>
      <c r="IN14" s="187"/>
      <c r="IO14" s="187"/>
      <c r="IP14" s="187"/>
      <c r="IQ14" s="187"/>
      <c r="IR14" s="187"/>
      <c r="IS14" s="187"/>
      <c r="IT14" s="187"/>
      <c r="IU14" s="187"/>
      <c r="IV14" s="187"/>
    </row>
    <row r="15" spans="1:256" s="6" customFormat="1" ht="18.75" customHeight="1">
      <c r="A15" s="187"/>
      <c r="B15" s="17"/>
      <c r="C15" s="187"/>
      <c r="D15" s="187"/>
      <c r="E15" s="190" t="s">
        <v>85</v>
      </c>
      <c r="F15" s="187"/>
      <c r="G15" s="187"/>
      <c r="H15" s="187"/>
      <c r="I15" s="187"/>
      <c r="J15" s="187"/>
      <c r="K15" s="187"/>
      <c r="L15" s="187"/>
      <c r="M15" s="14" t="s">
        <v>30</v>
      </c>
      <c r="N15" s="187"/>
      <c r="O15" s="236"/>
      <c r="P15" s="225"/>
      <c r="Q15" s="187"/>
      <c r="R15" s="198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7"/>
      <c r="ED15" s="187"/>
      <c r="EE15" s="187"/>
      <c r="EF15" s="187"/>
      <c r="EG15" s="187"/>
      <c r="EH15" s="187"/>
      <c r="EI15" s="187"/>
      <c r="EJ15" s="187"/>
      <c r="EK15" s="187"/>
      <c r="EL15" s="187"/>
      <c r="EM15" s="187"/>
      <c r="EN15" s="187"/>
      <c r="EO15" s="187"/>
      <c r="EP15" s="187"/>
      <c r="EQ15" s="187"/>
      <c r="ER15" s="187"/>
      <c r="ES15" s="187"/>
      <c r="ET15" s="187"/>
      <c r="EU15" s="187"/>
      <c r="EV15" s="187"/>
      <c r="EW15" s="187"/>
      <c r="EX15" s="187"/>
      <c r="EY15" s="187"/>
      <c r="EZ15" s="187"/>
      <c r="FA15" s="187"/>
      <c r="FB15" s="187"/>
      <c r="FC15" s="187"/>
      <c r="FD15" s="187"/>
      <c r="FE15" s="187"/>
      <c r="FF15" s="187"/>
      <c r="FG15" s="187"/>
      <c r="FH15" s="187"/>
      <c r="FI15" s="187"/>
      <c r="FJ15" s="187"/>
      <c r="FK15" s="187"/>
      <c r="FL15" s="187"/>
      <c r="FM15" s="187"/>
      <c r="FN15" s="187"/>
      <c r="FO15" s="187"/>
      <c r="FP15" s="187"/>
      <c r="FQ15" s="187"/>
      <c r="FR15" s="187"/>
      <c r="FS15" s="187"/>
      <c r="FT15" s="187"/>
      <c r="FU15" s="187"/>
      <c r="FV15" s="187"/>
      <c r="FW15" s="187"/>
      <c r="FX15" s="187"/>
      <c r="FY15" s="187"/>
      <c r="FZ15" s="187"/>
      <c r="GA15" s="187"/>
      <c r="GB15" s="187"/>
      <c r="GC15" s="187"/>
      <c r="GD15" s="187"/>
      <c r="GE15" s="187"/>
      <c r="GF15" s="187"/>
      <c r="GG15" s="187"/>
      <c r="GH15" s="187"/>
      <c r="GI15" s="187"/>
      <c r="GJ15" s="187"/>
      <c r="GK15" s="187"/>
      <c r="GL15" s="187"/>
      <c r="GM15" s="187"/>
      <c r="GN15" s="187"/>
      <c r="GO15" s="187"/>
      <c r="GP15" s="187"/>
      <c r="GQ15" s="187"/>
      <c r="GR15" s="187"/>
      <c r="GS15" s="187"/>
      <c r="GT15" s="187"/>
      <c r="GU15" s="187"/>
      <c r="GV15" s="187"/>
      <c r="GW15" s="187"/>
      <c r="GX15" s="187"/>
      <c r="GY15" s="187"/>
      <c r="GZ15" s="187"/>
      <c r="HA15" s="187"/>
      <c r="HB15" s="187"/>
      <c r="HC15" s="187"/>
      <c r="HD15" s="187"/>
      <c r="HE15" s="187"/>
      <c r="HF15" s="187"/>
      <c r="HG15" s="187"/>
      <c r="HH15" s="187"/>
      <c r="HI15" s="187"/>
      <c r="HJ15" s="187"/>
      <c r="HK15" s="187"/>
      <c r="HL15" s="187"/>
      <c r="HM15" s="187"/>
      <c r="HN15" s="187"/>
      <c r="HO15" s="187"/>
      <c r="HP15" s="187"/>
      <c r="HQ15" s="187"/>
      <c r="HR15" s="187"/>
      <c r="HS15" s="187"/>
      <c r="HT15" s="187"/>
      <c r="HU15" s="187"/>
      <c r="HV15" s="187"/>
      <c r="HW15" s="187"/>
      <c r="HX15" s="187"/>
      <c r="HY15" s="187"/>
      <c r="HZ15" s="187"/>
      <c r="IA15" s="187"/>
      <c r="IB15" s="187"/>
      <c r="IC15" s="187"/>
      <c r="ID15" s="187"/>
      <c r="IE15" s="187"/>
      <c r="IF15" s="187"/>
      <c r="IG15" s="187"/>
      <c r="IH15" s="187"/>
      <c r="II15" s="187"/>
      <c r="IJ15" s="187"/>
      <c r="IK15" s="187"/>
      <c r="IL15" s="187"/>
      <c r="IM15" s="187"/>
      <c r="IN15" s="187"/>
      <c r="IO15" s="187"/>
      <c r="IP15" s="187"/>
      <c r="IQ15" s="187"/>
      <c r="IR15" s="187"/>
      <c r="IS15" s="187"/>
      <c r="IT15" s="187"/>
      <c r="IU15" s="187"/>
      <c r="IV15" s="187"/>
    </row>
    <row r="16" spans="1:256" s="6" customFormat="1" ht="7.5" customHeight="1">
      <c r="A16" s="187"/>
      <c r="B16" s="1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98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  <c r="DQ16" s="187"/>
      <c r="DR16" s="187"/>
      <c r="DS16" s="187"/>
      <c r="DT16" s="187"/>
      <c r="DU16" s="187"/>
      <c r="DV16" s="187"/>
      <c r="DW16" s="187"/>
      <c r="DX16" s="187"/>
      <c r="DY16" s="187"/>
      <c r="DZ16" s="187"/>
      <c r="EA16" s="187"/>
      <c r="EB16" s="187"/>
      <c r="EC16" s="187"/>
      <c r="ED16" s="187"/>
      <c r="EE16" s="187"/>
      <c r="EF16" s="187"/>
      <c r="EG16" s="187"/>
      <c r="EH16" s="187"/>
      <c r="EI16" s="187"/>
      <c r="EJ16" s="187"/>
      <c r="EK16" s="187"/>
      <c r="EL16" s="187"/>
      <c r="EM16" s="187"/>
      <c r="EN16" s="187"/>
      <c r="EO16" s="187"/>
      <c r="EP16" s="187"/>
      <c r="EQ16" s="187"/>
      <c r="ER16" s="187"/>
      <c r="ES16" s="187"/>
      <c r="ET16" s="187"/>
      <c r="EU16" s="187"/>
      <c r="EV16" s="187"/>
      <c r="EW16" s="187"/>
      <c r="EX16" s="187"/>
      <c r="EY16" s="187"/>
      <c r="EZ16" s="187"/>
      <c r="FA16" s="187"/>
      <c r="FB16" s="187"/>
      <c r="FC16" s="187"/>
      <c r="FD16" s="187"/>
      <c r="FE16" s="187"/>
      <c r="FF16" s="187"/>
      <c r="FG16" s="187"/>
      <c r="FH16" s="187"/>
      <c r="FI16" s="187"/>
      <c r="FJ16" s="187"/>
      <c r="FK16" s="187"/>
      <c r="FL16" s="187"/>
      <c r="FM16" s="187"/>
      <c r="FN16" s="187"/>
      <c r="FO16" s="187"/>
      <c r="FP16" s="187"/>
      <c r="FQ16" s="187"/>
      <c r="FR16" s="187"/>
      <c r="FS16" s="187"/>
      <c r="FT16" s="187"/>
      <c r="FU16" s="187"/>
      <c r="FV16" s="187"/>
      <c r="FW16" s="187"/>
      <c r="FX16" s="187"/>
      <c r="FY16" s="187"/>
      <c r="FZ16" s="187"/>
      <c r="GA16" s="187"/>
      <c r="GB16" s="187"/>
      <c r="GC16" s="187"/>
      <c r="GD16" s="187"/>
      <c r="GE16" s="187"/>
      <c r="GF16" s="187"/>
      <c r="GG16" s="187"/>
      <c r="GH16" s="187"/>
      <c r="GI16" s="187"/>
      <c r="GJ16" s="187"/>
      <c r="GK16" s="187"/>
      <c r="GL16" s="187"/>
      <c r="GM16" s="187"/>
      <c r="GN16" s="187"/>
      <c r="GO16" s="187"/>
      <c r="GP16" s="187"/>
      <c r="GQ16" s="187"/>
      <c r="GR16" s="187"/>
      <c r="GS16" s="187"/>
      <c r="GT16" s="187"/>
      <c r="GU16" s="187"/>
      <c r="GV16" s="187"/>
      <c r="GW16" s="187"/>
      <c r="GX16" s="187"/>
      <c r="GY16" s="187"/>
      <c r="GZ16" s="187"/>
      <c r="HA16" s="187"/>
      <c r="HB16" s="187"/>
      <c r="HC16" s="187"/>
      <c r="HD16" s="187"/>
      <c r="HE16" s="187"/>
      <c r="HF16" s="187"/>
      <c r="HG16" s="187"/>
      <c r="HH16" s="187"/>
      <c r="HI16" s="187"/>
      <c r="HJ16" s="187"/>
      <c r="HK16" s="187"/>
      <c r="HL16" s="187"/>
      <c r="HM16" s="187"/>
      <c r="HN16" s="187"/>
      <c r="HO16" s="187"/>
      <c r="HP16" s="187"/>
      <c r="HQ16" s="187"/>
      <c r="HR16" s="187"/>
      <c r="HS16" s="187"/>
      <c r="HT16" s="187"/>
      <c r="HU16" s="187"/>
      <c r="HV16" s="187"/>
      <c r="HW16" s="187"/>
      <c r="HX16" s="187"/>
      <c r="HY16" s="187"/>
      <c r="HZ16" s="187"/>
      <c r="IA16" s="187"/>
      <c r="IB16" s="187"/>
      <c r="IC16" s="187"/>
      <c r="ID16" s="187"/>
      <c r="IE16" s="187"/>
      <c r="IF16" s="187"/>
      <c r="IG16" s="187"/>
      <c r="IH16" s="187"/>
      <c r="II16" s="187"/>
      <c r="IJ16" s="187"/>
      <c r="IK16" s="187"/>
      <c r="IL16" s="187"/>
      <c r="IM16" s="187"/>
      <c r="IN16" s="187"/>
      <c r="IO16" s="187"/>
      <c r="IP16" s="187"/>
      <c r="IQ16" s="187"/>
      <c r="IR16" s="187"/>
      <c r="IS16" s="187"/>
      <c r="IT16" s="187"/>
      <c r="IU16" s="187"/>
      <c r="IV16" s="187"/>
    </row>
    <row r="17" spans="2:18" s="6" customFormat="1" ht="15" customHeight="1">
      <c r="B17" s="17"/>
      <c r="C17" s="187"/>
      <c r="D17" s="14" t="s">
        <v>33</v>
      </c>
      <c r="E17" s="187"/>
      <c r="F17" s="187"/>
      <c r="G17" s="187"/>
      <c r="H17" s="187"/>
      <c r="I17" s="187"/>
      <c r="J17" s="187"/>
      <c r="K17" s="187"/>
      <c r="L17" s="187"/>
      <c r="M17" s="14" t="s">
        <v>28</v>
      </c>
      <c r="N17" s="187"/>
      <c r="O17" s="236"/>
      <c r="P17" s="225"/>
      <c r="Q17" s="187"/>
      <c r="R17" s="198"/>
    </row>
    <row r="18" spans="2:18" s="6" customFormat="1" ht="18.75" customHeight="1">
      <c r="B18" s="17"/>
      <c r="C18" s="187"/>
      <c r="D18" s="187"/>
      <c r="E18" s="190" t="s">
        <v>34</v>
      </c>
      <c r="F18" s="187"/>
      <c r="G18" s="187"/>
      <c r="H18" s="187"/>
      <c r="I18" s="187"/>
      <c r="J18" s="187"/>
      <c r="K18" s="187"/>
      <c r="L18" s="187"/>
      <c r="M18" s="14" t="s">
        <v>30</v>
      </c>
      <c r="N18" s="187"/>
      <c r="O18" s="236"/>
      <c r="P18" s="225"/>
      <c r="Q18" s="187"/>
      <c r="R18" s="198"/>
    </row>
    <row r="19" spans="2:18" s="6" customFormat="1" ht="7.5" customHeight="1">
      <c r="B19" s="1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98"/>
    </row>
    <row r="20" spans="2:18" s="6" customFormat="1" ht="15" customHeight="1">
      <c r="B20" s="17"/>
      <c r="C20" s="187"/>
      <c r="D20" s="14" t="s">
        <v>36</v>
      </c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98"/>
    </row>
    <row r="21" spans="2:18" s="52" customFormat="1" ht="15.75" customHeight="1">
      <c r="B21" s="53"/>
      <c r="C21" s="197"/>
      <c r="D21" s="197"/>
      <c r="E21" s="212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197"/>
      <c r="R21" s="54"/>
    </row>
    <row r="22" spans="2:18" s="6" customFormat="1" ht="7.5" customHeight="1">
      <c r="B22" s="1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98"/>
    </row>
    <row r="23" spans="2:18" s="6" customFormat="1" ht="7.5" customHeight="1">
      <c r="B23" s="17"/>
      <c r="C23" s="187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87"/>
      <c r="R23" s="198"/>
    </row>
    <row r="24" spans="2:18" s="6" customFormat="1" ht="26.25" customHeight="1">
      <c r="B24" s="17"/>
      <c r="C24" s="187"/>
      <c r="D24" s="55" t="s">
        <v>37</v>
      </c>
      <c r="E24" s="187"/>
      <c r="F24" s="187"/>
      <c r="G24" s="187"/>
      <c r="H24" s="187"/>
      <c r="I24" s="187"/>
      <c r="J24" s="187"/>
      <c r="K24" s="187"/>
      <c r="L24" s="187"/>
      <c r="M24" s="219">
        <f>ROUNDUP($N$91,2)</f>
        <v>0</v>
      </c>
      <c r="N24" s="225"/>
      <c r="O24" s="225"/>
      <c r="P24" s="225"/>
      <c r="Q24" s="187"/>
      <c r="R24" s="198"/>
    </row>
    <row r="25" spans="2:18" s="6" customFormat="1" ht="7.5" customHeight="1">
      <c r="B25" s="17"/>
      <c r="C25" s="187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87"/>
      <c r="R25" s="198"/>
    </row>
    <row r="26" spans="2:18" s="6" customFormat="1" ht="15" customHeight="1">
      <c r="B26" s="17"/>
      <c r="C26" s="187"/>
      <c r="D26" s="185" t="s">
        <v>38</v>
      </c>
      <c r="E26" s="185" t="s">
        <v>39</v>
      </c>
      <c r="F26" s="184">
        <v>0.21</v>
      </c>
      <c r="G26" s="56" t="s">
        <v>40</v>
      </c>
      <c r="H26" s="242">
        <f>SUM($BE$91:$BE$431)</f>
        <v>0</v>
      </c>
      <c r="I26" s="225"/>
      <c r="J26" s="225"/>
      <c r="K26" s="187"/>
      <c r="L26" s="187"/>
      <c r="M26" s="242">
        <f>SUM($BE$91:$BE$431)*$F$26</f>
        <v>0</v>
      </c>
      <c r="N26" s="225"/>
      <c r="O26" s="225"/>
      <c r="P26" s="225"/>
      <c r="Q26" s="187"/>
      <c r="R26" s="198"/>
    </row>
    <row r="27" spans="2:18" s="6" customFormat="1" ht="15" customHeight="1">
      <c r="B27" s="17"/>
      <c r="C27" s="187"/>
      <c r="D27" s="187"/>
      <c r="E27" s="185" t="s">
        <v>41</v>
      </c>
      <c r="F27" s="184">
        <v>0.15</v>
      </c>
      <c r="G27" s="56" t="s">
        <v>40</v>
      </c>
      <c r="H27" s="242">
        <f>SUM($BF$91:$BF$431)</f>
        <v>0</v>
      </c>
      <c r="I27" s="225"/>
      <c r="J27" s="225"/>
      <c r="K27" s="187"/>
      <c r="L27" s="187"/>
      <c r="M27" s="242">
        <f>SUM($BF$91:$BF$431)*$F$27</f>
        <v>0</v>
      </c>
      <c r="N27" s="225"/>
      <c r="O27" s="225"/>
      <c r="P27" s="225"/>
      <c r="Q27" s="187"/>
      <c r="R27" s="198"/>
    </row>
    <row r="28" spans="2:18" s="6" customFormat="1" ht="15" customHeight="1" hidden="1">
      <c r="B28" s="17"/>
      <c r="C28" s="187"/>
      <c r="D28" s="187"/>
      <c r="E28" s="185" t="s">
        <v>42</v>
      </c>
      <c r="F28" s="184">
        <v>0.21</v>
      </c>
      <c r="G28" s="56" t="s">
        <v>40</v>
      </c>
      <c r="H28" s="242">
        <f>SUM($BG$91:$BG$431)</f>
        <v>0</v>
      </c>
      <c r="I28" s="225"/>
      <c r="J28" s="225"/>
      <c r="K28" s="187"/>
      <c r="L28" s="187"/>
      <c r="M28" s="242">
        <v>0</v>
      </c>
      <c r="N28" s="225"/>
      <c r="O28" s="225"/>
      <c r="P28" s="225"/>
      <c r="Q28" s="187"/>
      <c r="R28" s="198"/>
    </row>
    <row r="29" spans="2:18" s="6" customFormat="1" ht="15" customHeight="1" hidden="1">
      <c r="B29" s="17"/>
      <c r="C29" s="187"/>
      <c r="D29" s="187"/>
      <c r="E29" s="185" t="s">
        <v>43</v>
      </c>
      <c r="F29" s="184">
        <v>0.15</v>
      </c>
      <c r="G29" s="56" t="s">
        <v>40</v>
      </c>
      <c r="H29" s="242">
        <f>SUM($BH$91:$BH$431)</f>
        <v>0</v>
      </c>
      <c r="I29" s="225"/>
      <c r="J29" s="225"/>
      <c r="K29" s="187"/>
      <c r="L29" s="187"/>
      <c r="M29" s="242">
        <v>0</v>
      </c>
      <c r="N29" s="225"/>
      <c r="O29" s="225"/>
      <c r="P29" s="225"/>
      <c r="Q29" s="187"/>
      <c r="R29" s="198"/>
    </row>
    <row r="30" spans="2:18" s="6" customFormat="1" ht="15" customHeight="1" hidden="1">
      <c r="B30" s="17"/>
      <c r="C30" s="187"/>
      <c r="D30" s="187"/>
      <c r="E30" s="185" t="s">
        <v>44</v>
      </c>
      <c r="F30" s="184">
        <v>0</v>
      </c>
      <c r="G30" s="56" t="s">
        <v>40</v>
      </c>
      <c r="H30" s="242">
        <f>SUM($BI$91:$BI$431)</f>
        <v>0</v>
      </c>
      <c r="I30" s="225"/>
      <c r="J30" s="225"/>
      <c r="K30" s="187"/>
      <c r="L30" s="187"/>
      <c r="M30" s="242">
        <v>0</v>
      </c>
      <c r="N30" s="225"/>
      <c r="O30" s="225"/>
      <c r="P30" s="225"/>
      <c r="Q30" s="187"/>
      <c r="R30" s="198"/>
    </row>
    <row r="31" spans="2:18" s="6" customFormat="1" ht="7.5" customHeight="1">
      <c r="B31" s="1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98"/>
    </row>
    <row r="32" spans="2:18" s="6" customFormat="1" ht="26.25" customHeight="1">
      <c r="B32" s="17"/>
      <c r="C32" s="199"/>
      <c r="D32" s="22" t="s">
        <v>45</v>
      </c>
      <c r="E32" s="186"/>
      <c r="F32" s="186"/>
      <c r="G32" s="57" t="s">
        <v>46</v>
      </c>
      <c r="H32" s="23" t="s">
        <v>47</v>
      </c>
      <c r="I32" s="186"/>
      <c r="J32" s="186"/>
      <c r="K32" s="186"/>
      <c r="L32" s="222">
        <f>ROUNDUP(SUM($M$24:$M$30),2)</f>
        <v>0</v>
      </c>
      <c r="M32" s="217"/>
      <c r="N32" s="217"/>
      <c r="O32" s="217"/>
      <c r="P32" s="223"/>
      <c r="Q32" s="199"/>
      <c r="R32" s="24"/>
    </row>
    <row r="33" spans="2:18" s="6" customFormat="1" ht="15" customHeight="1"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7"/>
    </row>
    <row r="37" spans="2:18" s="6" customFormat="1" ht="7.5" customHeight="1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58"/>
    </row>
    <row r="38" spans="2:18" s="6" customFormat="1" ht="37.5" customHeight="1">
      <c r="B38" s="17"/>
      <c r="C38" s="224" t="s">
        <v>86</v>
      </c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46"/>
    </row>
    <row r="39" spans="2:18" s="6" customFormat="1" ht="7.5" customHeight="1">
      <c r="B39" s="1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98"/>
    </row>
    <row r="40" spans="2:18" s="6" customFormat="1" ht="15" customHeight="1">
      <c r="B40" s="17"/>
      <c r="C40" s="188" t="s">
        <v>17</v>
      </c>
      <c r="D40" s="187"/>
      <c r="E40" s="187"/>
      <c r="F40" s="232" t="str">
        <f>$F$6</f>
        <v>286 - Klimatizovaný sklad řeziva Olomučany</v>
      </c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198"/>
    </row>
    <row r="41" spans="2:18" s="6" customFormat="1" ht="7.5" customHeight="1">
      <c r="B41" s="1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98"/>
    </row>
    <row r="42" spans="2:18" s="6" customFormat="1" ht="18.75" customHeight="1">
      <c r="B42" s="17"/>
      <c r="C42" s="14" t="s">
        <v>21</v>
      </c>
      <c r="D42" s="187"/>
      <c r="E42" s="187"/>
      <c r="F42" s="190" t="str">
        <f>$F$9</f>
        <v>Olomučany</v>
      </c>
      <c r="G42" s="187"/>
      <c r="H42" s="187"/>
      <c r="I42" s="187"/>
      <c r="J42" s="187"/>
      <c r="K42" s="14" t="s">
        <v>23</v>
      </c>
      <c r="L42" s="187"/>
      <c r="M42" s="241" t="str">
        <f>IF($O$9="","",$O$9)</f>
        <v>22.10.2015</v>
      </c>
      <c r="N42" s="225"/>
      <c r="O42" s="225"/>
      <c r="P42" s="225"/>
      <c r="Q42" s="187"/>
      <c r="R42" s="198"/>
    </row>
    <row r="43" spans="2:18" s="6" customFormat="1" ht="7.5" customHeight="1">
      <c r="B43" s="1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98"/>
    </row>
    <row r="44" spans="2:18" s="6" customFormat="1" ht="15.75" customHeight="1">
      <c r="B44" s="17"/>
      <c r="C44" s="14" t="s">
        <v>27</v>
      </c>
      <c r="D44" s="187"/>
      <c r="E44" s="187"/>
      <c r="F44" s="190" t="str">
        <f>$E$12</f>
        <v>Mendelova Univerzita v Brně</v>
      </c>
      <c r="G44" s="187"/>
      <c r="H44" s="187"/>
      <c r="I44" s="187"/>
      <c r="J44" s="187"/>
      <c r="K44" s="14" t="s">
        <v>33</v>
      </c>
      <c r="L44" s="187"/>
      <c r="M44" s="236" t="str">
        <f>$E$18</f>
        <v>Ing.Bezpalec</v>
      </c>
      <c r="N44" s="225"/>
      <c r="O44" s="225"/>
      <c r="P44" s="225"/>
      <c r="Q44" s="225"/>
      <c r="R44" s="198"/>
    </row>
    <row r="45" spans="2:18" s="6" customFormat="1" ht="15" customHeight="1">
      <c r="B45" s="17"/>
      <c r="C45" s="14" t="s">
        <v>31</v>
      </c>
      <c r="D45" s="187"/>
      <c r="E45" s="187"/>
      <c r="F45" s="190" t="str">
        <f>IF($E$15="","",$E$15)</f>
        <v>Kontrolní rozpočet</v>
      </c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98"/>
    </row>
    <row r="46" spans="2:18" s="6" customFormat="1" ht="11.25" customHeight="1">
      <c r="B46" s="1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98"/>
    </row>
    <row r="47" spans="2:18" s="6" customFormat="1" ht="30" customHeight="1">
      <c r="B47" s="17"/>
      <c r="C47" s="244" t="s">
        <v>87</v>
      </c>
      <c r="D47" s="245"/>
      <c r="E47" s="245"/>
      <c r="F47" s="245"/>
      <c r="G47" s="245"/>
      <c r="H47" s="199"/>
      <c r="I47" s="199"/>
      <c r="J47" s="199"/>
      <c r="K47" s="199"/>
      <c r="L47" s="199"/>
      <c r="M47" s="199"/>
      <c r="N47" s="244" t="s">
        <v>88</v>
      </c>
      <c r="O47" s="245"/>
      <c r="P47" s="245"/>
      <c r="Q47" s="245"/>
      <c r="R47" s="24"/>
    </row>
    <row r="48" spans="2:18" s="6" customFormat="1" ht="11.25" customHeight="1">
      <c r="B48" s="1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98"/>
    </row>
    <row r="49" spans="2:47" s="6" customFormat="1" ht="30" customHeight="1">
      <c r="B49" s="17"/>
      <c r="C49" s="193" t="s">
        <v>89</v>
      </c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219">
        <f>ROUNDUP($N$91,2)</f>
        <v>0</v>
      </c>
      <c r="O49" s="225"/>
      <c r="P49" s="225"/>
      <c r="Q49" s="225"/>
      <c r="R49" s="198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 t="s">
        <v>90</v>
      </c>
    </row>
    <row r="50" spans="2:18" s="59" customFormat="1" ht="25.5" customHeight="1">
      <c r="B50" s="60"/>
      <c r="D50" s="61" t="s">
        <v>91</v>
      </c>
      <c r="N50" s="249">
        <f>ROUNDUP($N$92,2)</f>
        <v>0</v>
      </c>
      <c r="O50" s="248"/>
      <c r="P50" s="248"/>
      <c r="Q50" s="248"/>
      <c r="R50" s="62"/>
    </row>
    <row r="51" spans="2:18" s="63" customFormat="1" ht="21" customHeight="1">
      <c r="B51" s="64"/>
      <c r="D51" s="65" t="s">
        <v>92</v>
      </c>
      <c r="N51" s="247">
        <f>ROUNDUP($N$93,2)</f>
        <v>0</v>
      </c>
      <c r="O51" s="248"/>
      <c r="P51" s="248"/>
      <c r="Q51" s="248"/>
      <c r="R51" s="66"/>
    </row>
    <row r="52" spans="2:18" s="63" customFormat="1" ht="21" customHeight="1">
      <c r="B52" s="64"/>
      <c r="D52" s="65" t="s">
        <v>93</v>
      </c>
      <c r="N52" s="247">
        <f>ROUNDUP($N$126,2)</f>
        <v>0</v>
      </c>
      <c r="O52" s="248"/>
      <c r="P52" s="248"/>
      <c r="Q52" s="248"/>
      <c r="R52" s="66"/>
    </row>
    <row r="53" spans="2:18" s="63" customFormat="1" ht="21" customHeight="1">
      <c r="B53" s="64"/>
      <c r="D53" s="65" t="s">
        <v>94</v>
      </c>
      <c r="N53" s="247">
        <f>ROUNDUP($N$150,2)</f>
        <v>0</v>
      </c>
      <c r="O53" s="248"/>
      <c r="P53" s="248"/>
      <c r="Q53" s="248"/>
      <c r="R53" s="66"/>
    </row>
    <row r="54" spans="2:18" s="63" customFormat="1" ht="21" customHeight="1">
      <c r="B54" s="64"/>
      <c r="D54" s="65" t="s">
        <v>95</v>
      </c>
      <c r="N54" s="247">
        <f>ROUNDUP($N$158,2)</f>
        <v>0</v>
      </c>
      <c r="O54" s="248"/>
      <c r="P54" s="248"/>
      <c r="Q54" s="248"/>
      <c r="R54" s="66"/>
    </row>
    <row r="55" spans="2:18" s="63" customFormat="1" ht="21" customHeight="1">
      <c r="B55" s="64"/>
      <c r="D55" s="65" t="s">
        <v>96</v>
      </c>
      <c r="N55" s="247">
        <f>ROUNDUP($N$164,2)</f>
        <v>0</v>
      </c>
      <c r="O55" s="248"/>
      <c r="P55" s="248"/>
      <c r="Q55" s="248"/>
      <c r="R55" s="66"/>
    </row>
    <row r="56" spans="2:18" s="63" customFormat="1" ht="21" customHeight="1">
      <c r="B56" s="64"/>
      <c r="D56" s="65" t="s">
        <v>97</v>
      </c>
      <c r="N56" s="247">
        <f>ROUNDUP($N$187,2)</f>
        <v>0</v>
      </c>
      <c r="O56" s="248"/>
      <c r="P56" s="248"/>
      <c r="Q56" s="248"/>
      <c r="R56" s="66"/>
    </row>
    <row r="57" spans="2:18" s="63" customFormat="1" ht="21" customHeight="1">
      <c r="B57" s="64"/>
      <c r="D57" s="65" t="s">
        <v>98</v>
      </c>
      <c r="N57" s="247">
        <f>ROUNDUP($N$209,2)</f>
        <v>0</v>
      </c>
      <c r="O57" s="248"/>
      <c r="P57" s="248"/>
      <c r="Q57" s="248"/>
      <c r="R57" s="66"/>
    </row>
    <row r="58" spans="2:18" s="63" customFormat="1" ht="21" customHeight="1">
      <c r="B58" s="64"/>
      <c r="D58" s="65" t="s">
        <v>99</v>
      </c>
      <c r="N58" s="247">
        <f>ROUNDUP($N$220,2)</f>
        <v>0</v>
      </c>
      <c r="O58" s="248"/>
      <c r="P58" s="248"/>
      <c r="Q58" s="248"/>
      <c r="R58" s="66"/>
    </row>
    <row r="59" spans="2:18" s="59" customFormat="1" ht="25.5" customHeight="1">
      <c r="B59" s="60"/>
      <c r="D59" s="61" t="s">
        <v>100</v>
      </c>
      <c r="N59" s="249">
        <f>ROUNDUP($N$223,2)</f>
        <v>0</v>
      </c>
      <c r="O59" s="248"/>
      <c r="P59" s="248"/>
      <c r="Q59" s="248"/>
      <c r="R59" s="62"/>
    </row>
    <row r="60" spans="2:18" s="63" customFormat="1" ht="21" customHeight="1">
      <c r="B60" s="64"/>
      <c r="D60" s="65" t="s">
        <v>101</v>
      </c>
      <c r="N60" s="247">
        <f>ROUNDUP($N$224,2)</f>
        <v>0</v>
      </c>
      <c r="O60" s="248"/>
      <c r="P60" s="248"/>
      <c r="Q60" s="248"/>
      <c r="R60" s="66"/>
    </row>
    <row r="61" spans="2:18" s="63" customFormat="1" ht="21" customHeight="1">
      <c r="B61" s="64"/>
      <c r="D61" s="65" t="s">
        <v>102</v>
      </c>
      <c r="N61" s="247">
        <f>ROUNDUP($N$242,2)</f>
        <v>0</v>
      </c>
      <c r="O61" s="248"/>
      <c r="P61" s="248"/>
      <c r="Q61" s="248"/>
      <c r="R61" s="66"/>
    </row>
    <row r="62" spans="2:18" s="63" customFormat="1" ht="21" customHeight="1">
      <c r="B62" s="64"/>
      <c r="D62" s="65" t="s">
        <v>103</v>
      </c>
      <c r="N62" s="247">
        <f>ROUNDUP($N$250,2)</f>
        <v>0</v>
      </c>
      <c r="O62" s="248"/>
      <c r="P62" s="248"/>
      <c r="Q62" s="248"/>
      <c r="R62" s="66"/>
    </row>
    <row r="63" spans="2:18" s="63" customFormat="1" ht="21" customHeight="1">
      <c r="B63" s="64"/>
      <c r="D63" s="65" t="s">
        <v>104</v>
      </c>
      <c r="N63" s="247">
        <f>ROUNDUP($N$281,2)</f>
        <v>0</v>
      </c>
      <c r="O63" s="248"/>
      <c r="P63" s="248"/>
      <c r="Q63" s="248"/>
      <c r="R63" s="66"/>
    </row>
    <row r="64" spans="2:18" s="63" customFormat="1" ht="21" customHeight="1">
      <c r="B64" s="64"/>
      <c r="D64" s="65" t="s">
        <v>105</v>
      </c>
      <c r="N64" s="247">
        <f>ROUNDUP($N$284,2)</f>
        <v>0</v>
      </c>
      <c r="O64" s="248"/>
      <c r="P64" s="248"/>
      <c r="Q64" s="248"/>
      <c r="R64" s="66"/>
    </row>
    <row r="65" spans="2:18" s="63" customFormat="1" ht="21" customHeight="1">
      <c r="B65" s="64"/>
      <c r="D65" s="65" t="s">
        <v>106</v>
      </c>
      <c r="N65" s="247">
        <f>ROUNDUP($N$287,2)</f>
        <v>0</v>
      </c>
      <c r="O65" s="248"/>
      <c r="P65" s="248"/>
      <c r="Q65" s="248"/>
      <c r="R65" s="66"/>
    </row>
    <row r="66" spans="2:18" s="63" customFormat="1" ht="21" customHeight="1">
      <c r="B66" s="64"/>
      <c r="D66" s="65" t="s">
        <v>107</v>
      </c>
      <c r="N66" s="247">
        <f>ROUNDUP($N$362,2)</f>
        <v>0</v>
      </c>
      <c r="O66" s="248"/>
      <c r="P66" s="248"/>
      <c r="Q66" s="248"/>
      <c r="R66" s="66"/>
    </row>
    <row r="67" spans="2:18" s="63" customFormat="1" ht="21" customHeight="1">
      <c r="B67" s="64"/>
      <c r="D67" s="65" t="s">
        <v>108</v>
      </c>
      <c r="N67" s="247">
        <f>ROUNDUP($N$382,2)</f>
        <v>0</v>
      </c>
      <c r="O67" s="248"/>
      <c r="P67" s="248"/>
      <c r="Q67" s="248"/>
      <c r="R67" s="66"/>
    </row>
    <row r="68" spans="2:18" s="63" customFormat="1" ht="21" customHeight="1">
      <c r="B68" s="64"/>
      <c r="D68" s="65" t="s">
        <v>109</v>
      </c>
      <c r="N68" s="247">
        <f>ROUNDUP($N$404,2)</f>
        <v>0</v>
      </c>
      <c r="O68" s="248"/>
      <c r="P68" s="248"/>
      <c r="Q68" s="248"/>
      <c r="R68" s="66"/>
    </row>
    <row r="69" spans="2:18" s="63" customFormat="1" ht="21" customHeight="1">
      <c r="B69" s="64"/>
      <c r="D69" s="65" t="s">
        <v>110</v>
      </c>
      <c r="N69" s="247">
        <f>ROUNDUP($N$414,2)</f>
        <v>0</v>
      </c>
      <c r="O69" s="248"/>
      <c r="P69" s="248"/>
      <c r="Q69" s="248"/>
      <c r="R69" s="66"/>
    </row>
    <row r="70" spans="2:18" s="63" customFormat="1" ht="21" customHeight="1">
      <c r="B70" s="64"/>
      <c r="D70" s="65" t="s">
        <v>111</v>
      </c>
      <c r="N70" s="247">
        <f>ROUNDUP($N$420,2)</f>
        <v>0</v>
      </c>
      <c r="O70" s="248"/>
      <c r="P70" s="248"/>
      <c r="Q70" s="248"/>
      <c r="R70" s="66"/>
    </row>
    <row r="71" spans="2:18" s="59" customFormat="1" ht="25.5" customHeight="1">
      <c r="B71" s="60"/>
      <c r="D71" s="61" t="s">
        <v>112</v>
      </c>
      <c r="N71" s="249">
        <f>ROUNDUP($N$424,2)</f>
        <v>0</v>
      </c>
      <c r="O71" s="248"/>
      <c r="P71" s="248"/>
      <c r="Q71" s="248"/>
      <c r="R71" s="62"/>
    </row>
    <row r="72" spans="2:18" s="63" customFormat="1" ht="21" customHeight="1">
      <c r="B72" s="64"/>
      <c r="D72" s="65" t="s">
        <v>113</v>
      </c>
      <c r="N72" s="247">
        <f>ROUNDUP($N$425,2)</f>
        <v>0</v>
      </c>
      <c r="O72" s="248"/>
      <c r="P72" s="248"/>
      <c r="Q72" s="248"/>
      <c r="R72" s="66"/>
    </row>
    <row r="73" spans="2:18" s="59" customFormat="1" ht="25.5" customHeight="1">
      <c r="B73" s="60"/>
      <c r="D73" s="61" t="s">
        <v>114</v>
      </c>
      <c r="N73" s="249">
        <f>ROUNDUP($N$428,2)</f>
        <v>0</v>
      </c>
      <c r="O73" s="248"/>
      <c r="P73" s="248"/>
      <c r="Q73" s="248"/>
      <c r="R73" s="62"/>
    </row>
    <row r="74" spans="2:18" s="63" customFormat="1" ht="21" customHeight="1">
      <c r="B74" s="64"/>
      <c r="D74" s="65" t="s">
        <v>115</v>
      </c>
      <c r="N74" s="247">
        <f>ROUNDUP($N$429,2)</f>
        <v>0</v>
      </c>
      <c r="O74" s="248"/>
      <c r="P74" s="248"/>
      <c r="Q74" s="248"/>
      <c r="R74" s="66"/>
    </row>
    <row r="75" spans="2:19" s="6" customFormat="1" ht="22.5" customHeight="1">
      <c r="B75" s="1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98"/>
      <c r="S75" s="187"/>
    </row>
    <row r="76" spans="2:19" s="6" customFormat="1" ht="7.5" customHeight="1">
      <c r="B76" s="25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7"/>
      <c r="S76" s="187"/>
    </row>
    <row r="80" spans="2:19" s="6" customFormat="1" ht="7.5" customHeight="1"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17"/>
    </row>
    <row r="81" spans="2:65" s="6" customFormat="1" ht="37.5" customHeight="1">
      <c r="B81" s="17"/>
      <c r="C81" s="224" t="s">
        <v>116</v>
      </c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1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87"/>
      <c r="BG81" s="187"/>
      <c r="BH81" s="187"/>
      <c r="BI81" s="187"/>
      <c r="BJ81" s="187"/>
      <c r="BK81" s="187"/>
      <c r="BL81" s="187"/>
      <c r="BM81" s="187"/>
    </row>
    <row r="82" spans="2:65" s="6" customFormat="1" ht="7.5" customHeight="1">
      <c r="B82" s="1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87"/>
      <c r="AT82" s="187"/>
      <c r="AU82" s="187"/>
      <c r="AV82" s="187"/>
      <c r="AW82" s="187"/>
      <c r="AX82" s="187"/>
      <c r="AY82" s="187"/>
      <c r="AZ82" s="187"/>
      <c r="BA82" s="187"/>
      <c r="BB82" s="187"/>
      <c r="BC82" s="187"/>
      <c r="BD82" s="187"/>
      <c r="BE82" s="187"/>
      <c r="BF82" s="187"/>
      <c r="BG82" s="187"/>
      <c r="BH82" s="187"/>
      <c r="BI82" s="187"/>
      <c r="BJ82" s="187"/>
      <c r="BK82" s="187"/>
      <c r="BL82" s="187"/>
      <c r="BM82" s="187"/>
    </row>
    <row r="83" spans="2:65" s="6" customFormat="1" ht="15" customHeight="1">
      <c r="B83" s="17"/>
      <c r="C83" s="188" t="s">
        <v>17</v>
      </c>
      <c r="D83" s="187"/>
      <c r="E83" s="187"/>
      <c r="F83" s="232" t="str">
        <f>$F$6</f>
        <v>286 - Klimatizovaný sklad řeziva Olomučany</v>
      </c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187"/>
      <c r="S83" s="1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  <c r="AQ83" s="187"/>
      <c r="AR83" s="187"/>
      <c r="AS83" s="187"/>
      <c r="AT83" s="187"/>
      <c r="AU83" s="187"/>
      <c r="AV83" s="187"/>
      <c r="AW83" s="187"/>
      <c r="AX83" s="187"/>
      <c r="AY83" s="187"/>
      <c r="AZ83" s="187"/>
      <c r="BA83" s="187"/>
      <c r="BB83" s="187"/>
      <c r="BC83" s="187"/>
      <c r="BD83" s="187"/>
      <c r="BE83" s="187"/>
      <c r="BF83" s="187"/>
      <c r="BG83" s="187"/>
      <c r="BH83" s="187"/>
      <c r="BI83" s="187"/>
      <c r="BJ83" s="187"/>
      <c r="BK83" s="187"/>
      <c r="BL83" s="187"/>
      <c r="BM83" s="187"/>
    </row>
    <row r="84" spans="2:65" s="6" customFormat="1" ht="7.5" customHeight="1">
      <c r="B84" s="1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7"/>
      <c r="AS84" s="187"/>
      <c r="AT84" s="187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187"/>
      <c r="BF84" s="187"/>
      <c r="BG84" s="187"/>
      <c r="BH84" s="187"/>
      <c r="BI84" s="187"/>
      <c r="BJ84" s="187"/>
      <c r="BK84" s="187"/>
      <c r="BL84" s="187"/>
      <c r="BM84" s="187"/>
    </row>
    <row r="85" spans="2:65" s="6" customFormat="1" ht="18.75" customHeight="1">
      <c r="B85" s="17"/>
      <c r="C85" s="14" t="s">
        <v>21</v>
      </c>
      <c r="D85" s="187"/>
      <c r="E85" s="187"/>
      <c r="F85" s="190" t="str">
        <f>$F$9</f>
        <v>Olomučany</v>
      </c>
      <c r="G85" s="187"/>
      <c r="H85" s="187"/>
      <c r="I85" s="187"/>
      <c r="J85" s="187"/>
      <c r="K85" s="14" t="s">
        <v>23</v>
      </c>
      <c r="L85" s="187"/>
      <c r="M85" s="241" t="str">
        <f>IF($O$9="","",$O$9)</f>
        <v>22.10.2015</v>
      </c>
      <c r="N85" s="225"/>
      <c r="O85" s="225"/>
      <c r="P85" s="225"/>
      <c r="Q85" s="187"/>
      <c r="R85" s="187"/>
      <c r="S85" s="1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87"/>
      <c r="AT85" s="187"/>
      <c r="AU85" s="187"/>
      <c r="AV85" s="187"/>
      <c r="AW85" s="187"/>
      <c r="AX85" s="187"/>
      <c r="AY85" s="187"/>
      <c r="AZ85" s="187"/>
      <c r="BA85" s="187"/>
      <c r="BB85" s="187"/>
      <c r="BC85" s="187"/>
      <c r="BD85" s="187"/>
      <c r="BE85" s="187"/>
      <c r="BF85" s="187"/>
      <c r="BG85" s="187"/>
      <c r="BH85" s="187"/>
      <c r="BI85" s="187"/>
      <c r="BJ85" s="187"/>
      <c r="BK85" s="187"/>
      <c r="BL85" s="187"/>
      <c r="BM85" s="187"/>
    </row>
    <row r="86" spans="2:65" s="6" customFormat="1" ht="7.5" customHeight="1">
      <c r="B86" s="1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87"/>
      <c r="AT86" s="187"/>
      <c r="AU86" s="187"/>
      <c r="AV86" s="187"/>
      <c r="AW86" s="187"/>
      <c r="AX86" s="187"/>
      <c r="AY86" s="187"/>
      <c r="AZ86" s="187"/>
      <c r="BA86" s="187"/>
      <c r="BB86" s="187"/>
      <c r="BC86" s="187"/>
      <c r="BD86" s="187"/>
      <c r="BE86" s="187"/>
      <c r="BF86" s="187"/>
      <c r="BG86" s="187"/>
      <c r="BH86" s="187"/>
      <c r="BI86" s="187"/>
      <c r="BJ86" s="187"/>
      <c r="BK86" s="187"/>
      <c r="BL86" s="187"/>
      <c r="BM86" s="187"/>
    </row>
    <row r="87" spans="2:65" s="6" customFormat="1" ht="15.75" customHeight="1">
      <c r="B87" s="17"/>
      <c r="C87" s="14" t="s">
        <v>27</v>
      </c>
      <c r="D87" s="187"/>
      <c r="E87" s="187"/>
      <c r="F87" s="190" t="str">
        <f>$E$12</f>
        <v>Mendelova Univerzita v Brně</v>
      </c>
      <c r="G87" s="187"/>
      <c r="H87" s="187"/>
      <c r="I87" s="187"/>
      <c r="J87" s="187"/>
      <c r="K87" s="14" t="s">
        <v>33</v>
      </c>
      <c r="L87" s="187"/>
      <c r="M87" s="236" t="str">
        <f>$E$18</f>
        <v>Ing.Bezpalec</v>
      </c>
      <c r="N87" s="225"/>
      <c r="O87" s="225"/>
      <c r="P87" s="225"/>
      <c r="Q87" s="225"/>
      <c r="R87" s="187"/>
      <c r="S87" s="1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/>
      <c r="AV87" s="187"/>
      <c r="AW87" s="187"/>
      <c r="AX87" s="187"/>
      <c r="AY87" s="187"/>
      <c r="AZ87" s="187"/>
      <c r="BA87" s="187"/>
      <c r="BB87" s="187"/>
      <c r="BC87" s="187"/>
      <c r="BD87" s="187"/>
      <c r="BE87" s="187"/>
      <c r="BF87" s="187"/>
      <c r="BG87" s="187"/>
      <c r="BH87" s="187"/>
      <c r="BI87" s="187"/>
      <c r="BJ87" s="187"/>
      <c r="BK87" s="187"/>
      <c r="BL87" s="187"/>
      <c r="BM87" s="187"/>
    </row>
    <row r="88" spans="2:65" s="6" customFormat="1" ht="15" customHeight="1">
      <c r="B88" s="17"/>
      <c r="C88" s="14" t="s">
        <v>31</v>
      </c>
      <c r="D88" s="187"/>
      <c r="E88" s="187"/>
      <c r="F88" s="190" t="str">
        <f>IF($E$15="","",$E$15)</f>
        <v>Kontrolní rozpočet</v>
      </c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/>
      <c r="AV88" s="187"/>
      <c r="AW88" s="187"/>
      <c r="AX88" s="187"/>
      <c r="AY88" s="187"/>
      <c r="AZ88" s="187"/>
      <c r="BA88" s="187"/>
      <c r="BB88" s="187"/>
      <c r="BC88" s="187"/>
      <c r="BD88" s="187"/>
      <c r="BE88" s="187"/>
      <c r="BF88" s="187"/>
      <c r="BG88" s="187"/>
      <c r="BH88" s="187"/>
      <c r="BI88" s="187"/>
      <c r="BJ88" s="187"/>
      <c r="BK88" s="187"/>
      <c r="BL88" s="187"/>
      <c r="BM88" s="187"/>
    </row>
    <row r="89" spans="2:65" s="6" customFormat="1" ht="11.25" customHeight="1">
      <c r="B89" s="1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7"/>
      <c r="AU89" s="187"/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87"/>
      <c r="BI89" s="187"/>
      <c r="BJ89" s="187"/>
      <c r="BK89" s="187"/>
      <c r="BL89" s="187"/>
      <c r="BM89" s="187"/>
    </row>
    <row r="90" spans="2:27" s="67" customFormat="1" ht="30" customHeight="1">
      <c r="B90" s="68"/>
      <c r="C90" s="69" t="s">
        <v>117</v>
      </c>
      <c r="D90" s="200" t="s">
        <v>54</v>
      </c>
      <c r="E90" s="200" t="s">
        <v>50</v>
      </c>
      <c r="F90" s="257" t="s">
        <v>118</v>
      </c>
      <c r="G90" s="258"/>
      <c r="H90" s="258"/>
      <c r="I90" s="258"/>
      <c r="J90" s="200" t="s">
        <v>119</v>
      </c>
      <c r="K90" s="200" t="s">
        <v>120</v>
      </c>
      <c r="L90" s="257" t="s">
        <v>121</v>
      </c>
      <c r="M90" s="258"/>
      <c r="N90" s="257" t="s">
        <v>122</v>
      </c>
      <c r="O90" s="258"/>
      <c r="P90" s="258"/>
      <c r="Q90" s="258"/>
      <c r="R90" s="70" t="s">
        <v>123</v>
      </c>
      <c r="S90" s="68"/>
      <c r="T90" s="35" t="s">
        <v>124</v>
      </c>
      <c r="U90" s="36" t="s">
        <v>38</v>
      </c>
      <c r="V90" s="36" t="s">
        <v>125</v>
      </c>
      <c r="W90" s="36" t="s">
        <v>126</v>
      </c>
      <c r="X90" s="36" t="s">
        <v>127</v>
      </c>
      <c r="Y90" s="36" t="s">
        <v>128</v>
      </c>
      <c r="Z90" s="36" t="s">
        <v>129</v>
      </c>
      <c r="AA90" s="37" t="s">
        <v>130</v>
      </c>
    </row>
    <row r="91" spans="2:65" s="6" customFormat="1" ht="30" customHeight="1">
      <c r="B91" s="17"/>
      <c r="C91" s="193" t="s">
        <v>89</v>
      </c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269">
        <f>$BK$91</f>
        <v>0</v>
      </c>
      <c r="O91" s="225"/>
      <c r="P91" s="225"/>
      <c r="Q91" s="225"/>
      <c r="R91" s="187"/>
      <c r="S91" s="17"/>
      <c r="T91" s="39"/>
      <c r="U91" s="191"/>
      <c r="V91" s="191"/>
      <c r="W91" s="71">
        <f>$W$92+$W$223+$W$424+$W$428</f>
        <v>0</v>
      </c>
      <c r="X91" s="191"/>
      <c r="Y91" s="71">
        <f>$Y$92+$Y$223+$Y$424+$Y$428</f>
        <v>616.8415722050001</v>
      </c>
      <c r="Z91" s="191"/>
      <c r="AA91" s="72">
        <f>$AA$92+$AA$223+$AA$424+$AA$428</f>
        <v>0</v>
      </c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87"/>
      <c r="AT91" s="187" t="s">
        <v>68</v>
      </c>
      <c r="AU91" s="187" t="s">
        <v>90</v>
      </c>
      <c r="AV91" s="187"/>
      <c r="AW91" s="187"/>
      <c r="AX91" s="187"/>
      <c r="AY91" s="187"/>
      <c r="AZ91" s="187"/>
      <c r="BA91" s="187"/>
      <c r="BB91" s="187"/>
      <c r="BC91" s="187"/>
      <c r="BD91" s="187"/>
      <c r="BE91" s="187"/>
      <c r="BF91" s="187"/>
      <c r="BG91" s="187"/>
      <c r="BH91" s="187"/>
      <c r="BI91" s="187"/>
      <c r="BJ91" s="187"/>
      <c r="BK91" s="73">
        <f>$BK$92+$BK$223+$BK$424+$BK$428</f>
        <v>0</v>
      </c>
      <c r="BL91" s="187"/>
      <c r="BM91" s="187"/>
    </row>
    <row r="92" spans="2:63" s="74" customFormat="1" ht="37.5" customHeight="1">
      <c r="B92" s="75"/>
      <c r="D92" s="76" t="s">
        <v>91</v>
      </c>
      <c r="N92" s="266">
        <f>$BK$92</f>
        <v>0</v>
      </c>
      <c r="O92" s="267"/>
      <c r="P92" s="267"/>
      <c r="Q92" s="267"/>
      <c r="S92" s="75"/>
      <c r="T92" s="77"/>
      <c r="W92" s="78">
        <f>$W$93+$W$126+$W$150+$W$158+$W$164+$W$187+$W$209+$W$220</f>
        <v>0</v>
      </c>
      <c r="Y92" s="78">
        <f>$Y$93+$Y$126+$Y$150+$Y$158+$Y$164+$Y$187+$Y$209+$Y$220</f>
        <v>576.2531898100001</v>
      </c>
      <c r="AA92" s="79">
        <f>$AA$93+$AA$126+$AA$150+$AA$158+$AA$164+$AA$187+$AA$209+$AA$220</f>
        <v>0</v>
      </c>
      <c r="AR92" s="204" t="s">
        <v>20</v>
      </c>
      <c r="AT92" s="204" t="s">
        <v>68</v>
      </c>
      <c r="AU92" s="204" t="s">
        <v>69</v>
      </c>
      <c r="AY92" s="204" t="s">
        <v>131</v>
      </c>
      <c r="BK92" s="80">
        <f>$BK$93+$BK$126+$BK$150+$BK$158+$BK$164+$BK$187+$BK$209+$BK$220</f>
        <v>0</v>
      </c>
    </row>
    <row r="93" spans="2:63" s="74" customFormat="1" ht="21" customHeight="1">
      <c r="B93" s="75"/>
      <c r="D93" s="81" t="s">
        <v>92</v>
      </c>
      <c r="N93" s="268">
        <f>$BK$93</f>
        <v>0</v>
      </c>
      <c r="O93" s="267"/>
      <c r="P93" s="267"/>
      <c r="Q93" s="267"/>
      <c r="S93" s="75"/>
      <c r="T93" s="77"/>
      <c r="W93" s="78">
        <f>SUM($W$94:$W$125)</f>
        <v>0</v>
      </c>
      <c r="Y93" s="78">
        <f>SUM($Y$94:$Y$125)</f>
        <v>0</v>
      </c>
      <c r="AA93" s="79">
        <f>SUM($AA$94:$AA$125)</f>
        <v>0</v>
      </c>
      <c r="AR93" s="204" t="s">
        <v>20</v>
      </c>
      <c r="AT93" s="204" t="s">
        <v>68</v>
      </c>
      <c r="AU93" s="204" t="s">
        <v>20</v>
      </c>
      <c r="AY93" s="204" t="s">
        <v>131</v>
      </c>
      <c r="BK93" s="80">
        <f>SUM($BK$94:$BK$125)</f>
        <v>0</v>
      </c>
    </row>
    <row r="94" spans="2:65" s="6" customFormat="1" ht="27" customHeight="1">
      <c r="B94" s="17"/>
      <c r="C94" s="82" t="s">
        <v>20</v>
      </c>
      <c r="D94" s="82" t="s">
        <v>132</v>
      </c>
      <c r="E94" s="83" t="s">
        <v>133</v>
      </c>
      <c r="F94" s="250" t="s">
        <v>134</v>
      </c>
      <c r="G94" s="251"/>
      <c r="H94" s="251"/>
      <c r="I94" s="251"/>
      <c r="J94" s="84" t="s">
        <v>135</v>
      </c>
      <c r="K94" s="85">
        <v>205.1</v>
      </c>
      <c r="L94" s="252"/>
      <c r="M94" s="251"/>
      <c r="N94" s="253">
        <f>ROUND($L$94*$K$94,2)</f>
        <v>0</v>
      </c>
      <c r="O94" s="251"/>
      <c r="P94" s="251"/>
      <c r="Q94" s="251"/>
      <c r="R94" s="201" t="s">
        <v>136</v>
      </c>
      <c r="S94" s="17"/>
      <c r="T94" s="86"/>
      <c r="U94" s="87" t="s">
        <v>39</v>
      </c>
      <c r="V94" s="187"/>
      <c r="W94" s="187"/>
      <c r="X94" s="88">
        <v>0</v>
      </c>
      <c r="Y94" s="88">
        <f>$X$94*$K$94</f>
        <v>0</v>
      </c>
      <c r="Z94" s="88">
        <v>0</v>
      </c>
      <c r="AA94" s="89">
        <f>$Z$94*$K$94</f>
        <v>0</v>
      </c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97" t="s">
        <v>137</v>
      </c>
      <c r="AS94" s="187"/>
      <c r="AT94" s="197" t="s">
        <v>132</v>
      </c>
      <c r="AU94" s="197" t="s">
        <v>82</v>
      </c>
      <c r="AV94" s="187"/>
      <c r="AW94" s="187"/>
      <c r="AX94" s="187"/>
      <c r="AY94" s="187" t="s">
        <v>131</v>
      </c>
      <c r="AZ94" s="187"/>
      <c r="BA94" s="187"/>
      <c r="BB94" s="187"/>
      <c r="BC94" s="187"/>
      <c r="BD94" s="187"/>
      <c r="BE94" s="90">
        <f>IF($U$94="základní",$N$94,0)</f>
        <v>0</v>
      </c>
      <c r="BF94" s="90">
        <f>IF($U$94="snížená",$N$94,0)</f>
        <v>0</v>
      </c>
      <c r="BG94" s="90">
        <f>IF($U$94="zákl. přenesená",$N$94,0)</f>
        <v>0</v>
      </c>
      <c r="BH94" s="90">
        <f>IF($U$94="sníž. přenesená",$N$94,0)</f>
        <v>0</v>
      </c>
      <c r="BI94" s="90">
        <f>IF($U$94="nulová",$N$94,0)</f>
        <v>0</v>
      </c>
      <c r="BJ94" s="197" t="s">
        <v>20</v>
      </c>
      <c r="BK94" s="90">
        <f>ROUND($L$94*$K$94,2)</f>
        <v>0</v>
      </c>
      <c r="BL94" s="197" t="s">
        <v>137</v>
      </c>
      <c r="BM94" s="197" t="s">
        <v>138</v>
      </c>
    </row>
    <row r="95" spans="2:65" s="6" customFormat="1" ht="16.5" customHeight="1">
      <c r="B95" s="17"/>
      <c r="C95" s="187"/>
      <c r="D95" s="187"/>
      <c r="E95" s="187"/>
      <c r="F95" s="254" t="s">
        <v>139</v>
      </c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17"/>
      <c r="T95" s="192"/>
      <c r="U95" s="187"/>
      <c r="V95" s="187"/>
      <c r="W95" s="187"/>
      <c r="X95" s="187"/>
      <c r="Y95" s="187"/>
      <c r="Z95" s="187"/>
      <c r="AA95" s="33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87"/>
      <c r="AT95" s="187" t="s">
        <v>140</v>
      </c>
      <c r="AU95" s="187" t="s">
        <v>82</v>
      </c>
      <c r="AV95" s="187"/>
      <c r="AW95" s="187"/>
      <c r="AX95" s="187"/>
      <c r="AY95" s="187"/>
      <c r="AZ95" s="187"/>
      <c r="BA95" s="187"/>
      <c r="BB95" s="187"/>
      <c r="BC95" s="187"/>
      <c r="BD95" s="187"/>
      <c r="BE95" s="187"/>
      <c r="BF95" s="187"/>
      <c r="BG95" s="187"/>
      <c r="BH95" s="187"/>
      <c r="BI95" s="187"/>
      <c r="BJ95" s="187"/>
      <c r="BK95" s="187"/>
      <c r="BL95" s="187"/>
      <c r="BM95" s="187"/>
    </row>
    <row r="96" spans="2:65" s="6" customFormat="1" ht="15.75" customHeight="1">
      <c r="B96" s="91"/>
      <c r="C96" s="187"/>
      <c r="D96" s="187"/>
      <c r="E96" s="202"/>
      <c r="F96" s="255" t="s">
        <v>141</v>
      </c>
      <c r="G96" s="256"/>
      <c r="H96" s="256"/>
      <c r="I96" s="256"/>
      <c r="J96" s="187"/>
      <c r="K96" s="92">
        <v>196.1</v>
      </c>
      <c r="L96" s="187"/>
      <c r="M96" s="187"/>
      <c r="N96" s="187"/>
      <c r="O96" s="187"/>
      <c r="P96" s="187"/>
      <c r="Q96" s="187"/>
      <c r="R96" s="187"/>
      <c r="S96" s="91"/>
      <c r="T96" s="93"/>
      <c r="U96" s="187"/>
      <c r="V96" s="187"/>
      <c r="W96" s="187"/>
      <c r="X96" s="187"/>
      <c r="Y96" s="187"/>
      <c r="Z96" s="187"/>
      <c r="AA96" s="94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7"/>
      <c r="AT96" s="202" t="s">
        <v>142</v>
      </c>
      <c r="AU96" s="202" t="s">
        <v>82</v>
      </c>
      <c r="AV96" s="202" t="s">
        <v>82</v>
      </c>
      <c r="AW96" s="202" t="s">
        <v>90</v>
      </c>
      <c r="AX96" s="202" t="s">
        <v>69</v>
      </c>
      <c r="AY96" s="202" t="s">
        <v>131</v>
      </c>
      <c r="AZ96" s="187"/>
      <c r="BA96" s="187"/>
      <c r="BB96" s="187"/>
      <c r="BC96" s="187"/>
      <c r="BD96" s="187"/>
      <c r="BE96" s="187"/>
      <c r="BF96" s="187"/>
      <c r="BG96" s="187"/>
      <c r="BH96" s="187"/>
      <c r="BI96" s="187"/>
      <c r="BJ96" s="187"/>
      <c r="BK96" s="187"/>
      <c r="BL96" s="187"/>
      <c r="BM96" s="187"/>
    </row>
    <row r="97" spans="2:65" s="6" customFormat="1" ht="15.75" customHeight="1">
      <c r="B97" s="91"/>
      <c r="C97" s="187"/>
      <c r="D97" s="187"/>
      <c r="E97" s="202"/>
      <c r="F97" s="255" t="s">
        <v>143</v>
      </c>
      <c r="G97" s="256"/>
      <c r="H97" s="256"/>
      <c r="I97" s="256"/>
      <c r="J97" s="187"/>
      <c r="K97" s="92">
        <v>9</v>
      </c>
      <c r="L97" s="187"/>
      <c r="M97" s="187"/>
      <c r="N97" s="187"/>
      <c r="O97" s="187"/>
      <c r="P97" s="187"/>
      <c r="Q97" s="187"/>
      <c r="R97" s="187"/>
      <c r="S97" s="91"/>
      <c r="T97" s="93"/>
      <c r="U97" s="187"/>
      <c r="V97" s="187"/>
      <c r="W97" s="187"/>
      <c r="X97" s="187"/>
      <c r="Y97" s="187"/>
      <c r="Z97" s="187"/>
      <c r="AA97" s="94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202" t="s">
        <v>142</v>
      </c>
      <c r="AU97" s="202" t="s">
        <v>82</v>
      </c>
      <c r="AV97" s="202" t="s">
        <v>82</v>
      </c>
      <c r="AW97" s="202" t="s">
        <v>90</v>
      </c>
      <c r="AX97" s="202" t="s">
        <v>69</v>
      </c>
      <c r="AY97" s="202" t="s">
        <v>131</v>
      </c>
      <c r="AZ97" s="187"/>
      <c r="BA97" s="187"/>
      <c r="BB97" s="187"/>
      <c r="BC97" s="187"/>
      <c r="BD97" s="187"/>
      <c r="BE97" s="187"/>
      <c r="BF97" s="187"/>
      <c r="BG97" s="187"/>
      <c r="BH97" s="187"/>
      <c r="BI97" s="187"/>
      <c r="BJ97" s="187"/>
      <c r="BK97" s="187"/>
      <c r="BL97" s="187"/>
      <c r="BM97" s="187"/>
    </row>
    <row r="98" spans="2:65" s="6" customFormat="1" ht="15.75" customHeight="1">
      <c r="B98" s="95"/>
      <c r="C98" s="187"/>
      <c r="D98" s="187"/>
      <c r="E98" s="203"/>
      <c r="F98" s="259" t="s">
        <v>144</v>
      </c>
      <c r="G98" s="260"/>
      <c r="H98" s="260"/>
      <c r="I98" s="260"/>
      <c r="J98" s="187"/>
      <c r="K98" s="96">
        <v>205.1</v>
      </c>
      <c r="L98" s="187"/>
      <c r="M98" s="187"/>
      <c r="N98" s="187"/>
      <c r="O98" s="187"/>
      <c r="P98" s="187"/>
      <c r="Q98" s="187"/>
      <c r="R98" s="187"/>
      <c r="S98" s="95"/>
      <c r="T98" s="97"/>
      <c r="U98" s="187"/>
      <c r="V98" s="187"/>
      <c r="W98" s="187"/>
      <c r="X98" s="187"/>
      <c r="Y98" s="187"/>
      <c r="Z98" s="187"/>
      <c r="AA98" s="98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87"/>
      <c r="AT98" s="203" t="s">
        <v>142</v>
      </c>
      <c r="AU98" s="203" t="s">
        <v>82</v>
      </c>
      <c r="AV98" s="203" t="s">
        <v>137</v>
      </c>
      <c r="AW98" s="203" t="s">
        <v>90</v>
      </c>
      <c r="AX98" s="203" t="s">
        <v>20</v>
      </c>
      <c r="AY98" s="203" t="s">
        <v>131</v>
      </c>
      <c r="AZ98" s="187"/>
      <c r="BA98" s="187"/>
      <c r="BB98" s="187"/>
      <c r="BC98" s="187"/>
      <c r="BD98" s="187"/>
      <c r="BE98" s="187"/>
      <c r="BF98" s="187"/>
      <c r="BG98" s="187"/>
      <c r="BH98" s="187"/>
      <c r="BI98" s="187"/>
      <c r="BJ98" s="187"/>
      <c r="BK98" s="187"/>
      <c r="BL98" s="187"/>
      <c r="BM98" s="187"/>
    </row>
    <row r="99" spans="2:65" s="6" customFormat="1" ht="27" customHeight="1">
      <c r="B99" s="17"/>
      <c r="C99" s="82" t="s">
        <v>82</v>
      </c>
      <c r="D99" s="82" t="s">
        <v>132</v>
      </c>
      <c r="E99" s="83" t="s">
        <v>145</v>
      </c>
      <c r="F99" s="250" t="s">
        <v>146</v>
      </c>
      <c r="G99" s="251"/>
      <c r="H99" s="251"/>
      <c r="I99" s="251"/>
      <c r="J99" s="84" t="s">
        <v>135</v>
      </c>
      <c r="K99" s="85">
        <v>205.1</v>
      </c>
      <c r="L99" s="252"/>
      <c r="M99" s="251"/>
      <c r="N99" s="253">
        <f>ROUND($L$99*$K$99,2)</f>
        <v>0</v>
      </c>
      <c r="O99" s="251"/>
      <c r="P99" s="251"/>
      <c r="Q99" s="251"/>
      <c r="R99" s="201" t="s">
        <v>136</v>
      </c>
      <c r="S99" s="17"/>
      <c r="T99" s="86"/>
      <c r="U99" s="87" t="s">
        <v>39</v>
      </c>
      <c r="V99" s="187"/>
      <c r="W99" s="187"/>
      <c r="X99" s="88">
        <v>0</v>
      </c>
      <c r="Y99" s="88">
        <f>$X$99*$K$99</f>
        <v>0</v>
      </c>
      <c r="Z99" s="88">
        <v>0</v>
      </c>
      <c r="AA99" s="89">
        <f>$Z$99*$K$99</f>
        <v>0</v>
      </c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97" t="s">
        <v>137</v>
      </c>
      <c r="AS99" s="187"/>
      <c r="AT99" s="197" t="s">
        <v>132</v>
      </c>
      <c r="AU99" s="197" t="s">
        <v>82</v>
      </c>
      <c r="AV99" s="187"/>
      <c r="AW99" s="187"/>
      <c r="AX99" s="187"/>
      <c r="AY99" s="187" t="s">
        <v>131</v>
      </c>
      <c r="AZ99" s="187"/>
      <c r="BA99" s="187"/>
      <c r="BB99" s="187"/>
      <c r="BC99" s="187"/>
      <c r="BD99" s="187"/>
      <c r="BE99" s="90">
        <f>IF($U$99="základní",$N$99,0)</f>
        <v>0</v>
      </c>
      <c r="BF99" s="90">
        <f>IF($U$99="snížená",$N$99,0)</f>
        <v>0</v>
      </c>
      <c r="BG99" s="90">
        <f>IF($U$99="zákl. přenesená",$N$99,0)</f>
        <v>0</v>
      </c>
      <c r="BH99" s="90">
        <f>IF($U$99="sníž. přenesená",$N$99,0)</f>
        <v>0</v>
      </c>
      <c r="BI99" s="90">
        <f>IF($U$99="nulová",$N$99,0)</f>
        <v>0</v>
      </c>
      <c r="BJ99" s="197" t="s">
        <v>20</v>
      </c>
      <c r="BK99" s="90">
        <f>ROUND($L$99*$K$99,2)</f>
        <v>0</v>
      </c>
      <c r="BL99" s="197" t="s">
        <v>137</v>
      </c>
      <c r="BM99" s="197" t="s">
        <v>147</v>
      </c>
    </row>
    <row r="100" spans="2:65" s="6" customFormat="1" ht="27" customHeight="1">
      <c r="B100" s="17"/>
      <c r="C100" s="187"/>
      <c r="D100" s="187"/>
      <c r="E100" s="187"/>
      <c r="F100" s="254" t="s">
        <v>148</v>
      </c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17"/>
      <c r="T100" s="192"/>
      <c r="U100" s="187"/>
      <c r="V100" s="187"/>
      <c r="W100" s="187"/>
      <c r="X100" s="187"/>
      <c r="Y100" s="187"/>
      <c r="Z100" s="187"/>
      <c r="AA100" s="33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187"/>
      <c r="AT100" s="187" t="s">
        <v>140</v>
      </c>
      <c r="AU100" s="187" t="s">
        <v>82</v>
      </c>
      <c r="AV100" s="187"/>
      <c r="AW100" s="187"/>
      <c r="AX100" s="187"/>
      <c r="AY100" s="187"/>
      <c r="AZ100" s="187"/>
      <c r="BA100" s="187"/>
      <c r="BB100" s="187"/>
      <c r="BC100" s="187"/>
      <c r="BD100" s="187"/>
      <c r="BE100" s="187"/>
      <c r="BF100" s="187"/>
      <c r="BG100" s="187"/>
      <c r="BH100" s="187"/>
      <c r="BI100" s="187"/>
      <c r="BJ100" s="187"/>
      <c r="BK100" s="187"/>
      <c r="BL100" s="187"/>
      <c r="BM100" s="187"/>
    </row>
    <row r="101" spans="2:65" s="6" customFormat="1" ht="27" customHeight="1">
      <c r="B101" s="17"/>
      <c r="C101" s="82" t="s">
        <v>149</v>
      </c>
      <c r="D101" s="82" t="s">
        <v>132</v>
      </c>
      <c r="E101" s="83" t="s">
        <v>150</v>
      </c>
      <c r="F101" s="250" t="s">
        <v>151</v>
      </c>
      <c r="G101" s="251"/>
      <c r="H101" s="251"/>
      <c r="I101" s="251"/>
      <c r="J101" s="84" t="s">
        <v>135</v>
      </c>
      <c r="K101" s="85">
        <v>10.55</v>
      </c>
      <c r="L101" s="252"/>
      <c r="M101" s="251"/>
      <c r="N101" s="253">
        <f>ROUND($L$101*$K$101,2)</f>
        <v>0</v>
      </c>
      <c r="O101" s="251"/>
      <c r="P101" s="251"/>
      <c r="Q101" s="251"/>
      <c r="R101" s="201" t="s">
        <v>136</v>
      </c>
      <c r="S101" s="17"/>
      <c r="T101" s="86"/>
      <c r="U101" s="87" t="s">
        <v>39</v>
      </c>
      <c r="V101" s="187"/>
      <c r="W101" s="187"/>
      <c r="X101" s="88">
        <v>0</v>
      </c>
      <c r="Y101" s="88">
        <f>$X$101*$K$101</f>
        <v>0</v>
      </c>
      <c r="Z101" s="88">
        <v>0</v>
      </c>
      <c r="AA101" s="89">
        <f>$Z$101*$K$101</f>
        <v>0</v>
      </c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7"/>
      <c r="AQ101" s="187"/>
      <c r="AR101" s="197" t="s">
        <v>137</v>
      </c>
      <c r="AS101" s="187"/>
      <c r="AT101" s="197" t="s">
        <v>132</v>
      </c>
      <c r="AU101" s="197" t="s">
        <v>82</v>
      </c>
      <c r="AV101" s="187"/>
      <c r="AW101" s="187"/>
      <c r="AX101" s="187"/>
      <c r="AY101" s="187" t="s">
        <v>131</v>
      </c>
      <c r="AZ101" s="187"/>
      <c r="BA101" s="187"/>
      <c r="BB101" s="187"/>
      <c r="BC101" s="187"/>
      <c r="BD101" s="187"/>
      <c r="BE101" s="90">
        <f>IF($U$101="základní",$N$101,0)</f>
        <v>0</v>
      </c>
      <c r="BF101" s="90">
        <f>IF($U$101="snížená",$N$101,0)</f>
        <v>0</v>
      </c>
      <c r="BG101" s="90">
        <f>IF($U$101="zákl. přenesená",$N$101,0)</f>
        <v>0</v>
      </c>
      <c r="BH101" s="90">
        <f>IF($U$101="sníž. přenesená",$N$101,0)</f>
        <v>0</v>
      </c>
      <c r="BI101" s="90">
        <f>IF($U$101="nulová",$N$101,0)</f>
        <v>0</v>
      </c>
      <c r="BJ101" s="197" t="s">
        <v>20</v>
      </c>
      <c r="BK101" s="90">
        <f>ROUND($L$101*$K$101,2)</f>
        <v>0</v>
      </c>
      <c r="BL101" s="197" t="s">
        <v>137</v>
      </c>
      <c r="BM101" s="197" t="s">
        <v>152</v>
      </c>
    </row>
    <row r="102" spans="2:65" s="6" customFormat="1" ht="27" customHeight="1">
      <c r="B102" s="17"/>
      <c r="C102" s="187"/>
      <c r="D102" s="187"/>
      <c r="E102" s="187"/>
      <c r="F102" s="254" t="s">
        <v>153</v>
      </c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17"/>
      <c r="T102" s="192"/>
      <c r="U102" s="187"/>
      <c r="V102" s="187"/>
      <c r="W102" s="187"/>
      <c r="X102" s="187"/>
      <c r="Y102" s="187"/>
      <c r="Z102" s="187"/>
      <c r="AA102" s="33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87"/>
      <c r="AS102" s="187"/>
      <c r="AT102" s="187" t="s">
        <v>140</v>
      </c>
      <c r="AU102" s="187" t="s">
        <v>82</v>
      </c>
      <c r="AV102" s="187"/>
      <c r="AW102" s="187"/>
      <c r="AX102" s="187"/>
      <c r="AY102" s="187"/>
      <c r="AZ102" s="187"/>
      <c r="BA102" s="187"/>
      <c r="BB102" s="187"/>
      <c r="BC102" s="187"/>
      <c r="BD102" s="187"/>
      <c r="BE102" s="187"/>
      <c r="BF102" s="187"/>
      <c r="BG102" s="187"/>
      <c r="BH102" s="187"/>
      <c r="BI102" s="187"/>
      <c r="BJ102" s="187"/>
      <c r="BK102" s="187"/>
      <c r="BL102" s="187"/>
      <c r="BM102" s="187"/>
    </row>
    <row r="103" spans="2:65" s="6" customFormat="1" ht="39" customHeight="1">
      <c r="B103" s="91"/>
      <c r="C103" s="187"/>
      <c r="D103" s="187"/>
      <c r="E103" s="202"/>
      <c r="F103" s="255" t="s">
        <v>154</v>
      </c>
      <c r="G103" s="256"/>
      <c r="H103" s="256"/>
      <c r="I103" s="256"/>
      <c r="J103" s="187"/>
      <c r="K103" s="92">
        <v>10.55</v>
      </c>
      <c r="L103" s="187"/>
      <c r="M103" s="187"/>
      <c r="N103" s="187"/>
      <c r="O103" s="187"/>
      <c r="P103" s="187"/>
      <c r="Q103" s="187"/>
      <c r="R103" s="187"/>
      <c r="S103" s="91"/>
      <c r="T103" s="93"/>
      <c r="U103" s="187"/>
      <c r="V103" s="187"/>
      <c r="W103" s="187"/>
      <c r="X103" s="187"/>
      <c r="Y103" s="187"/>
      <c r="Z103" s="187"/>
      <c r="AA103" s="94"/>
      <c r="AB103" s="187"/>
      <c r="AC103" s="187"/>
      <c r="AD103" s="187"/>
      <c r="AE103" s="187"/>
      <c r="AF103" s="187"/>
      <c r="AG103" s="187"/>
      <c r="AH103" s="187"/>
      <c r="AI103" s="187"/>
      <c r="AJ103" s="187"/>
      <c r="AK103" s="187"/>
      <c r="AL103" s="187"/>
      <c r="AM103" s="187"/>
      <c r="AN103" s="187"/>
      <c r="AO103" s="187"/>
      <c r="AP103" s="187"/>
      <c r="AQ103" s="187"/>
      <c r="AR103" s="187"/>
      <c r="AS103" s="187"/>
      <c r="AT103" s="202" t="s">
        <v>142</v>
      </c>
      <c r="AU103" s="202" t="s">
        <v>82</v>
      </c>
      <c r="AV103" s="202" t="s">
        <v>82</v>
      </c>
      <c r="AW103" s="202" t="s">
        <v>90</v>
      </c>
      <c r="AX103" s="202" t="s">
        <v>20</v>
      </c>
      <c r="AY103" s="202" t="s">
        <v>131</v>
      </c>
      <c r="AZ103" s="187"/>
      <c r="BA103" s="187"/>
      <c r="BB103" s="187"/>
      <c r="BC103" s="187"/>
      <c r="BD103" s="187"/>
      <c r="BE103" s="187"/>
      <c r="BF103" s="187"/>
      <c r="BG103" s="187"/>
      <c r="BH103" s="187"/>
      <c r="BI103" s="187"/>
      <c r="BJ103" s="187"/>
      <c r="BK103" s="187"/>
      <c r="BL103" s="187"/>
      <c r="BM103" s="187"/>
    </row>
    <row r="104" spans="2:65" s="6" customFormat="1" ht="27" customHeight="1">
      <c r="B104" s="17"/>
      <c r="C104" s="82" t="s">
        <v>137</v>
      </c>
      <c r="D104" s="82" t="s">
        <v>132</v>
      </c>
      <c r="E104" s="83" t="s">
        <v>155</v>
      </c>
      <c r="F104" s="250" t="s">
        <v>156</v>
      </c>
      <c r="G104" s="251"/>
      <c r="H104" s="251"/>
      <c r="I104" s="251"/>
      <c r="J104" s="84" t="s">
        <v>135</v>
      </c>
      <c r="K104" s="85">
        <v>10.55</v>
      </c>
      <c r="L104" s="252"/>
      <c r="M104" s="251"/>
      <c r="N104" s="253">
        <f>ROUND($L$104*$K$104,2)</f>
        <v>0</v>
      </c>
      <c r="O104" s="251"/>
      <c r="P104" s="251"/>
      <c r="Q104" s="251"/>
      <c r="R104" s="201" t="s">
        <v>136</v>
      </c>
      <c r="S104" s="17"/>
      <c r="T104" s="86"/>
      <c r="U104" s="87" t="s">
        <v>39</v>
      </c>
      <c r="V104" s="187"/>
      <c r="W104" s="187"/>
      <c r="X104" s="88">
        <v>0</v>
      </c>
      <c r="Y104" s="88">
        <f>$X$104*$K$104</f>
        <v>0</v>
      </c>
      <c r="Z104" s="88">
        <v>0</v>
      </c>
      <c r="AA104" s="89">
        <f>$Z$104*$K$104</f>
        <v>0</v>
      </c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97" t="s">
        <v>137</v>
      </c>
      <c r="AS104" s="187"/>
      <c r="AT104" s="197" t="s">
        <v>132</v>
      </c>
      <c r="AU104" s="197" t="s">
        <v>82</v>
      </c>
      <c r="AV104" s="187"/>
      <c r="AW104" s="187"/>
      <c r="AX104" s="187"/>
      <c r="AY104" s="187" t="s">
        <v>131</v>
      </c>
      <c r="AZ104" s="187"/>
      <c r="BA104" s="187"/>
      <c r="BB104" s="187"/>
      <c r="BC104" s="187"/>
      <c r="BD104" s="187"/>
      <c r="BE104" s="90">
        <f>IF($U$104="základní",$N$104,0)</f>
        <v>0</v>
      </c>
      <c r="BF104" s="90">
        <f>IF($U$104="snížená",$N$104,0)</f>
        <v>0</v>
      </c>
      <c r="BG104" s="90">
        <f>IF($U$104="zákl. přenesená",$N$104,0)</f>
        <v>0</v>
      </c>
      <c r="BH104" s="90">
        <f>IF($U$104="sníž. přenesená",$N$104,0)</f>
        <v>0</v>
      </c>
      <c r="BI104" s="90">
        <f>IF($U$104="nulová",$N$104,0)</f>
        <v>0</v>
      </c>
      <c r="BJ104" s="197" t="s">
        <v>20</v>
      </c>
      <c r="BK104" s="90">
        <f>ROUND($L$104*$K$104,2)</f>
        <v>0</v>
      </c>
      <c r="BL104" s="197" t="s">
        <v>137</v>
      </c>
      <c r="BM104" s="197" t="s">
        <v>157</v>
      </c>
    </row>
    <row r="105" spans="2:65" s="6" customFormat="1" ht="27" customHeight="1">
      <c r="B105" s="17"/>
      <c r="C105" s="187"/>
      <c r="D105" s="187"/>
      <c r="E105" s="187"/>
      <c r="F105" s="254" t="s">
        <v>158</v>
      </c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17"/>
      <c r="T105" s="192"/>
      <c r="U105" s="187"/>
      <c r="V105" s="187"/>
      <c r="W105" s="187"/>
      <c r="X105" s="187"/>
      <c r="Y105" s="187"/>
      <c r="Z105" s="187"/>
      <c r="AA105" s="33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7"/>
      <c r="AT105" s="187" t="s">
        <v>140</v>
      </c>
      <c r="AU105" s="187" t="s">
        <v>82</v>
      </c>
      <c r="AV105" s="187"/>
      <c r="AW105" s="187"/>
      <c r="AX105" s="187"/>
      <c r="AY105" s="187"/>
      <c r="AZ105" s="187"/>
      <c r="BA105" s="187"/>
      <c r="BB105" s="187"/>
      <c r="BC105" s="187"/>
      <c r="BD105" s="187"/>
      <c r="BE105" s="187"/>
      <c r="BF105" s="187"/>
      <c r="BG105" s="187"/>
      <c r="BH105" s="187"/>
      <c r="BI105" s="187"/>
      <c r="BJ105" s="187"/>
      <c r="BK105" s="187"/>
      <c r="BL105" s="187"/>
      <c r="BM105" s="187"/>
    </row>
    <row r="106" spans="2:65" s="6" customFormat="1" ht="27" customHeight="1">
      <c r="B106" s="17"/>
      <c r="C106" s="82" t="s">
        <v>159</v>
      </c>
      <c r="D106" s="82" t="s">
        <v>132</v>
      </c>
      <c r="E106" s="83" t="s">
        <v>160</v>
      </c>
      <c r="F106" s="250" t="s">
        <v>161</v>
      </c>
      <c r="G106" s="251"/>
      <c r="H106" s="251"/>
      <c r="I106" s="251"/>
      <c r="J106" s="84" t="s">
        <v>135</v>
      </c>
      <c r="K106" s="85">
        <v>51.304</v>
      </c>
      <c r="L106" s="252"/>
      <c r="M106" s="251"/>
      <c r="N106" s="253">
        <f>ROUND($L$106*$K$106,2)</f>
        <v>0</v>
      </c>
      <c r="O106" s="251"/>
      <c r="P106" s="251"/>
      <c r="Q106" s="251"/>
      <c r="R106" s="201" t="s">
        <v>136</v>
      </c>
      <c r="S106" s="17"/>
      <c r="T106" s="86"/>
      <c r="U106" s="87" t="s">
        <v>39</v>
      </c>
      <c r="V106" s="187"/>
      <c r="W106" s="187"/>
      <c r="X106" s="88">
        <v>0</v>
      </c>
      <c r="Y106" s="88">
        <f>$X$106*$K$106</f>
        <v>0</v>
      </c>
      <c r="Z106" s="88">
        <v>0</v>
      </c>
      <c r="AA106" s="89">
        <f>$Z$106*$K$106</f>
        <v>0</v>
      </c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97" t="s">
        <v>137</v>
      </c>
      <c r="AS106" s="187"/>
      <c r="AT106" s="197" t="s">
        <v>132</v>
      </c>
      <c r="AU106" s="197" t="s">
        <v>82</v>
      </c>
      <c r="AV106" s="187"/>
      <c r="AW106" s="187"/>
      <c r="AX106" s="187"/>
      <c r="AY106" s="187" t="s">
        <v>131</v>
      </c>
      <c r="AZ106" s="187"/>
      <c r="BA106" s="187"/>
      <c r="BB106" s="187"/>
      <c r="BC106" s="187"/>
      <c r="BD106" s="187"/>
      <c r="BE106" s="90">
        <f>IF($U$106="základní",$N$106,0)</f>
        <v>0</v>
      </c>
      <c r="BF106" s="90">
        <f>IF($U$106="snížená",$N$106,0)</f>
        <v>0</v>
      </c>
      <c r="BG106" s="90">
        <f>IF($U$106="zákl. přenesená",$N$106,0)</f>
        <v>0</v>
      </c>
      <c r="BH106" s="90">
        <f>IF($U$106="sníž. přenesená",$N$106,0)</f>
        <v>0</v>
      </c>
      <c r="BI106" s="90">
        <f>IF($U$106="nulová",$N$106,0)</f>
        <v>0</v>
      </c>
      <c r="BJ106" s="197" t="s">
        <v>20</v>
      </c>
      <c r="BK106" s="90">
        <f>ROUND($L$106*$K$106,2)</f>
        <v>0</v>
      </c>
      <c r="BL106" s="197" t="s">
        <v>137</v>
      </c>
      <c r="BM106" s="197" t="s">
        <v>162</v>
      </c>
    </row>
    <row r="107" spans="2:65" s="6" customFormat="1" ht="16.5" customHeight="1">
      <c r="B107" s="17"/>
      <c r="C107" s="187"/>
      <c r="D107" s="187"/>
      <c r="E107" s="187"/>
      <c r="F107" s="254" t="s">
        <v>163</v>
      </c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17"/>
      <c r="T107" s="192"/>
      <c r="U107" s="187"/>
      <c r="V107" s="187"/>
      <c r="W107" s="187"/>
      <c r="X107" s="187"/>
      <c r="Y107" s="187"/>
      <c r="Z107" s="187"/>
      <c r="AA107" s="33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  <c r="AR107" s="187"/>
      <c r="AS107" s="187"/>
      <c r="AT107" s="187" t="s">
        <v>140</v>
      </c>
      <c r="AU107" s="187" t="s">
        <v>82</v>
      </c>
      <c r="AV107" s="187"/>
      <c r="AW107" s="187"/>
      <c r="AX107" s="187"/>
      <c r="AY107" s="187"/>
      <c r="AZ107" s="187"/>
      <c r="BA107" s="187"/>
      <c r="BB107" s="187"/>
      <c r="BC107" s="187"/>
      <c r="BD107" s="187"/>
      <c r="BE107" s="187"/>
      <c r="BF107" s="187"/>
      <c r="BG107" s="187"/>
      <c r="BH107" s="187"/>
      <c r="BI107" s="187"/>
      <c r="BJ107" s="187"/>
      <c r="BK107" s="187"/>
      <c r="BL107" s="187"/>
      <c r="BM107" s="187"/>
    </row>
    <row r="108" spans="2:65" s="6" customFormat="1" ht="15.75" customHeight="1">
      <c r="B108" s="91"/>
      <c r="C108" s="187"/>
      <c r="D108" s="187"/>
      <c r="E108" s="202"/>
      <c r="F108" s="255" t="s">
        <v>164</v>
      </c>
      <c r="G108" s="256"/>
      <c r="H108" s="256"/>
      <c r="I108" s="256"/>
      <c r="J108" s="187"/>
      <c r="K108" s="92">
        <v>51.304</v>
      </c>
      <c r="L108" s="187"/>
      <c r="M108" s="187"/>
      <c r="N108" s="187"/>
      <c r="O108" s="187"/>
      <c r="P108" s="187"/>
      <c r="Q108" s="187"/>
      <c r="R108" s="187"/>
      <c r="S108" s="91"/>
      <c r="T108" s="93"/>
      <c r="U108" s="187"/>
      <c r="V108" s="187"/>
      <c r="W108" s="187"/>
      <c r="X108" s="187"/>
      <c r="Y108" s="187"/>
      <c r="Z108" s="187"/>
      <c r="AA108" s="94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  <c r="AP108" s="187"/>
      <c r="AQ108" s="187"/>
      <c r="AR108" s="187"/>
      <c r="AS108" s="187"/>
      <c r="AT108" s="202" t="s">
        <v>142</v>
      </c>
      <c r="AU108" s="202" t="s">
        <v>82</v>
      </c>
      <c r="AV108" s="202" t="s">
        <v>82</v>
      </c>
      <c r="AW108" s="202" t="s">
        <v>90</v>
      </c>
      <c r="AX108" s="202" t="s">
        <v>20</v>
      </c>
      <c r="AY108" s="202" t="s">
        <v>131</v>
      </c>
      <c r="AZ108" s="187"/>
      <c r="BA108" s="187"/>
      <c r="BB108" s="187"/>
      <c r="BC108" s="187"/>
      <c r="BD108" s="187"/>
      <c r="BE108" s="187"/>
      <c r="BF108" s="187"/>
      <c r="BG108" s="187"/>
      <c r="BH108" s="187"/>
      <c r="BI108" s="187"/>
      <c r="BJ108" s="187"/>
      <c r="BK108" s="187"/>
      <c r="BL108" s="187"/>
      <c r="BM108" s="187"/>
    </row>
    <row r="109" spans="2:65" s="6" customFormat="1" ht="27" customHeight="1">
      <c r="B109" s="17"/>
      <c r="C109" s="82" t="s">
        <v>165</v>
      </c>
      <c r="D109" s="82" t="s">
        <v>132</v>
      </c>
      <c r="E109" s="83" t="s">
        <v>166</v>
      </c>
      <c r="F109" s="250" t="s">
        <v>167</v>
      </c>
      <c r="G109" s="251"/>
      <c r="H109" s="251"/>
      <c r="I109" s="251"/>
      <c r="J109" s="84" t="s">
        <v>135</v>
      </c>
      <c r="K109" s="85">
        <v>51.304</v>
      </c>
      <c r="L109" s="252"/>
      <c r="M109" s="251"/>
      <c r="N109" s="253">
        <f>ROUND($L$109*$K$109,2)</f>
        <v>0</v>
      </c>
      <c r="O109" s="251"/>
      <c r="P109" s="251"/>
      <c r="Q109" s="251"/>
      <c r="R109" s="201" t="s">
        <v>136</v>
      </c>
      <c r="S109" s="17"/>
      <c r="T109" s="86"/>
      <c r="U109" s="87" t="s">
        <v>39</v>
      </c>
      <c r="V109" s="187"/>
      <c r="W109" s="187"/>
      <c r="X109" s="88">
        <v>0</v>
      </c>
      <c r="Y109" s="88">
        <f>$X$109*$K$109</f>
        <v>0</v>
      </c>
      <c r="Z109" s="88">
        <v>0</v>
      </c>
      <c r="AA109" s="89">
        <f>$Z$109*$K$109</f>
        <v>0</v>
      </c>
      <c r="AB109" s="187"/>
      <c r="AC109" s="187"/>
      <c r="AD109" s="187"/>
      <c r="AE109" s="187"/>
      <c r="AF109" s="187"/>
      <c r="AG109" s="187"/>
      <c r="AH109" s="187"/>
      <c r="AI109" s="187"/>
      <c r="AJ109" s="187"/>
      <c r="AK109" s="187"/>
      <c r="AL109" s="187"/>
      <c r="AM109" s="187"/>
      <c r="AN109" s="187"/>
      <c r="AO109" s="187"/>
      <c r="AP109" s="187"/>
      <c r="AQ109" s="187"/>
      <c r="AR109" s="197" t="s">
        <v>137</v>
      </c>
      <c r="AS109" s="187"/>
      <c r="AT109" s="197" t="s">
        <v>132</v>
      </c>
      <c r="AU109" s="197" t="s">
        <v>82</v>
      </c>
      <c r="AV109" s="187"/>
      <c r="AW109" s="187"/>
      <c r="AX109" s="187"/>
      <c r="AY109" s="187" t="s">
        <v>131</v>
      </c>
      <c r="AZ109" s="187"/>
      <c r="BA109" s="187"/>
      <c r="BB109" s="187"/>
      <c r="BC109" s="187"/>
      <c r="BD109" s="187"/>
      <c r="BE109" s="90">
        <f>IF($U$109="základní",$N$109,0)</f>
        <v>0</v>
      </c>
      <c r="BF109" s="90">
        <f>IF($U$109="snížená",$N$109,0)</f>
        <v>0</v>
      </c>
      <c r="BG109" s="90">
        <f>IF($U$109="zákl. přenesená",$N$109,0)</f>
        <v>0</v>
      </c>
      <c r="BH109" s="90">
        <f>IF($U$109="sníž. přenesená",$N$109,0)</f>
        <v>0</v>
      </c>
      <c r="BI109" s="90">
        <f>IF($U$109="nulová",$N$109,0)</f>
        <v>0</v>
      </c>
      <c r="BJ109" s="197" t="s">
        <v>20</v>
      </c>
      <c r="BK109" s="90">
        <f>ROUND($L$109*$K$109,2)</f>
        <v>0</v>
      </c>
      <c r="BL109" s="197" t="s">
        <v>137</v>
      </c>
      <c r="BM109" s="197" t="s">
        <v>168</v>
      </c>
    </row>
    <row r="110" spans="2:65" s="6" customFormat="1" ht="16.5" customHeight="1">
      <c r="B110" s="17"/>
      <c r="C110" s="187"/>
      <c r="D110" s="187"/>
      <c r="E110" s="187"/>
      <c r="F110" s="254" t="s">
        <v>169</v>
      </c>
      <c r="G110" s="225"/>
      <c r="H110" s="225"/>
      <c r="I110" s="225"/>
      <c r="J110" s="225"/>
      <c r="K110" s="225"/>
      <c r="L110" s="225"/>
      <c r="M110" s="225"/>
      <c r="N110" s="225"/>
      <c r="O110" s="225"/>
      <c r="P110" s="225"/>
      <c r="Q110" s="225"/>
      <c r="R110" s="225"/>
      <c r="S110" s="17"/>
      <c r="T110" s="192"/>
      <c r="U110" s="187"/>
      <c r="V110" s="187"/>
      <c r="W110" s="187"/>
      <c r="X110" s="187"/>
      <c r="Y110" s="187"/>
      <c r="Z110" s="187"/>
      <c r="AA110" s="33"/>
      <c r="AB110" s="187"/>
      <c r="AC110" s="187"/>
      <c r="AD110" s="187"/>
      <c r="AE110" s="187"/>
      <c r="AF110" s="187"/>
      <c r="AG110" s="187"/>
      <c r="AH110" s="187"/>
      <c r="AI110" s="187"/>
      <c r="AJ110" s="187"/>
      <c r="AK110" s="187"/>
      <c r="AL110" s="187"/>
      <c r="AM110" s="187"/>
      <c r="AN110" s="187"/>
      <c r="AO110" s="187"/>
      <c r="AP110" s="187"/>
      <c r="AQ110" s="187"/>
      <c r="AR110" s="187"/>
      <c r="AS110" s="187"/>
      <c r="AT110" s="187" t="s">
        <v>140</v>
      </c>
      <c r="AU110" s="187" t="s">
        <v>82</v>
      </c>
      <c r="AV110" s="187"/>
      <c r="AW110" s="187"/>
      <c r="AX110" s="187"/>
      <c r="AY110" s="187"/>
      <c r="AZ110" s="187"/>
      <c r="BA110" s="187"/>
      <c r="BB110" s="187"/>
      <c r="BC110" s="187"/>
      <c r="BD110" s="187"/>
      <c r="BE110" s="187"/>
      <c r="BF110" s="187"/>
      <c r="BG110" s="187"/>
      <c r="BH110" s="187"/>
      <c r="BI110" s="187"/>
      <c r="BJ110" s="187"/>
      <c r="BK110" s="187"/>
      <c r="BL110" s="187"/>
      <c r="BM110" s="187"/>
    </row>
    <row r="111" spans="2:65" s="6" customFormat="1" ht="27" customHeight="1">
      <c r="B111" s="17"/>
      <c r="C111" s="82" t="s">
        <v>170</v>
      </c>
      <c r="D111" s="82" t="s">
        <v>132</v>
      </c>
      <c r="E111" s="83" t="s">
        <v>171</v>
      </c>
      <c r="F111" s="250" t="s">
        <v>172</v>
      </c>
      <c r="G111" s="251"/>
      <c r="H111" s="251"/>
      <c r="I111" s="251"/>
      <c r="J111" s="84" t="s">
        <v>135</v>
      </c>
      <c r="K111" s="85">
        <v>4.664</v>
      </c>
      <c r="L111" s="252"/>
      <c r="M111" s="251"/>
      <c r="N111" s="253">
        <f>ROUND($L$111*$K$111,2)</f>
        <v>0</v>
      </c>
      <c r="O111" s="251"/>
      <c r="P111" s="251"/>
      <c r="Q111" s="251"/>
      <c r="R111" s="201" t="s">
        <v>136</v>
      </c>
      <c r="S111" s="17"/>
      <c r="T111" s="86"/>
      <c r="U111" s="87" t="s">
        <v>39</v>
      </c>
      <c r="V111" s="187"/>
      <c r="W111" s="187"/>
      <c r="X111" s="88">
        <v>0</v>
      </c>
      <c r="Y111" s="88">
        <f>$X$111*$K$111</f>
        <v>0</v>
      </c>
      <c r="Z111" s="88">
        <v>0</v>
      </c>
      <c r="AA111" s="89">
        <f>$Z$111*$K$111</f>
        <v>0</v>
      </c>
      <c r="AB111" s="187"/>
      <c r="AC111" s="187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7"/>
      <c r="AP111" s="187"/>
      <c r="AQ111" s="187"/>
      <c r="AR111" s="197" t="s">
        <v>137</v>
      </c>
      <c r="AS111" s="187"/>
      <c r="AT111" s="197" t="s">
        <v>132</v>
      </c>
      <c r="AU111" s="197" t="s">
        <v>82</v>
      </c>
      <c r="AV111" s="187"/>
      <c r="AW111" s="187"/>
      <c r="AX111" s="187"/>
      <c r="AY111" s="187" t="s">
        <v>131</v>
      </c>
      <c r="AZ111" s="187"/>
      <c r="BA111" s="187"/>
      <c r="BB111" s="187"/>
      <c r="BC111" s="187"/>
      <c r="BD111" s="187"/>
      <c r="BE111" s="90">
        <f>IF($U$111="základní",$N$111,0)</f>
        <v>0</v>
      </c>
      <c r="BF111" s="90">
        <f>IF($U$111="snížená",$N$111,0)</f>
        <v>0</v>
      </c>
      <c r="BG111" s="90">
        <f>IF($U$111="zákl. přenesená",$N$111,0)</f>
        <v>0</v>
      </c>
      <c r="BH111" s="90">
        <f>IF($U$111="sníž. přenesená",$N$111,0)</f>
        <v>0</v>
      </c>
      <c r="BI111" s="90">
        <f>IF($U$111="nulová",$N$111,0)</f>
        <v>0</v>
      </c>
      <c r="BJ111" s="197" t="s">
        <v>20</v>
      </c>
      <c r="BK111" s="90">
        <f>ROUND($L$111*$K$111,2)</f>
        <v>0</v>
      </c>
      <c r="BL111" s="197" t="s">
        <v>137</v>
      </c>
      <c r="BM111" s="197" t="s">
        <v>173</v>
      </c>
    </row>
    <row r="112" spans="2:65" s="6" customFormat="1" ht="27" customHeight="1">
      <c r="B112" s="17"/>
      <c r="C112" s="187"/>
      <c r="D112" s="187"/>
      <c r="E112" s="187"/>
      <c r="F112" s="254" t="s">
        <v>174</v>
      </c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17"/>
      <c r="T112" s="192"/>
      <c r="U112" s="187"/>
      <c r="V112" s="187"/>
      <c r="W112" s="187"/>
      <c r="X112" s="187"/>
      <c r="Y112" s="187"/>
      <c r="Z112" s="187"/>
      <c r="AA112" s="33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87"/>
      <c r="AL112" s="187"/>
      <c r="AM112" s="187"/>
      <c r="AN112" s="187"/>
      <c r="AO112" s="187"/>
      <c r="AP112" s="187"/>
      <c r="AQ112" s="187"/>
      <c r="AR112" s="187"/>
      <c r="AS112" s="187"/>
      <c r="AT112" s="187" t="s">
        <v>140</v>
      </c>
      <c r="AU112" s="187" t="s">
        <v>82</v>
      </c>
      <c r="AV112" s="187"/>
      <c r="AW112" s="187"/>
      <c r="AX112" s="187"/>
      <c r="AY112" s="187"/>
      <c r="AZ112" s="187"/>
      <c r="BA112" s="187"/>
      <c r="BB112" s="187"/>
      <c r="BC112" s="187"/>
      <c r="BD112" s="187"/>
      <c r="BE112" s="187"/>
      <c r="BF112" s="187"/>
      <c r="BG112" s="187"/>
      <c r="BH112" s="187"/>
      <c r="BI112" s="187"/>
      <c r="BJ112" s="187"/>
      <c r="BK112" s="187"/>
      <c r="BL112" s="187"/>
      <c r="BM112" s="187"/>
    </row>
    <row r="113" spans="2:65" s="6" customFormat="1" ht="15.75" customHeight="1">
      <c r="B113" s="91"/>
      <c r="C113" s="187"/>
      <c r="D113" s="187"/>
      <c r="E113" s="202"/>
      <c r="F113" s="255" t="s">
        <v>175</v>
      </c>
      <c r="G113" s="256"/>
      <c r="H113" s="256"/>
      <c r="I113" s="256"/>
      <c r="J113" s="187"/>
      <c r="K113" s="92">
        <v>4.664</v>
      </c>
      <c r="L113" s="187"/>
      <c r="M113" s="187"/>
      <c r="N113" s="187"/>
      <c r="O113" s="187"/>
      <c r="P113" s="187"/>
      <c r="Q113" s="187"/>
      <c r="R113" s="187"/>
      <c r="S113" s="91"/>
      <c r="T113" s="93"/>
      <c r="U113" s="187"/>
      <c r="V113" s="187"/>
      <c r="W113" s="187"/>
      <c r="X113" s="187"/>
      <c r="Y113" s="187"/>
      <c r="Z113" s="187"/>
      <c r="AA113" s="94"/>
      <c r="AB113" s="187"/>
      <c r="AC113" s="187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7"/>
      <c r="AN113" s="187"/>
      <c r="AO113" s="187"/>
      <c r="AP113" s="187"/>
      <c r="AQ113" s="187"/>
      <c r="AR113" s="187"/>
      <c r="AS113" s="187"/>
      <c r="AT113" s="202" t="s">
        <v>142</v>
      </c>
      <c r="AU113" s="202" t="s">
        <v>82</v>
      </c>
      <c r="AV113" s="202" t="s">
        <v>82</v>
      </c>
      <c r="AW113" s="202" t="s">
        <v>90</v>
      </c>
      <c r="AX113" s="202" t="s">
        <v>20</v>
      </c>
      <c r="AY113" s="202" t="s">
        <v>131</v>
      </c>
      <c r="AZ113" s="187"/>
      <c r="BA113" s="187"/>
      <c r="BB113" s="187"/>
      <c r="BC113" s="187"/>
      <c r="BD113" s="187"/>
      <c r="BE113" s="187"/>
      <c r="BF113" s="187"/>
      <c r="BG113" s="187"/>
      <c r="BH113" s="187"/>
      <c r="BI113" s="187"/>
      <c r="BJ113" s="187"/>
      <c r="BK113" s="187"/>
      <c r="BL113" s="187"/>
      <c r="BM113" s="187"/>
    </row>
    <row r="114" spans="2:65" s="6" customFormat="1" ht="27" customHeight="1">
      <c r="B114" s="17"/>
      <c r="C114" s="82" t="s">
        <v>176</v>
      </c>
      <c r="D114" s="82" t="s">
        <v>132</v>
      </c>
      <c r="E114" s="83" t="s">
        <v>177</v>
      </c>
      <c r="F114" s="250" t="s">
        <v>178</v>
      </c>
      <c r="G114" s="251"/>
      <c r="H114" s="251"/>
      <c r="I114" s="251"/>
      <c r="J114" s="84" t="s">
        <v>135</v>
      </c>
      <c r="K114" s="85">
        <v>266.954</v>
      </c>
      <c r="L114" s="252"/>
      <c r="M114" s="251"/>
      <c r="N114" s="253">
        <f>ROUND($L$114*$K$114,2)</f>
        <v>0</v>
      </c>
      <c r="O114" s="251"/>
      <c r="P114" s="251"/>
      <c r="Q114" s="251"/>
      <c r="R114" s="201" t="s">
        <v>136</v>
      </c>
      <c r="S114" s="17"/>
      <c r="T114" s="86"/>
      <c r="U114" s="87" t="s">
        <v>39</v>
      </c>
      <c r="V114" s="187"/>
      <c r="W114" s="187"/>
      <c r="X114" s="88">
        <v>0</v>
      </c>
      <c r="Y114" s="88">
        <f>$X$114*$K$114</f>
        <v>0</v>
      </c>
      <c r="Z114" s="88">
        <v>0</v>
      </c>
      <c r="AA114" s="89">
        <f>$Z$114*$K$114</f>
        <v>0</v>
      </c>
      <c r="AB114" s="187"/>
      <c r="AC114" s="187"/>
      <c r="AD114" s="187"/>
      <c r="AE114" s="187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97" t="s">
        <v>137</v>
      </c>
      <c r="AS114" s="187"/>
      <c r="AT114" s="197" t="s">
        <v>132</v>
      </c>
      <c r="AU114" s="197" t="s">
        <v>82</v>
      </c>
      <c r="AV114" s="187"/>
      <c r="AW114" s="187"/>
      <c r="AX114" s="187"/>
      <c r="AY114" s="187" t="s">
        <v>131</v>
      </c>
      <c r="AZ114" s="187"/>
      <c r="BA114" s="187"/>
      <c r="BB114" s="187"/>
      <c r="BC114" s="187"/>
      <c r="BD114" s="187"/>
      <c r="BE114" s="90">
        <f>IF($U$114="základní",$N$114,0)</f>
        <v>0</v>
      </c>
      <c r="BF114" s="90">
        <f>IF($U$114="snížená",$N$114,0)</f>
        <v>0</v>
      </c>
      <c r="BG114" s="90">
        <f>IF($U$114="zákl. přenesená",$N$114,0)</f>
        <v>0</v>
      </c>
      <c r="BH114" s="90">
        <f>IF($U$114="sníž. přenesená",$N$114,0)</f>
        <v>0</v>
      </c>
      <c r="BI114" s="90">
        <f>IF($U$114="nulová",$N$114,0)</f>
        <v>0</v>
      </c>
      <c r="BJ114" s="197" t="s">
        <v>20</v>
      </c>
      <c r="BK114" s="90">
        <f>ROUND($L$114*$K$114,2)</f>
        <v>0</v>
      </c>
      <c r="BL114" s="197" t="s">
        <v>137</v>
      </c>
      <c r="BM114" s="197" t="s">
        <v>179</v>
      </c>
    </row>
    <row r="115" spans="2:65" s="6" customFormat="1" ht="27" customHeight="1">
      <c r="B115" s="17"/>
      <c r="C115" s="187"/>
      <c r="D115" s="187"/>
      <c r="E115" s="187"/>
      <c r="F115" s="254" t="s">
        <v>180</v>
      </c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17"/>
      <c r="T115" s="192"/>
      <c r="U115" s="187"/>
      <c r="V115" s="187"/>
      <c r="W115" s="187"/>
      <c r="X115" s="187"/>
      <c r="Y115" s="187"/>
      <c r="Z115" s="187"/>
      <c r="AA115" s="33"/>
      <c r="AB115" s="187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7"/>
      <c r="AS115" s="187"/>
      <c r="AT115" s="187" t="s">
        <v>140</v>
      </c>
      <c r="AU115" s="187" t="s">
        <v>82</v>
      </c>
      <c r="AV115" s="187"/>
      <c r="AW115" s="187"/>
      <c r="AX115" s="187"/>
      <c r="AY115" s="187"/>
      <c r="AZ115" s="187"/>
      <c r="BA115" s="187"/>
      <c r="BB115" s="187"/>
      <c r="BC115" s="187"/>
      <c r="BD115" s="187"/>
      <c r="BE115" s="187"/>
      <c r="BF115" s="187"/>
      <c r="BG115" s="187"/>
      <c r="BH115" s="187"/>
      <c r="BI115" s="187"/>
      <c r="BJ115" s="187"/>
      <c r="BK115" s="187"/>
      <c r="BL115" s="187"/>
      <c r="BM115" s="187"/>
    </row>
    <row r="116" spans="2:65" s="6" customFormat="1" ht="15.75" customHeight="1">
      <c r="B116" s="91"/>
      <c r="C116" s="187"/>
      <c r="D116" s="187"/>
      <c r="E116" s="202"/>
      <c r="F116" s="255" t="s">
        <v>181</v>
      </c>
      <c r="G116" s="256"/>
      <c r="H116" s="256"/>
      <c r="I116" s="256"/>
      <c r="J116" s="187"/>
      <c r="K116" s="92">
        <v>266.954</v>
      </c>
      <c r="L116" s="187"/>
      <c r="M116" s="187"/>
      <c r="N116" s="187"/>
      <c r="O116" s="187"/>
      <c r="P116" s="187"/>
      <c r="Q116" s="187"/>
      <c r="R116" s="187"/>
      <c r="S116" s="91"/>
      <c r="T116" s="93"/>
      <c r="U116" s="187"/>
      <c r="V116" s="187"/>
      <c r="W116" s="187"/>
      <c r="X116" s="187"/>
      <c r="Y116" s="187"/>
      <c r="Z116" s="187"/>
      <c r="AA116" s="94"/>
      <c r="AB116" s="187"/>
      <c r="AC116" s="187"/>
      <c r="AD116" s="187"/>
      <c r="AE116" s="187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187"/>
      <c r="AQ116" s="187"/>
      <c r="AR116" s="187"/>
      <c r="AS116" s="187"/>
      <c r="AT116" s="202" t="s">
        <v>142</v>
      </c>
      <c r="AU116" s="202" t="s">
        <v>82</v>
      </c>
      <c r="AV116" s="202" t="s">
        <v>82</v>
      </c>
      <c r="AW116" s="202" t="s">
        <v>90</v>
      </c>
      <c r="AX116" s="202" t="s">
        <v>20</v>
      </c>
      <c r="AY116" s="202" t="s">
        <v>131</v>
      </c>
      <c r="AZ116" s="187"/>
      <c r="BA116" s="187"/>
      <c r="BB116" s="187"/>
      <c r="BC116" s="187"/>
      <c r="BD116" s="187"/>
      <c r="BE116" s="187"/>
      <c r="BF116" s="187"/>
      <c r="BG116" s="187"/>
      <c r="BH116" s="187"/>
      <c r="BI116" s="187"/>
      <c r="BJ116" s="187"/>
      <c r="BK116" s="187"/>
      <c r="BL116" s="187"/>
      <c r="BM116" s="187"/>
    </row>
    <row r="117" spans="2:65" s="6" customFormat="1" ht="15.75" customHeight="1">
      <c r="B117" s="91"/>
      <c r="C117" s="187"/>
      <c r="D117" s="187"/>
      <c r="E117" s="202"/>
      <c r="F117" s="255" t="s">
        <v>182</v>
      </c>
      <c r="G117" s="256"/>
      <c r="H117" s="256"/>
      <c r="I117" s="256"/>
      <c r="J117" s="187"/>
      <c r="K117" s="92">
        <v>-20.5</v>
      </c>
      <c r="L117" s="187"/>
      <c r="M117" s="187"/>
      <c r="N117" s="187"/>
      <c r="O117" s="187"/>
      <c r="P117" s="187"/>
      <c r="Q117" s="187"/>
      <c r="R117" s="187"/>
      <c r="S117" s="91"/>
      <c r="T117" s="93"/>
      <c r="U117" s="187"/>
      <c r="V117" s="187"/>
      <c r="W117" s="187"/>
      <c r="X117" s="187"/>
      <c r="Y117" s="187"/>
      <c r="Z117" s="187"/>
      <c r="AA117" s="94"/>
      <c r="AB117" s="187"/>
      <c r="AC117" s="187"/>
      <c r="AD117" s="187"/>
      <c r="AE117" s="187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  <c r="AR117" s="187"/>
      <c r="AS117" s="187"/>
      <c r="AT117" s="202" t="s">
        <v>142</v>
      </c>
      <c r="AU117" s="202" t="s">
        <v>82</v>
      </c>
      <c r="AV117" s="202" t="s">
        <v>82</v>
      </c>
      <c r="AW117" s="202" t="s">
        <v>90</v>
      </c>
      <c r="AX117" s="202" t="s">
        <v>69</v>
      </c>
      <c r="AY117" s="202" t="s">
        <v>131</v>
      </c>
      <c r="AZ117" s="187"/>
      <c r="BA117" s="187"/>
      <c r="BB117" s="187"/>
      <c r="BC117" s="187"/>
      <c r="BD117" s="187"/>
      <c r="BE117" s="187"/>
      <c r="BF117" s="187"/>
      <c r="BG117" s="187"/>
      <c r="BH117" s="187"/>
      <c r="BI117" s="187"/>
      <c r="BJ117" s="187"/>
      <c r="BK117" s="187"/>
      <c r="BL117" s="187"/>
      <c r="BM117" s="187"/>
    </row>
    <row r="118" spans="2:65" s="6" customFormat="1" ht="15.75" customHeight="1">
      <c r="B118" s="95"/>
      <c r="C118" s="187"/>
      <c r="D118" s="187"/>
      <c r="E118" s="203"/>
      <c r="F118" s="259" t="s">
        <v>144</v>
      </c>
      <c r="G118" s="260"/>
      <c r="H118" s="260"/>
      <c r="I118" s="260"/>
      <c r="J118" s="187"/>
      <c r="K118" s="96">
        <v>246.454</v>
      </c>
      <c r="L118" s="187"/>
      <c r="M118" s="187"/>
      <c r="N118" s="187"/>
      <c r="O118" s="187"/>
      <c r="P118" s="187"/>
      <c r="Q118" s="187"/>
      <c r="R118" s="187"/>
      <c r="S118" s="95"/>
      <c r="T118" s="97"/>
      <c r="U118" s="187"/>
      <c r="V118" s="187"/>
      <c r="W118" s="187"/>
      <c r="X118" s="187"/>
      <c r="Y118" s="187"/>
      <c r="Z118" s="187"/>
      <c r="AA118" s="98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87"/>
      <c r="AT118" s="203" t="s">
        <v>142</v>
      </c>
      <c r="AU118" s="203" t="s">
        <v>82</v>
      </c>
      <c r="AV118" s="203" t="s">
        <v>137</v>
      </c>
      <c r="AW118" s="203" t="s">
        <v>90</v>
      </c>
      <c r="AX118" s="203" t="s">
        <v>69</v>
      </c>
      <c r="AY118" s="203" t="s">
        <v>131</v>
      </c>
      <c r="AZ118" s="187"/>
      <c r="BA118" s="187"/>
      <c r="BB118" s="187"/>
      <c r="BC118" s="187"/>
      <c r="BD118" s="187"/>
      <c r="BE118" s="187"/>
      <c r="BF118" s="187"/>
      <c r="BG118" s="187"/>
      <c r="BH118" s="187"/>
      <c r="BI118" s="187"/>
      <c r="BJ118" s="187"/>
      <c r="BK118" s="187"/>
      <c r="BL118" s="187"/>
      <c r="BM118" s="187"/>
    </row>
    <row r="119" spans="2:65" s="6" customFormat="1" ht="15.75" customHeight="1">
      <c r="B119" s="17"/>
      <c r="C119" s="82" t="s">
        <v>183</v>
      </c>
      <c r="D119" s="82" t="s">
        <v>132</v>
      </c>
      <c r="E119" s="83" t="s">
        <v>184</v>
      </c>
      <c r="F119" s="250" t="s">
        <v>185</v>
      </c>
      <c r="G119" s="251"/>
      <c r="H119" s="251"/>
      <c r="I119" s="251"/>
      <c r="J119" s="84" t="s">
        <v>135</v>
      </c>
      <c r="K119" s="85">
        <v>266.954</v>
      </c>
      <c r="L119" s="252"/>
      <c r="M119" s="251"/>
      <c r="N119" s="253">
        <f>ROUND($L$119*$K$119,2)</f>
        <v>0</v>
      </c>
      <c r="O119" s="251"/>
      <c r="P119" s="251"/>
      <c r="Q119" s="251"/>
      <c r="R119" s="201" t="s">
        <v>136</v>
      </c>
      <c r="S119" s="17"/>
      <c r="T119" s="86"/>
      <c r="U119" s="87" t="s">
        <v>39</v>
      </c>
      <c r="V119" s="187"/>
      <c r="W119" s="187"/>
      <c r="X119" s="88">
        <v>0</v>
      </c>
      <c r="Y119" s="88">
        <f>$X$119*$K$119</f>
        <v>0</v>
      </c>
      <c r="Z119" s="88">
        <v>0</v>
      </c>
      <c r="AA119" s="89">
        <f>$Z$119*$K$119</f>
        <v>0</v>
      </c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87"/>
      <c r="AR119" s="197" t="s">
        <v>137</v>
      </c>
      <c r="AS119" s="187"/>
      <c r="AT119" s="197" t="s">
        <v>132</v>
      </c>
      <c r="AU119" s="197" t="s">
        <v>82</v>
      </c>
      <c r="AV119" s="187"/>
      <c r="AW119" s="187"/>
      <c r="AX119" s="187"/>
      <c r="AY119" s="187" t="s">
        <v>131</v>
      </c>
      <c r="AZ119" s="187"/>
      <c r="BA119" s="187"/>
      <c r="BB119" s="187"/>
      <c r="BC119" s="187"/>
      <c r="BD119" s="187"/>
      <c r="BE119" s="90">
        <f>IF($U$119="základní",$N$119,0)</f>
        <v>0</v>
      </c>
      <c r="BF119" s="90">
        <f>IF($U$119="snížená",$N$119,0)</f>
        <v>0</v>
      </c>
      <c r="BG119" s="90">
        <f>IF($U$119="zákl. přenesená",$N$119,0)</f>
        <v>0</v>
      </c>
      <c r="BH119" s="90">
        <f>IF($U$119="sníž. přenesená",$N$119,0)</f>
        <v>0</v>
      </c>
      <c r="BI119" s="90">
        <f>IF($U$119="nulová",$N$119,0)</f>
        <v>0</v>
      </c>
      <c r="BJ119" s="197" t="s">
        <v>20</v>
      </c>
      <c r="BK119" s="90">
        <f>ROUND($L$119*$K$119,2)</f>
        <v>0</v>
      </c>
      <c r="BL119" s="197" t="s">
        <v>137</v>
      </c>
      <c r="BM119" s="197" t="s">
        <v>186</v>
      </c>
    </row>
    <row r="120" spans="2:65" s="6" customFormat="1" ht="16.5" customHeight="1">
      <c r="B120" s="17"/>
      <c r="C120" s="187"/>
      <c r="D120" s="187"/>
      <c r="E120" s="187"/>
      <c r="F120" s="254" t="s">
        <v>185</v>
      </c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17"/>
      <c r="T120" s="192"/>
      <c r="U120" s="187"/>
      <c r="V120" s="187"/>
      <c r="W120" s="187"/>
      <c r="X120" s="187"/>
      <c r="Y120" s="187"/>
      <c r="Z120" s="187"/>
      <c r="AA120" s="33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7"/>
      <c r="AS120" s="187"/>
      <c r="AT120" s="187" t="s">
        <v>140</v>
      </c>
      <c r="AU120" s="187" t="s">
        <v>82</v>
      </c>
      <c r="AV120" s="187"/>
      <c r="AW120" s="187"/>
      <c r="AX120" s="187"/>
      <c r="AY120" s="187"/>
      <c r="AZ120" s="187"/>
      <c r="BA120" s="187"/>
      <c r="BB120" s="187"/>
      <c r="BC120" s="187"/>
      <c r="BD120" s="187"/>
      <c r="BE120" s="187"/>
      <c r="BF120" s="187"/>
      <c r="BG120" s="187"/>
      <c r="BH120" s="187"/>
      <c r="BI120" s="187"/>
      <c r="BJ120" s="187"/>
      <c r="BK120" s="187"/>
      <c r="BL120" s="187"/>
      <c r="BM120" s="187"/>
    </row>
    <row r="121" spans="2:65" s="6" customFormat="1" ht="27" customHeight="1">
      <c r="B121" s="17"/>
      <c r="C121" s="82" t="s">
        <v>25</v>
      </c>
      <c r="D121" s="82" t="s">
        <v>132</v>
      </c>
      <c r="E121" s="83" t="s">
        <v>187</v>
      </c>
      <c r="F121" s="250" t="s">
        <v>188</v>
      </c>
      <c r="G121" s="251"/>
      <c r="H121" s="251"/>
      <c r="I121" s="251"/>
      <c r="J121" s="84" t="s">
        <v>135</v>
      </c>
      <c r="K121" s="85">
        <v>20.5</v>
      </c>
      <c r="L121" s="252"/>
      <c r="M121" s="251"/>
      <c r="N121" s="253">
        <f>ROUND($L$121*$K$121,2)</f>
        <v>0</v>
      </c>
      <c r="O121" s="251"/>
      <c r="P121" s="251"/>
      <c r="Q121" s="251"/>
      <c r="R121" s="201" t="s">
        <v>136</v>
      </c>
      <c r="S121" s="17"/>
      <c r="T121" s="86"/>
      <c r="U121" s="87" t="s">
        <v>39</v>
      </c>
      <c r="V121" s="187"/>
      <c r="W121" s="187"/>
      <c r="X121" s="88">
        <v>0</v>
      </c>
      <c r="Y121" s="88">
        <f>$X$121*$K$121</f>
        <v>0</v>
      </c>
      <c r="Z121" s="88">
        <v>0</v>
      </c>
      <c r="AA121" s="89">
        <f>$Z$121*$K$121</f>
        <v>0</v>
      </c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97" t="s">
        <v>137</v>
      </c>
      <c r="AS121" s="187"/>
      <c r="AT121" s="197" t="s">
        <v>132</v>
      </c>
      <c r="AU121" s="197" t="s">
        <v>82</v>
      </c>
      <c r="AV121" s="187"/>
      <c r="AW121" s="187"/>
      <c r="AX121" s="187"/>
      <c r="AY121" s="187" t="s">
        <v>131</v>
      </c>
      <c r="AZ121" s="187"/>
      <c r="BA121" s="187"/>
      <c r="BB121" s="187"/>
      <c r="BC121" s="187"/>
      <c r="BD121" s="187"/>
      <c r="BE121" s="90">
        <f>IF($U$121="základní",$N$121,0)</f>
        <v>0</v>
      </c>
      <c r="BF121" s="90">
        <f>IF($U$121="snížená",$N$121,0)</f>
        <v>0</v>
      </c>
      <c r="BG121" s="90">
        <f>IF($U$121="zákl. přenesená",$N$121,0)</f>
        <v>0</v>
      </c>
      <c r="BH121" s="90">
        <f>IF($U$121="sníž. přenesená",$N$121,0)</f>
        <v>0</v>
      </c>
      <c r="BI121" s="90">
        <f>IF($U$121="nulová",$N$121,0)</f>
        <v>0</v>
      </c>
      <c r="BJ121" s="197" t="s">
        <v>20</v>
      </c>
      <c r="BK121" s="90">
        <f>ROUND($L$121*$K$121,2)</f>
        <v>0</v>
      </c>
      <c r="BL121" s="197" t="s">
        <v>137</v>
      </c>
      <c r="BM121" s="197" t="s">
        <v>189</v>
      </c>
    </row>
    <row r="122" spans="2:65" s="6" customFormat="1" ht="16.5" customHeight="1">
      <c r="B122" s="17"/>
      <c r="C122" s="187"/>
      <c r="D122" s="187"/>
      <c r="E122" s="187"/>
      <c r="F122" s="254" t="s">
        <v>190</v>
      </c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17"/>
      <c r="T122" s="192"/>
      <c r="U122" s="187"/>
      <c r="V122" s="187"/>
      <c r="W122" s="187"/>
      <c r="X122" s="187"/>
      <c r="Y122" s="187"/>
      <c r="Z122" s="187"/>
      <c r="AA122" s="33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87"/>
      <c r="AS122" s="187"/>
      <c r="AT122" s="187" t="s">
        <v>140</v>
      </c>
      <c r="AU122" s="187" t="s">
        <v>82</v>
      </c>
      <c r="AV122" s="187"/>
      <c r="AW122" s="187"/>
      <c r="AX122" s="187"/>
      <c r="AY122" s="187"/>
      <c r="AZ122" s="187"/>
      <c r="BA122" s="187"/>
      <c r="BB122" s="187"/>
      <c r="BC122" s="187"/>
      <c r="BD122" s="187"/>
      <c r="BE122" s="187"/>
      <c r="BF122" s="187"/>
      <c r="BG122" s="187"/>
      <c r="BH122" s="187"/>
      <c r="BI122" s="187"/>
      <c r="BJ122" s="187"/>
      <c r="BK122" s="187"/>
      <c r="BL122" s="187"/>
      <c r="BM122" s="187"/>
    </row>
    <row r="123" spans="2:65" s="6" customFormat="1" ht="15.75" customHeight="1">
      <c r="B123" s="17"/>
      <c r="C123" s="82" t="s">
        <v>191</v>
      </c>
      <c r="D123" s="82" t="s">
        <v>132</v>
      </c>
      <c r="E123" s="83" t="s">
        <v>192</v>
      </c>
      <c r="F123" s="250" t="s">
        <v>193</v>
      </c>
      <c r="G123" s="251"/>
      <c r="H123" s="251"/>
      <c r="I123" s="251"/>
      <c r="J123" s="84" t="s">
        <v>194</v>
      </c>
      <c r="K123" s="85">
        <v>428.2</v>
      </c>
      <c r="L123" s="252"/>
      <c r="M123" s="251"/>
      <c r="N123" s="253">
        <f>ROUND($L$123*$K$123,2)</f>
        <v>0</v>
      </c>
      <c r="O123" s="251"/>
      <c r="P123" s="251"/>
      <c r="Q123" s="251"/>
      <c r="R123" s="201" t="s">
        <v>136</v>
      </c>
      <c r="S123" s="17"/>
      <c r="T123" s="86"/>
      <c r="U123" s="87" t="s">
        <v>39</v>
      </c>
      <c r="V123" s="187"/>
      <c r="W123" s="187"/>
      <c r="X123" s="88">
        <v>0</v>
      </c>
      <c r="Y123" s="88">
        <f>$X$123*$K$123</f>
        <v>0</v>
      </c>
      <c r="Z123" s="88">
        <v>0</v>
      </c>
      <c r="AA123" s="89">
        <f>$Z$123*$K$123</f>
        <v>0</v>
      </c>
      <c r="AB123" s="187"/>
      <c r="AC123" s="187"/>
      <c r="AD123" s="187"/>
      <c r="AE123" s="187"/>
      <c r="AF123" s="187"/>
      <c r="AG123" s="187"/>
      <c r="AH123" s="187"/>
      <c r="AI123" s="187"/>
      <c r="AJ123" s="187"/>
      <c r="AK123" s="187"/>
      <c r="AL123" s="187"/>
      <c r="AM123" s="187"/>
      <c r="AN123" s="187"/>
      <c r="AO123" s="187"/>
      <c r="AP123" s="187"/>
      <c r="AQ123" s="187"/>
      <c r="AR123" s="197" t="s">
        <v>137</v>
      </c>
      <c r="AS123" s="187"/>
      <c r="AT123" s="197" t="s">
        <v>132</v>
      </c>
      <c r="AU123" s="197" t="s">
        <v>82</v>
      </c>
      <c r="AV123" s="187"/>
      <c r="AW123" s="187"/>
      <c r="AX123" s="187"/>
      <c r="AY123" s="187" t="s">
        <v>131</v>
      </c>
      <c r="AZ123" s="187"/>
      <c r="BA123" s="187"/>
      <c r="BB123" s="187"/>
      <c r="BC123" s="187"/>
      <c r="BD123" s="187"/>
      <c r="BE123" s="90">
        <f>IF($U$123="základní",$N$123,0)</f>
        <v>0</v>
      </c>
      <c r="BF123" s="90">
        <f>IF($U$123="snížená",$N$123,0)</f>
        <v>0</v>
      </c>
      <c r="BG123" s="90">
        <f>IF($U$123="zákl. přenesená",$N$123,0)</f>
        <v>0</v>
      </c>
      <c r="BH123" s="90">
        <f>IF($U$123="sníž. přenesená",$N$123,0)</f>
        <v>0</v>
      </c>
      <c r="BI123" s="90">
        <f>IF($U$123="nulová",$N$123,0)</f>
        <v>0</v>
      </c>
      <c r="BJ123" s="197" t="s">
        <v>20</v>
      </c>
      <c r="BK123" s="90">
        <f>ROUND($L$123*$K$123,2)</f>
        <v>0</v>
      </c>
      <c r="BL123" s="197" t="s">
        <v>137</v>
      </c>
      <c r="BM123" s="197" t="s">
        <v>195</v>
      </c>
    </row>
    <row r="124" spans="2:65" s="6" customFormat="1" ht="16.5" customHeight="1">
      <c r="B124" s="17"/>
      <c r="C124" s="187"/>
      <c r="D124" s="187"/>
      <c r="E124" s="187"/>
      <c r="F124" s="254" t="s">
        <v>196</v>
      </c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17"/>
      <c r="T124" s="192"/>
      <c r="U124" s="187"/>
      <c r="V124" s="187"/>
      <c r="W124" s="187"/>
      <c r="X124" s="187"/>
      <c r="Y124" s="187"/>
      <c r="Z124" s="187"/>
      <c r="AA124" s="33"/>
      <c r="AB124" s="187"/>
      <c r="AC124" s="187"/>
      <c r="AD124" s="187"/>
      <c r="AE124" s="187"/>
      <c r="AF124" s="187"/>
      <c r="AG124" s="187"/>
      <c r="AH124" s="187"/>
      <c r="AI124" s="187"/>
      <c r="AJ124" s="187"/>
      <c r="AK124" s="187"/>
      <c r="AL124" s="187"/>
      <c r="AM124" s="187"/>
      <c r="AN124" s="187"/>
      <c r="AO124" s="187"/>
      <c r="AP124" s="187"/>
      <c r="AQ124" s="187"/>
      <c r="AR124" s="187"/>
      <c r="AS124" s="187"/>
      <c r="AT124" s="187" t="s">
        <v>140</v>
      </c>
      <c r="AU124" s="187" t="s">
        <v>82</v>
      </c>
      <c r="AV124" s="187"/>
      <c r="AW124" s="187"/>
      <c r="AX124" s="187"/>
      <c r="AY124" s="187"/>
      <c r="AZ124" s="187"/>
      <c r="BA124" s="187"/>
      <c r="BB124" s="187"/>
      <c r="BC124" s="187"/>
      <c r="BD124" s="187"/>
      <c r="BE124" s="187"/>
      <c r="BF124" s="187"/>
      <c r="BG124" s="187"/>
      <c r="BH124" s="187"/>
      <c r="BI124" s="187"/>
      <c r="BJ124" s="187"/>
      <c r="BK124" s="187"/>
      <c r="BL124" s="187"/>
      <c r="BM124" s="187"/>
    </row>
    <row r="125" spans="2:65" s="6" customFormat="1" ht="15.75" customHeight="1">
      <c r="B125" s="91"/>
      <c r="C125" s="187"/>
      <c r="D125" s="187"/>
      <c r="E125" s="202"/>
      <c r="F125" s="255" t="s">
        <v>197</v>
      </c>
      <c r="G125" s="256"/>
      <c r="H125" s="256"/>
      <c r="I125" s="256"/>
      <c r="J125" s="187"/>
      <c r="K125" s="92">
        <v>428.2</v>
      </c>
      <c r="L125" s="187"/>
      <c r="M125" s="187"/>
      <c r="N125" s="187"/>
      <c r="O125" s="187"/>
      <c r="P125" s="187"/>
      <c r="Q125" s="187"/>
      <c r="R125" s="187"/>
      <c r="S125" s="91"/>
      <c r="T125" s="93"/>
      <c r="U125" s="187"/>
      <c r="V125" s="187"/>
      <c r="W125" s="187"/>
      <c r="X125" s="187"/>
      <c r="Y125" s="187"/>
      <c r="Z125" s="187"/>
      <c r="AA125" s="94"/>
      <c r="AB125" s="187"/>
      <c r="AC125" s="187"/>
      <c r="AD125" s="187"/>
      <c r="AE125" s="187"/>
      <c r="AF125" s="187"/>
      <c r="AG125" s="187"/>
      <c r="AH125" s="187"/>
      <c r="AI125" s="187"/>
      <c r="AJ125" s="187"/>
      <c r="AK125" s="187"/>
      <c r="AL125" s="187"/>
      <c r="AM125" s="187"/>
      <c r="AN125" s="187"/>
      <c r="AO125" s="187"/>
      <c r="AP125" s="187"/>
      <c r="AQ125" s="187"/>
      <c r="AR125" s="187"/>
      <c r="AS125" s="187"/>
      <c r="AT125" s="202" t="s">
        <v>142</v>
      </c>
      <c r="AU125" s="202" t="s">
        <v>82</v>
      </c>
      <c r="AV125" s="202" t="s">
        <v>82</v>
      </c>
      <c r="AW125" s="202" t="s">
        <v>90</v>
      </c>
      <c r="AX125" s="202" t="s">
        <v>20</v>
      </c>
      <c r="AY125" s="202" t="s">
        <v>131</v>
      </c>
      <c r="AZ125" s="187"/>
      <c r="BA125" s="187"/>
      <c r="BB125" s="187"/>
      <c r="BC125" s="187"/>
      <c r="BD125" s="187"/>
      <c r="BE125" s="187"/>
      <c r="BF125" s="187"/>
      <c r="BG125" s="187"/>
      <c r="BH125" s="187"/>
      <c r="BI125" s="187"/>
      <c r="BJ125" s="187"/>
      <c r="BK125" s="187"/>
      <c r="BL125" s="187"/>
      <c r="BM125" s="187"/>
    </row>
    <row r="126" spans="2:63" s="74" customFormat="1" ht="30.75" customHeight="1">
      <c r="B126" s="75"/>
      <c r="D126" s="81" t="s">
        <v>93</v>
      </c>
      <c r="N126" s="268">
        <f>$BK$126</f>
        <v>0</v>
      </c>
      <c r="O126" s="267"/>
      <c r="P126" s="267"/>
      <c r="Q126" s="267"/>
      <c r="S126" s="75"/>
      <c r="T126" s="77"/>
      <c r="W126" s="78">
        <f>SUM($W$127:$W$149)</f>
        <v>0</v>
      </c>
      <c r="Y126" s="78">
        <f>SUM($Y$127:$Y$149)</f>
        <v>211.73906694000001</v>
      </c>
      <c r="AA126" s="79">
        <f>SUM($AA$127:$AA$149)</f>
        <v>0</v>
      </c>
      <c r="AR126" s="204" t="s">
        <v>20</v>
      </c>
      <c r="AT126" s="204" t="s">
        <v>68</v>
      </c>
      <c r="AU126" s="204" t="s">
        <v>20</v>
      </c>
      <c r="AY126" s="204" t="s">
        <v>131</v>
      </c>
      <c r="BK126" s="80">
        <f>SUM($BK$127:$BK$149)</f>
        <v>0</v>
      </c>
    </row>
    <row r="127" spans="2:65" s="6" customFormat="1" ht="27" customHeight="1">
      <c r="B127" s="17"/>
      <c r="C127" s="82" t="s">
        <v>198</v>
      </c>
      <c r="D127" s="82" t="s">
        <v>132</v>
      </c>
      <c r="E127" s="83" t="s">
        <v>199</v>
      </c>
      <c r="F127" s="250" t="s">
        <v>200</v>
      </c>
      <c r="G127" s="251"/>
      <c r="H127" s="251"/>
      <c r="I127" s="251"/>
      <c r="J127" s="84" t="s">
        <v>194</v>
      </c>
      <c r="K127" s="85">
        <v>428.2</v>
      </c>
      <c r="L127" s="252"/>
      <c r="M127" s="251"/>
      <c r="N127" s="253">
        <f>ROUND($L$127*$K$127,2)</f>
        <v>0</v>
      </c>
      <c r="O127" s="251"/>
      <c r="P127" s="251"/>
      <c r="Q127" s="251"/>
      <c r="R127" s="201" t="s">
        <v>136</v>
      </c>
      <c r="S127" s="17"/>
      <c r="T127" s="86"/>
      <c r="U127" s="87" t="s">
        <v>39</v>
      </c>
      <c r="V127" s="187"/>
      <c r="W127" s="187"/>
      <c r="X127" s="88">
        <v>0</v>
      </c>
      <c r="Y127" s="88">
        <f>$X$127*$K$127</f>
        <v>0</v>
      </c>
      <c r="Z127" s="88">
        <v>0</v>
      </c>
      <c r="AA127" s="89">
        <f>$Z$127*$K$127</f>
        <v>0</v>
      </c>
      <c r="AB127" s="187"/>
      <c r="AC127" s="187"/>
      <c r="AD127" s="187"/>
      <c r="AE127" s="187"/>
      <c r="AF127" s="187"/>
      <c r="AG127" s="187"/>
      <c r="AH127" s="187"/>
      <c r="AI127" s="187"/>
      <c r="AJ127" s="187"/>
      <c r="AK127" s="187"/>
      <c r="AL127" s="187"/>
      <c r="AM127" s="187"/>
      <c r="AN127" s="187"/>
      <c r="AO127" s="187"/>
      <c r="AP127" s="187"/>
      <c r="AQ127" s="187"/>
      <c r="AR127" s="197" t="s">
        <v>137</v>
      </c>
      <c r="AS127" s="187"/>
      <c r="AT127" s="197" t="s">
        <v>132</v>
      </c>
      <c r="AU127" s="197" t="s">
        <v>82</v>
      </c>
      <c r="AV127" s="187"/>
      <c r="AW127" s="187"/>
      <c r="AX127" s="187"/>
      <c r="AY127" s="187" t="s">
        <v>131</v>
      </c>
      <c r="AZ127" s="187"/>
      <c r="BA127" s="187"/>
      <c r="BB127" s="187"/>
      <c r="BC127" s="187"/>
      <c r="BD127" s="187"/>
      <c r="BE127" s="90">
        <f>IF($U$127="základní",$N$127,0)</f>
        <v>0</v>
      </c>
      <c r="BF127" s="90">
        <f>IF($U$127="snížená",$N$127,0)</f>
        <v>0</v>
      </c>
      <c r="BG127" s="90">
        <f>IF($U$127="zákl. přenesená",$N$127,0)</f>
        <v>0</v>
      </c>
      <c r="BH127" s="90">
        <f>IF($U$127="sníž. přenesená",$N$127,0)</f>
        <v>0</v>
      </c>
      <c r="BI127" s="90">
        <f>IF($U$127="nulová",$N$127,0)</f>
        <v>0</v>
      </c>
      <c r="BJ127" s="197" t="s">
        <v>20</v>
      </c>
      <c r="BK127" s="90">
        <f>ROUND($L$127*$K$127,2)</f>
        <v>0</v>
      </c>
      <c r="BL127" s="197" t="s">
        <v>137</v>
      </c>
      <c r="BM127" s="197" t="s">
        <v>201</v>
      </c>
    </row>
    <row r="128" spans="2:65" s="6" customFormat="1" ht="16.5" customHeight="1">
      <c r="B128" s="17"/>
      <c r="C128" s="187"/>
      <c r="D128" s="187"/>
      <c r="E128" s="187"/>
      <c r="F128" s="254" t="s">
        <v>202</v>
      </c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17"/>
      <c r="T128" s="192"/>
      <c r="U128" s="187"/>
      <c r="V128" s="187"/>
      <c r="W128" s="187"/>
      <c r="X128" s="187"/>
      <c r="Y128" s="187"/>
      <c r="Z128" s="187"/>
      <c r="AA128" s="33"/>
      <c r="AB128" s="187"/>
      <c r="AC128" s="187"/>
      <c r="AD128" s="187"/>
      <c r="AE128" s="187"/>
      <c r="AF128" s="187"/>
      <c r="AG128" s="187"/>
      <c r="AH128" s="187"/>
      <c r="AI128" s="187"/>
      <c r="AJ128" s="187"/>
      <c r="AK128" s="187"/>
      <c r="AL128" s="187"/>
      <c r="AM128" s="187"/>
      <c r="AN128" s="187"/>
      <c r="AO128" s="187"/>
      <c r="AP128" s="187"/>
      <c r="AQ128" s="187"/>
      <c r="AR128" s="187"/>
      <c r="AS128" s="187"/>
      <c r="AT128" s="187" t="s">
        <v>140</v>
      </c>
      <c r="AU128" s="187" t="s">
        <v>82</v>
      </c>
      <c r="AV128" s="187"/>
      <c r="AW128" s="187"/>
      <c r="AX128" s="187"/>
      <c r="AY128" s="187"/>
      <c r="AZ128" s="187"/>
      <c r="BA128" s="187"/>
      <c r="BB128" s="187"/>
      <c r="BC128" s="187"/>
      <c r="BD128" s="187"/>
      <c r="BE128" s="187"/>
      <c r="BF128" s="187"/>
      <c r="BG128" s="187"/>
      <c r="BH128" s="187"/>
      <c r="BI128" s="187"/>
      <c r="BJ128" s="187"/>
      <c r="BK128" s="187"/>
      <c r="BL128" s="187"/>
      <c r="BM128" s="187"/>
    </row>
    <row r="129" spans="2:65" s="6" customFormat="1" ht="15.75" customHeight="1">
      <c r="B129" s="17"/>
      <c r="C129" s="82" t="s">
        <v>203</v>
      </c>
      <c r="D129" s="82" t="s">
        <v>132</v>
      </c>
      <c r="E129" s="83" t="s">
        <v>204</v>
      </c>
      <c r="F129" s="250" t="s">
        <v>205</v>
      </c>
      <c r="G129" s="251"/>
      <c r="H129" s="251"/>
      <c r="I129" s="251"/>
      <c r="J129" s="84" t="s">
        <v>135</v>
      </c>
      <c r="K129" s="85">
        <v>85.602</v>
      </c>
      <c r="L129" s="252"/>
      <c r="M129" s="251"/>
      <c r="N129" s="253">
        <f>ROUND($L$129*$K$129,2)</f>
        <v>0</v>
      </c>
      <c r="O129" s="251"/>
      <c r="P129" s="251"/>
      <c r="Q129" s="251"/>
      <c r="R129" s="201" t="s">
        <v>136</v>
      </c>
      <c r="S129" s="17"/>
      <c r="T129" s="86"/>
      <c r="U129" s="87" t="s">
        <v>39</v>
      </c>
      <c r="V129" s="187"/>
      <c r="W129" s="187"/>
      <c r="X129" s="88">
        <v>2.45329</v>
      </c>
      <c r="Y129" s="88">
        <f>$X$129*$K$129</f>
        <v>210.00653058</v>
      </c>
      <c r="Z129" s="88">
        <v>0</v>
      </c>
      <c r="AA129" s="89">
        <f>$Z$129*$K$129</f>
        <v>0</v>
      </c>
      <c r="AB129" s="187"/>
      <c r="AC129" s="187"/>
      <c r="AD129" s="187"/>
      <c r="AE129" s="187"/>
      <c r="AF129" s="187"/>
      <c r="AG129" s="187"/>
      <c r="AH129" s="187"/>
      <c r="AI129" s="187"/>
      <c r="AJ129" s="187"/>
      <c r="AK129" s="187"/>
      <c r="AL129" s="187"/>
      <c r="AM129" s="187"/>
      <c r="AN129" s="187"/>
      <c r="AO129" s="187"/>
      <c r="AP129" s="187"/>
      <c r="AQ129" s="187"/>
      <c r="AR129" s="197" t="s">
        <v>137</v>
      </c>
      <c r="AS129" s="187"/>
      <c r="AT129" s="197" t="s">
        <v>132</v>
      </c>
      <c r="AU129" s="197" t="s">
        <v>82</v>
      </c>
      <c r="AV129" s="187"/>
      <c r="AW129" s="187"/>
      <c r="AX129" s="187"/>
      <c r="AY129" s="187" t="s">
        <v>131</v>
      </c>
      <c r="AZ129" s="187"/>
      <c r="BA129" s="187"/>
      <c r="BB129" s="187"/>
      <c r="BC129" s="187"/>
      <c r="BD129" s="187"/>
      <c r="BE129" s="90">
        <f>IF($U$129="základní",$N$129,0)</f>
        <v>0</v>
      </c>
      <c r="BF129" s="90">
        <f>IF($U$129="snížená",$N$129,0)</f>
        <v>0</v>
      </c>
      <c r="BG129" s="90">
        <f>IF($U$129="zákl. přenesená",$N$129,0)</f>
        <v>0</v>
      </c>
      <c r="BH129" s="90">
        <f>IF($U$129="sníž. přenesená",$N$129,0)</f>
        <v>0</v>
      </c>
      <c r="BI129" s="90">
        <f>IF($U$129="nulová",$N$129,0)</f>
        <v>0</v>
      </c>
      <c r="BJ129" s="197" t="s">
        <v>20</v>
      </c>
      <c r="BK129" s="90">
        <f>ROUND($L$129*$K$129,2)</f>
        <v>0</v>
      </c>
      <c r="BL129" s="197" t="s">
        <v>137</v>
      </c>
      <c r="BM129" s="197" t="s">
        <v>206</v>
      </c>
    </row>
    <row r="130" spans="2:65" s="6" customFormat="1" ht="16.5" customHeight="1">
      <c r="B130" s="17"/>
      <c r="C130" s="187"/>
      <c r="D130" s="187"/>
      <c r="E130" s="187"/>
      <c r="F130" s="254" t="s">
        <v>207</v>
      </c>
      <c r="G130" s="225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17"/>
      <c r="T130" s="192"/>
      <c r="U130" s="187"/>
      <c r="V130" s="187"/>
      <c r="W130" s="187"/>
      <c r="X130" s="187"/>
      <c r="Y130" s="187"/>
      <c r="Z130" s="187"/>
      <c r="AA130" s="33"/>
      <c r="AB130" s="187"/>
      <c r="AC130" s="187"/>
      <c r="AD130" s="187"/>
      <c r="AE130" s="187"/>
      <c r="AF130" s="187"/>
      <c r="AG130" s="187"/>
      <c r="AH130" s="187"/>
      <c r="AI130" s="187"/>
      <c r="AJ130" s="187"/>
      <c r="AK130" s="187"/>
      <c r="AL130" s="187"/>
      <c r="AM130" s="187"/>
      <c r="AN130" s="187"/>
      <c r="AO130" s="187"/>
      <c r="AP130" s="187"/>
      <c r="AQ130" s="187"/>
      <c r="AR130" s="187"/>
      <c r="AS130" s="187"/>
      <c r="AT130" s="187" t="s">
        <v>140</v>
      </c>
      <c r="AU130" s="187" t="s">
        <v>82</v>
      </c>
      <c r="AV130" s="187"/>
      <c r="AW130" s="187"/>
      <c r="AX130" s="187"/>
      <c r="AY130" s="187"/>
      <c r="AZ130" s="187"/>
      <c r="BA130" s="187"/>
      <c r="BB130" s="187"/>
      <c r="BC130" s="187"/>
      <c r="BD130" s="187"/>
      <c r="BE130" s="187"/>
      <c r="BF130" s="187"/>
      <c r="BG130" s="187"/>
      <c r="BH130" s="187"/>
      <c r="BI130" s="187"/>
      <c r="BJ130" s="187"/>
      <c r="BK130" s="187"/>
      <c r="BL130" s="187"/>
      <c r="BM130" s="187"/>
    </row>
    <row r="131" spans="2:65" s="6" customFormat="1" ht="15.75" customHeight="1">
      <c r="B131" s="91"/>
      <c r="C131" s="187"/>
      <c r="D131" s="187"/>
      <c r="E131" s="202"/>
      <c r="F131" s="255" t="s">
        <v>208</v>
      </c>
      <c r="G131" s="256"/>
      <c r="H131" s="256"/>
      <c r="I131" s="256"/>
      <c r="J131" s="187"/>
      <c r="K131" s="92">
        <v>55.968</v>
      </c>
      <c r="L131" s="187"/>
      <c r="M131" s="187"/>
      <c r="N131" s="187"/>
      <c r="O131" s="187"/>
      <c r="P131" s="187"/>
      <c r="Q131" s="187"/>
      <c r="R131" s="187"/>
      <c r="S131" s="91"/>
      <c r="T131" s="93"/>
      <c r="U131" s="187"/>
      <c r="V131" s="187"/>
      <c r="W131" s="187"/>
      <c r="X131" s="187"/>
      <c r="Y131" s="187"/>
      <c r="Z131" s="187"/>
      <c r="AA131" s="94"/>
      <c r="AB131" s="187"/>
      <c r="AC131" s="187"/>
      <c r="AD131" s="187"/>
      <c r="AE131" s="187"/>
      <c r="AF131" s="187"/>
      <c r="AG131" s="187"/>
      <c r="AH131" s="187"/>
      <c r="AI131" s="187"/>
      <c r="AJ131" s="187"/>
      <c r="AK131" s="187"/>
      <c r="AL131" s="187"/>
      <c r="AM131" s="187"/>
      <c r="AN131" s="187"/>
      <c r="AO131" s="187"/>
      <c r="AP131" s="187"/>
      <c r="AQ131" s="187"/>
      <c r="AR131" s="187"/>
      <c r="AS131" s="187"/>
      <c r="AT131" s="202" t="s">
        <v>142</v>
      </c>
      <c r="AU131" s="202" t="s">
        <v>82</v>
      </c>
      <c r="AV131" s="202" t="s">
        <v>82</v>
      </c>
      <c r="AW131" s="202" t="s">
        <v>90</v>
      </c>
      <c r="AX131" s="202" t="s">
        <v>69</v>
      </c>
      <c r="AY131" s="202" t="s">
        <v>131</v>
      </c>
      <c r="AZ131" s="187"/>
      <c r="BA131" s="187"/>
      <c r="BB131" s="187"/>
      <c r="BC131" s="187"/>
      <c r="BD131" s="187"/>
      <c r="BE131" s="187"/>
      <c r="BF131" s="187"/>
      <c r="BG131" s="187"/>
      <c r="BH131" s="187"/>
      <c r="BI131" s="187"/>
      <c r="BJ131" s="187"/>
      <c r="BK131" s="187"/>
      <c r="BL131" s="187"/>
      <c r="BM131" s="187"/>
    </row>
    <row r="132" spans="2:65" s="6" customFormat="1" ht="15.75" customHeight="1">
      <c r="B132" s="91"/>
      <c r="C132" s="187"/>
      <c r="D132" s="187"/>
      <c r="E132" s="202"/>
      <c r="F132" s="255" t="s">
        <v>209</v>
      </c>
      <c r="G132" s="256"/>
      <c r="H132" s="256"/>
      <c r="I132" s="256"/>
      <c r="J132" s="187"/>
      <c r="K132" s="92">
        <v>15.768</v>
      </c>
      <c r="L132" s="187"/>
      <c r="M132" s="187"/>
      <c r="N132" s="187"/>
      <c r="O132" s="187"/>
      <c r="P132" s="187"/>
      <c r="Q132" s="187"/>
      <c r="R132" s="187"/>
      <c r="S132" s="91"/>
      <c r="T132" s="93"/>
      <c r="U132" s="187"/>
      <c r="V132" s="187"/>
      <c r="W132" s="187"/>
      <c r="X132" s="187"/>
      <c r="Y132" s="187"/>
      <c r="Z132" s="187"/>
      <c r="AA132" s="94"/>
      <c r="AB132" s="187"/>
      <c r="AC132" s="187"/>
      <c r="AD132" s="187"/>
      <c r="AE132" s="187"/>
      <c r="AF132" s="187"/>
      <c r="AG132" s="187"/>
      <c r="AH132" s="187"/>
      <c r="AI132" s="187"/>
      <c r="AJ132" s="187"/>
      <c r="AK132" s="187"/>
      <c r="AL132" s="187"/>
      <c r="AM132" s="187"/>
      <c r="AN132" s="187"/>
      <c r="AO132" s="187"/>
      <c r="AP132" s="187"/>
      <c r="AQ132" s="187"/>
      <c r="AR132" s="187"/>
      <c r="AS132" s="187"/>
      <c r="AT132" s="202" t="s">
        <v>142</v>
      </c>
      <c r="AU132" s="202" t="s">
        <v>82</v>
      </c>
      <c r="AV132" s="202" t="s">
        <v>82</v>
      </c>
      <c r="AW132" s="202" t="s">
        <v>90</v>
      </c>
      <c r="AX132" s="202" t="s">
        <v>69</v>
      </c>
      <c r="AY132" s="202" t="s">
        <v>131</v>
      </c>
      <c r="AZ132" s="187"/>
      <c r="BA132" s="187"/>
      <c r="BB132" s="187"/>
      <c r="BC132" s="187"/>
      <c r="BD132" s="187"/>
      <c r="BE132" s="187"/>
      <c r="BF132" s="187"/>
      <c r="BG132" s="187"/>
      <c r="BH132" s="187"/>
      <c r="BI132" s="187"/>
      <c r="BJ132" s="187"/>
      <c r="BK132" s="187"/>
      <c r="BL132" s="187"/>
      <c r="BM132" s="187"/>
    </row>
    <row r="133" spans="2:65" s="6" customFormat="1" ht="27" customHeight="1">
      <c r="B133" s="91"/>
      <c r="C133" s="187"/>
      <c r="D133" s="187"/>
      <c r="E133" s="202"/>
      <c r="F133" s="255" t="s">
        <v>210</v>
      </c>
      <c r="G133" s="256"/>
      <c r="H133" s="256"/>
      <c r="I133" s="256"/>
      <c r="J133" s="187"/>
      <c r="K133" s="92">
        <v>13.866</v>
      </c>
      <c r="L133" s="187"/>
      <c r="M133" s="187"/>
      <c r="N133" s="187"/>
      <c r="O133" s="187"/>
      <c r="P133" s="187"/>
      <c r="Q133" s="187"/>
      <c r="R133" s="187"/>
      <c r="S133" s="91"/>
      <c r="T133" s="93"/>
      <c r="U133" s="187"/>
      <c r="V133" s="187"/>
      <c r="W133" s="187"/>
      <c r="X133" s="187"/>
      <c r="Y133" s="187"/>
      <c r="Z133" s="187"/>
      <c r="AA133" s="94"/>
      <c r="AB133" s="187"/>
      <c r="AC133" s="187"/>
      <c r="AD133" s="187"/>
      <c r="AE133" s="187"/>
      <c r="AF133" s="187"/>
      <c r="AG133" s="187"/>
      <c r="AH133" s="187"/>
      <c r="AI133" s="187"/>
      <c r="AJ133" s="187"/>
      <c r="AK133" s="187"/>
      <c r="AL133" s="187"/>
      <c r="AM133" s="187"/>
      <c r="AN133" s="187"/>
      <c r="AO133" s="187"/>
      <c r="AP133" s="187"/>
      <c r="AQ133" s="187"/>
      <c r="AR133" s="187"/>
      <c r="AS133" s="187"/>
      <c r="AT133" s="202" t="s">
        <v>142</v>
      </c>
      <c r="AU133" s="202" t="s">
        <v>82</v>
      </c>
      <c r="AV133" s="202" t="s">
        <v>82</v>
      </c>
      <c r="AW133" s="202" t="s">
        <v>90</v>
      </c>
      <c r="AX133" s="202" t="s">
        <v>69</v>
      </c>
      <c r="AY133" s="202" t="s">
        <v>131</v>
      </c>
      <c r="AZ133" s="187"/>
      <c r="BA133" s="187"/>
      <c r="BB133" s="187"/>
      <c r="BC133" s="187"/>
      <c r="BD133" s="187"/>
      <c r="BE133" s="187"/>
      <c r="BF133" s="187"/>
      <c r="BG133" s="187"/>
      <c r="BH133" s="187"/>
      <c r="BI133" s="187"/>
      <c r="BJ133" s="187"/>
      <c r="BK133" s="187"/>
      <c r="BL133" s="187"/>
      <c r="BM133" s="187"/>
    </row>
    <row r="134" spans="2:65" s="6" customFormat="1" ht="15.75" customHeight="1">
      <c r="B134" s="95"/>
      <c r="C134" s="187"/>
      <c r="D134" s="187"/>
      <c r="E134" s="203"/>
      <c r="F134" s="259" t="s">
        <v>144</v>
      </c>
      <c r="G134" s="260"/>
      <c r="H134" s="260"/>
      <c r="I134" s="260"/>
      <c r="J134" s="187"/>
      <c r="K134" s="96">
        <v>85.602</v>
      </c>
      <c r="L134" s="187"/>
      <c r="M134" s="187"/>
      <c r="N134" s="187"/>
      <c r="O134" s="187"/>
      <c r="P134" s="187"/>
      <c r="Q134" s="187"/>
      <c r="R134" s="187"/>
      <c r="S134" s="95"/>
      <c r="T134" s="97"/>
      <c r="U134" s="187"/>
      <c r="V134" s="187"/>
      <c r="W134" s="187"/>
      <c r="X134" s="187"/>
      <c r="Y134" s="187"/>
      <c r="Z134" s="187"/>
      <c r="AA134" s="98"/>
      <c r="AB134" s="187"/>
      <c r="AC134" s="187"/>
      <c r="AD134" s="187"/>
      <c r="AE134" s="187"/>
      <c r="AF134" s="187"/>
      <c r="AG134" s="187"/>
      <c r="AH134" s="187"/>
      <c r="AI134" s="187"/>
      <c r="AJ134" s="187"/>
      <c r="AK134" s="187"/>
      <c r="AL134" s="187"/>
      <c r="AM134" s="187"/>
      <c r="AN134" s="187"/>
      <c r="AO134" s="187"/>
      <c r="AP134" s="187"/>
      <c r="AQ134" s="187"/>
      <c r="AR134" s="187"/>
      <c r="AS134" s="187"/>
      <c r="AT134" s="203" t="s">
        <v>142</v>
      </c>
      <c r="AU134" s="203" t="s">
        <v>82</v>
      </c>
      <c r="AV134" s="203" t="s">
        <v>137</v>
      </c>
      <c r="AW134" s="203" t="s">
        <v>90</v>
      </c>
      <c r="AX134" s="203" t="s">
        <v>20</v>
      </c>
      <c r="AY134" s="203" t="s">
        <v>131</v>
      </c>
      <c r="AZ134" s="187"/>
      <c r="BA134" s="187"/>
      <c r="BB134" s="187"/>
      <c r="BC134" s="187"/>
      <c r="BD134" s="187"/>
      <c r="BE134" s="187"/>
      <c r="BF134" s="187"/>
      <c r="BG134" s="187"/>
      <c r="BH134" s="187"/>
      <c r="BI134" s="187"/>
      <c r="BJ134" s="187"/>
      <c r="BK134" s="187"/>
      <c r="BL134" s="187"/>
      <c r="BM134" s="187"/>
    </row>
    <row r="135" spans="2:65" s="6" customFormat="1" ht="15.75" customHeight="1">
      <c r="B135" s="17"/>
      <c r="C135" s="82" t="s">
        <v>211</v>
      </c>
      <c r="D135" s="82" t="s">
        <v>132</v>
      </c>
      <c r="E135" s="83" t="s">
        <v>212</v>
      </c>
      <c r="F135" s="250" t="s">
        <v>213</v>
      </c>
      <c r="G135" s="251"/>
      <c r="H135" s="251"/>
      <c r="I135" s="251"/>
      <c r="J135" s="84" t="s">
        <v>194</v>
      </c>
      <c r="K135" s="85">
        <v>262.992</v>
      </c>
      <c r="L135" s="252"/>
      <c r="M135" s="251"/>
      <c r="N135" s="253">
        <f>ROUND($L$135*$K$135,2)</f>
        <v>0</v>
      </c>
      <c r="O135" s="251"/>
      <c r="P135" s="251"/>
      <c r="Q135" s="251"/>
      <c r="R135" s="201" t="s">
        <v>136</v>
      </c>
      <c r="S135" s="17"/>
      <c r="T135" s="86"/>
      <c r="U135" s="87" t="s">
        <v>39</v>
      </c>
      <c r="V135" s="187"/>
      <c r="W135" s="187"/>
      <c r="X135" s="88">
        <v>0.00103</v>
      </c>
      <c r="Y135" s="88">
        <f>$X$135*$K$135</f>
        <v>0.27088176</v>
      </c>
      <c r="Z135" s="88">
        <v>0</v>
      </c>
      <c r="AA135" s="89">
        <f>$Z$135*$K$135</f>
        <v>0</v>
      </c>
      <c r="AB135" s="187"/>
      <c r="AC135" s="187"/>
      <c r="AD135" s="187"/>
      <c r="AE135" s="187"/>
      <c r="AF135" s="187"/>
      <c r="AG135" s="187"/>
      <c r="AH135" s="187"/>
      <c r="AI135" s="187"/>
      <c r="AJ135" s="187"/>
      <c r="AK135" s="187"/>
      <c r="AL135" s="187"/>
      <c r="AM135" s="187"/>
      <c r="AN135" s="187"/>
      <c r="AO135" s="187"/>
      <c r="AP135" s="187"/>
      <c r="AQ135" s="187"/>
      <c r="AR135" s="197" t="s">
        <v>137</v>
      </c>
      <c r="AS135" s="187"/>
      <c r="AT135" s="197" t="s">
        <v>132</v>
      </c>
      <c r="AU135" s="197" t="s">
        <v>82</v>
      </c>
      <c r="AV135" s="187"/>
      <c r="AW135" s="187"/>
      <c r="AX135" s="187"/>
      <c r="AY135" s="187" t="s">
        <v>131</v>
      </c>
      <c r="AZ135" s="187"/>
      <c r="BA135" s="187"/>
      <c r="BB135" s="187"/>
      <c r="BC135" s="187"/>
      <c r="BD135" s="187"/>
      <c r="BE135" s="90">
        <f>IF($U$135="základní",$N$135,0)</f>
        <v>0</v>
      </c>
      <c r="BF135" s="90">
        <f>IF($U$135="snížená",$N$135,0)</f>
        <v>0</v>
      </c>
      <c r="BG135" s="90">
        <f>IF($U$135="zákl. přenesená",$N$135,0)</f>
        <v>0</v>
      </c>
      <c r="BH135" s="90">
        <f>IF($U$135="sníž. přenesená",$N$135,0)</f>
        <v>0</v>
      </c>
      <c r="BI135" s="90">
        <f>IF($U$135="nulová",$N$135,0)</f>
        <v>0</v>
      </c>
      <c r="BJ135" s="197" t="s">
        <v>20</v>
      </c>
      <c r="BK135" s="90">
        <f>ROUND($L$135*$K$135,2)</f>
        <v>0</v>
      </c>
      <c r="BL135" s="197" t="s">
        <v>137</v>
      </c>
      <c r="BM135" s="197" t="s">
        <v>214</v>
      </c>
    </row>
    <row r="136" spans="2:65" s="6" customFormat="1" ht="27" customHeight="1">
      <c r="B136" s="17"/>
      <c r="C136" s="187"/>
      <c r="D136" s="187"/>
      <c r="E136" s="187"/>
      <c r="F136" s="254" t="s">
        <v>215</v>
      </c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17"/>
      <c r="T136" s="192"/>
      <c r="U136" s="187"/>
      <c r="V136" s="187"/>
      <c r="W136" s="187"/>
      <c r="X136" s="187"/>
      <c r="Y136" s="187"/>
      <c r="Z136" s="187"/>
      <c r="AA136" s="33"/>
      <c r="AB136" s="187"/>
      <c r="AC136" s="187"/>
      <c r="AD136" s="187"/>
      <c r="AE136" s="187"/>
      <c r="AF136" s="187"/>
      <c r="AG136" s="187"/>
      <c r="AH136" s="187"/>
      <c r="AI136" s="187"/>
      <c r="AJ136" s="187"/>
      <c r="AK136" s="187"/>
      <c r="AL136" s="187"/>
      <c r="AM136" s="187"/>
      <c r="AN136" s="187"/>
      <c r="AO136" s="187"/>
      <c r="AP136" s="187"/>
      <c r="AQ136" s="187"/>
      <c r="AR136" s="187"/>
      <c r="AS136" s="187"/>
      <c r="AT136" s="187" t="s">
        <v>140</v>
      </c>
      <c r="AU136" s="187" t="s">
        <v>82</v>
      </c>
      <c r="AV136" s="187"/>
      <c r="AW136" s="187"/>
      <c r="AX136" s="187"/>
      <c r="AY136" s="187"/>
      <c r="AZ136" s="187"/>
      <c r="BA136" s="187"/>
      <c r="BB136" s="187"/>
      <c r="BC136" s="187"/>
      <c r="BD136" s="187"/>
      <c r="BE136" s="187"/>
      <c r="BF136" s="187"/>
      <c r="BG136" s="187"/>
      <c r="BH136" s="187"/>
      <c r="BI136" s="187"/>
      <c r="BJ136" s="187"/>
      <c r="BK136" s="187"/>
      <c r="BL136" s="187"/>
      <c r="BM136" s="187"/>
    </row>
    <row r="137" spans="2:65" s="6" customFormat="1" ht="15.75" customHeight="1">
      <c r="B137" s="91"/>
      <c r="C137" s="187"/>
      <c r="D137" s="187"/>
      <c r="E137" s="202"/>
      <c r="F137" s="255" t="s">
        <v>216</v>
      </c>
      <c r="G137" s="256"/>
      <c r="H137" s="256"/>
      <c r="I137" s="256"/>
      <c r="J137" s="187"/>
      <c r="K137" s="92">
        <v>136.32</v>
      </c>
      <c r="L137" s="187"/>
      <c r="M137" s="187"/>
      <c r="N137" s="187"/>
      <c r="O137" s="187"/>
      <c r="P137" s="187"/>
      <c r="Q137" s="187"/>
      <c r="R137" s="187"/>
      <c r="S137" s="91"/>
      <c r="T137" s="93"/>
      <c r="U137" s="187"/>
      <c r="V137" s="187"/>
      <c r="W137" s="187"/>
      <c r="X137" s="187"/>
      <c r="Y137" s="187"/>
      <c r="Z137" s="187"/>
      <c r="AA137" s="94"/>
      <c r="AB137" s="187"/>
      <c r="AC137" s="187"/>
      <c r="AD137" s="187"/>
      <c r="AE137" s="187"/>
      <c r="AF137" s="187"/>
      <c r="AG137" s="187"/>
      <c r="AH137" s="187"/>
      <c r="AI137" s="187"/>
      <c r="AJ137" s="187"/>
      <c r="AK137" s="187"/>
      <c r="AL137" s="187"/>
      <c r="AM137" s="187"/>
      <c r="AN137" s="187"/>
      <c r="AO137" s="187"/>
      <c r="AP137" s="187"/>
      <c r="AQ137" s="187"/>
      <c r="AR137" s="187"/>
      <c r="AS137" s="187"/>
      <c r="AT137" s="202" t="s">
        <v>142</v>
      </c>
      <c r="AU137" s="202" t="s">
        <v>82</v>
      </c>
      <c r="AV137" s="202" t="s">
        <v>82</v>
      </c>
      <c r="AW137" s="202" t="s">
        <v>90</v>
      </c>
      <c r="AX137" s="202" t="s">
        <v>69</v>
      </c>
      <c r="AY137" s="202" t="s">
        <v>131</v>
      </c>
      <c r="AZ137" s="187"/>
      <c r="BA137" s="187"/>
      <c r="BB137" s="187"/>
      <c r="BC137" s="187"/>
      <c r="BD137" s="187"/>
      <c r="BE137" s="187"/>
      <c r="BF137" s="187"/>
      <c r="BG137" s="187"/>
      <c r="BH137" s="187"/>
      <c r="BI137" s="187"/>
      <c r="BJ137" s="187"/>
      <c r="BK137" s="187"/>
      <c r="BL137" s="187"/>
      <c r="BM137" s="187"/>
    </row>
    <row r="138" spans="2:65" s="6" customFormat="1" ht="15.75" customHeight="1">
      <c r="B138" s="91"/>
      <c r="C138" s="187"/>
      <c r="D138" s="187"/>
      <c r="E138" s="202"/>
      <c r="F138" s="255" t="s">
        <v>217</v>
      </c>
      <c r="G138" s="256"/>
      <c r="H138" s="256"/>
      <c r="I138" s="256"/>
      <c r="J138" s="187"/>
      <c r="K138" s="92">
        <v>52.56</v>
      </c>
      <c r="L138" s="187"/>
      <c r="M138" s="187"/>
      <c r="N138" s="187"/>
      <c r="O138" s="187"/>
      <c r="P138" s="187"/>
      <c r="Q138" s="187"/>
      <c r="R138" s="187"/>
      <c r="S138" s="91"/>
      <c r="T138" s="93"/>
      <c r="U138" s="187"/>
      <c r="V138" s="187"/>
      <c r="W138" s="187"/>
      <c r="X138" s="187"/>
      <c r="Y138" s="187"/>
      <c r="Z138" s="187"/>
      <c r="AA138" s="94"/>
      <c r="AB138" s="187"/>
      <c r="AC138" s="187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87"/>
      <c r="AO138" s="187"/>
      <c r="AP138" s="187"/>
      <c r="AQ138" s="187"/>
      <c r="AR138" s="187"/>
      <c r="AS138" s="187"/>
      <c r="AT138" s="202" t="s">
        <v>142</v>
      </c>
      <c r="AU138" s="202" t="s">
        <v>82</v>
      </c>
      <c r="AV138" s="202" t="s">
        <v>82</v>
      </c>
      <c r="AW138" s="202" t="s">
        <v>90</v>
      </c>
      <c r="AX138" s="202" t="s">
        <v>69</v>
      </c>
      <c r="AY138" s="202" t="s">
        <v>131</v>
      </c>
      <c r="AZ138" s="187"/>
      <c r="BA138" s="187"/>
      <c r="BB138" s="187"/>
      <c r="BC138" s="187"/>
      <c r="BD138" s="187"/>
      <c r="BE138" s="187"/>
      <c r="BF138" s="187"/>
      <c r="BG138" s="187"/>
      <c r="BH138" s="187"/>
      <c r="BI138" s="187"/>
      <c r="BJ138" s="187"/>
      <c r="BK138" s="187"/>
      <c r="BL138" s="187"/>
      <c r="BM138" s="187"/>
    </row>
    <row r="139" spans="2:65" s="6" customFormat="1" ht="15.75" customHeight="1">
      <c r="B139" s="91"/>
      <c r="C139" s="187"/>
      <c r="D139" s="187"/>
      <c r="E139" s="202"/>
      <c r="F139" s="255" t="s">
        <v>218</v>
      </c>
      <c r="G139" s="256"/>
      <c r="H139" s="256"/>
      <c r="I139" s="256"/>
      <c r="J139" s="187"/>
      <c r="K139" s="92">
        <v>74.112</v>
      </c>
      <c r="L139" s="187"/>
      <c r="M139" s="187"/>
      <c r="N139" s="187"/>
      <c r="O139" s="187"/>
      <c r="P139" s="187"/>
      <c r="Q139" s="187"/>
      <c r="R139" s="187"/>
      <c r="S139" s="91"/>
      <c r="T139" s="93"/>
      <c r="U139" s="187"/>
      <c r="V139" s="187"/>
      <c r="W139" s="187"/>
      <c r="X139" s="187"/>
      <c r="Y139" s="187"/>
      <c r="Z139" s="187"/>
      <c r="AA139" s="94"/>
      <c r="AB139" s="187"/>
      <c r="AC139" s="187"/>
      <c r="AD139" s="187"/>
      <c r="AE139" s="187"/>
      <c r="AF139" s="187"/>
      <c r="AG139" s="187"/>
      <c r="AH139" s="187"/>
      <c r="AI139" s="187"/>
      <c r="AJ139" s="187"/>
      <c r="AK139" s="187"/>
      <c r="AL139" s="187"/>
      <c r="AM139" s="187"/>
      <c r="AN139" s="187"/>
      <c r="AO139" s="187"/>
      <c r="AP139" s="187"/>
      <c r="AQ139" s="187"/>
      <c r="AR139" s="187"/>
      <c r="AS139" s="187"/>
      <c r="AT139" s="202" t="s">
        <v>142</v>
      </c>
      <c r="AU139" s="202" t="s">
        <v>82</v>
      </c>
      <c r="AV139" s="202" t="s">
        <v>82</v>
      </c>
      <c r="AW139" s="202" t="s">
        <v>90</v>
      </c>
      <c r="AX139" s="202" t="s">
        <v>69</v>
      </c>
      <c r="AY139" s="202" t="s">
        <v>131</v>
      </c>
      <c r="AZ139" s="187"/>
      <c r="BA139" s="187"/>
      <c r="BB139" s="187"/>
      <c r="BC139" s="187"/>
      <c r="BD139" s="187"/>
      <c r="BE139" s="187"/>
      <c r="BF139" s="187"/>
      <c r="BG139" s="187"/>
      <c r="BH139" s="187"/>
      <c r="BI139" s="187"/>
      <c r="BJ139" s="187"/>
      <c r="BK139" s="187"/>
      <c r="BL139" s="187"/>
      <c r="BM139" s="187"/>
    </row>
    <row r="140" spans="2:65" s="6" customFormat="1" ht="15.75" customHeight="1">
      <c r="B140" s="95"/>
      <c r="C140" s="187"/>
      <c r="D140" s="187"/>
      <c r="E140" s="203"/>
      <c r="F140" s="259" t="s">
        <v>144</v>
      </c>
      <c r="G140" s="260"/>
      <c r="H140" s="260"/>
      <c r="I140" s="260"/>
      <c r="J140" s="187"/>
      <c r="K140" s="96">
        <v>262.992</v>
      </c>
      <c r="L140" s="187"/>
      <c r="M140" s="187"/>
      <c r="N140" s="187"/>
      <c r="O140" s="187"/>
      <c r="P140" s="187"/>
      <c r="Q140" s="187"/>
      <c r="R140" s="187"/>
      <c r="S140" s="95"/>
      <c r="T140" s="97"/>
      <c r="U140" s="187"/>
      <c r="V140" s="187"/>
      <c r="W140" s="187"/>
      <c r="X140" s="187"/>
      <c r="Y140" s="187"/>
      <c r="Z140" s="187"/>
      <c r="AA140" s="98"/>
      <c r="AB140" s="187"/>
      <c r="AC140" s="187"/>
      <c r="AD140" s="187"/>
      <c r="AE140" s="187"/>
      <c r="AF140" s="187"/>
      <c r="AG140" s="187"/>
      <c r="AH140" s="187"/>
      <c r="AI140" s="187"/>
      <c r="AJ140" s="187"/>
      <c r="AK140" s="187"/>
      <c r="AL140" s="187"/>
      <c r="AM140" s="187"/>
      <c r="AN140" s="187"/>
      <c r="AO140" s="187"/>
      <c r="AP140" s="187"/>
      <c r="AQ140" s="187"/>
      <c r="AR140" s="187"/>
      <c r="AS140" s="187"/>
      <c r="AT140" s="203" t="s">
        <v>142</v>
      </c>
      <c r="AU140" s="203" t="s">
        <v>82</v>
      </c>
      <c r="AV140" s="203" t="s">
        <v>137</v>
      </c>
      <c r="AW140" s="203" t="s">
        <v>90</v>
      </c>
      <c r="AX140" s="203" t="s">
        <v>20</v>
      </c>
      <c r="AY140" s="203" t="s">
        <v>131</v>
      </c>
      <c r="AZ140" s="187"/>
      <c r="BA140" s="187"/>
      <c r="BB140" s="187"/>
      <c r="BC140" s="187"/>
      <c r="BD140" s="187"/>
      <c r="BE140" s="187"/>
      <c r="BF140" s="187"/>
      <c r="BG140" s="187"/>
      <c r="BH140" s="187"/>
      <c r="BI140" s="187"/>
      <c r="BJ140" s="187"/>
      <c r="BK140" s="187"/>
      <c r="BL140" s="187"/>
      <c r="BM140" s="187"/>
    </row>
    <row r="141" spans="2:65" s="6" customFormat="1" ht="15.75" customHeight="1">
      <c r="B141" s="17"/>
      <c r="C141" s="82" t="s">
        <v>11</v>
      </c>
      <c r="D141" s="82" t="s">
        <v>132</v>
      </c>
      <c r="E141" s="83" t="s">
        <v>219</v>
      </c>
      <c r="F141" s="250" t="s">
        <v>220</v>
      </c>
      <c r="G141" s="251"/>
      <c r="H141" s="251"/>
      <c r="I141" s="251"/>
      <c r="J141" s="84" t="s">
        <v>194</v>
      </c>
      <c r="K141" s="85">
        <v>262.992</v>
      </c>
      <c r="L141" s="252"/>
      <c r="M141" s="251"/>
      <c r="N141" s="253">
        <f>ROUND($L$141*$K$141,2)</f>
        <v>0</v>
      </c>
      <c r="O141" s="251"/>
      <c r="P141" s="251"/>
      <c r="Q141" s="251"/>
      <c r="R141" s="201" t="s">
        <v>136</v>
      </c>
      <c r="S141" s="17"/>
      <c r="T141" s="86"/>
      <c r="U141" s="87" t="s">
        <v>39</v>
      </c>
      <c r="V141" s="187"/>
      <c r="W141" s="187"/>
      <c r="X141" s="88">
        <v>0</v>
      </c>
      <c r="Y141" s="88">
        <f>$X$141*$K$141</f>
        <v>0</v>
      </c>
      <c r="Z141" s="88">
        <v>0</v>
      </c>
      <c r="AA141" s="89">
        <f>$Z$141*$K$141</f>
        <v>0</v>
      </c>
      <c r="AB141" s="187"/>
      <c r="AC141" s="187"/>
      <c r="AD141" s="187"/>
      <c r="AE141" s="187"/>
      <c r="AF141" s="187"/>
      <c r="AG141" s="187"/>
      <c r="AH141" s="187"/>
      <c r="AI141" s="187"/>
      <c r="AJ141" s="187"/>
      <c r="AK141" s="187"/>
      <c r="AL141" s="187"/>
      <c r="AM141" s="187"/>
      <c r="AN141" s="187"/>
      <c r="AO141" s="187"/>
      <c r="AP141" s="187"/>
      <c r="AQ141" s="187"/>
      <c r="AR141" s="197" t="s">
        <v>137</v>
      </c>
      <c r="AS141" s="187"/>
      <c r="AT141" s="197" t="s">
        <v>132</v>
      </c>
      <c r="AU141" s="197" t="s">
        <v>82</v>
      </c>
      <c r="AV141" s="187"/>
      <c r="AW141" s="187"/>
      <c r="AX141" s="187"/>
      <c r="AY141" s="187" t="s">
        <v>131</v>
      </c>
      <c r="AZ141" s="187"/>
      <c r="BA141" s="187"/>
      <c r="BB141" s="187"/>
      <c r="BC141" s="187"/>
      <c r="BD141" s="187"/>
      <c r="BE141" s="90">
        <f>IF($U$141="základní",$N$141,0)</f>
        <v>0</v>
      </c>
      <c r="BF141" s="90">
        <f>IF($U$141="snížená",$N$141,0)</f>
        <v>0</v>
      </c>
      <c r="BG141" s="90">
        <f>IF($U$141="zákl. přenesená",$N$141,0)</f>
        <v>0</v>
      </c>
      <c r="BH141" s="90">
        <f>IF($U$141="sníž. přenesená",$N$141,0)</f>
        <v>0</v>
      </c>
      <c r="BI141" s="90">
        <f>IF($U$141="nulová",$N$141,0)</f>
        <v>0</v>
      </c>
      <c r="BJ141" s="197" t="s">
        <v>20</v>
      </c>
      <c r="BK141" s="90">
        <f>ROUND($L$141*$K$141,2)</f>
        <v>0</v>
      </c>
      <c r="BL141" s="197" t="s">
        <v>137</v>
      </c>
      <c r="BM141" s="197" t="s">
        <v>221</v>
      </c>
    </row>
    <row r="142" spans="2:65" s="6" customFormat="1" ht="27" customHeight="1">
      <c r="B142" s="17"/>
      <c r="C142" s="187"/>
      <c r="D142" s="187"/>
      <c r="E142" s="187"/>
      <c r="F142" s="254" t="s">
        <v>222</v>
      </c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17"/>
      <c r="T142" s="192"/>
      <c r="U142" s="187"/>
      <c r="V142" s="187"/>
      <c r="W142" s="187"/>
      <c r="X142" s="187"/>
      <c r="Y142" s="187"/>
      <c r="Z142" s="187"/>
      <c r="AA142" s="33"/>
      <c r="AB142" s="187"/>
      <c r="AC142" s="187"/>
      <c r="AD142" s="187"/>
      <c r="AE142" s="187"/>
      <c r="AF142" s="187"/>
      <c r="AG142" s="187"/>
      <c r="AH142" s="187"/>
      <c r="AI142" s="187"/>
      <c r="AJ142" s="187"/>
      <c r="AK142" s="187"/>
      <c r="AL142" s="187"/>
      <c r="AM142" s="187"/>
      <c r="AN142" s="187"/>
      <c r="AO142" s="187"/>
      <c r="AP142" s="187"/>
      <c r="AQ142" s="187"/>
      <c r="AR142" s="187"/>
      <c r="AS142" s="187"/>
      <c r="AT142" s="187" t="s">
        <v>140</v>
      </c>
      <c r="AU142" s="187" t="s">
        <v>82</v>
      </c>
      <c r="AV142" s="187"/>
      <c r="AW142" s="187"/>
      <c r="AX142" s="187"/>
      <c r="AY142" s="187"/>
      <c r="AZ142" s="187"/>
      <c r="BA142" s="187"/>
      <c r="BB142" s="187"/>
      <c r="BC142" s="187"/>
      <c r="BD142" s="187"/>
      <c r="BE142" s="187"/>
      <c r="BF142" s="187"/>
      <c r="BG142" s="187"/>
      <c r="BH142" s="187"/>
      <c r="BI142" s="187"/>
      <c r="BJ142" s="187"/>
      <c r="BK142" s="187"/>
      <c r="BL142" s="187"/>
      <c r="BM142" s="187"/>
    </row>
    <row r="143" spans="2:65" s="6" customFormat="1" ht="27" customHeight="1">
      <c r="B143" s="17"/>
      <c r="C143" s="82" t="s">
        <v>223</v>
      </c>
      <c r="D143" s="82" t="s">
        <v>132</v>
      </c>
      <c r="E143" s="83" t="s">
        <v>224</v>
      </c>
      <c r="F143" s="250" t="s">
        <v>225</v>
      </c>
      <c r="G143" s="251"/>
      <c r="H143" s="251"/>
      <c r="I143" s="251"/>
      <c r="J143" s="84" t="s">
        <v>226</v>
      </c>
      <c r="K143" s="85">
        <v>1.38</v>
      </c>
      <c r="L143" s="252"/>
      <c r="M143" s="251"/>
      <c r="N143" s="253">
        <f>ROUND($L$143*$K$143,2)</f>
        <v>0</v>
      </c>
      <c r="O143" s="251"/>
      <c r="P143" s="251"/>
      <c r="Q143" s="251"/>
      <c r="R143" s="201" t="s">
        <v>136</v>
      </c>
      <c r="S143" s="17"/>
      <c r="T143" s="86"/>
      <c r="U143" s="87" t="s">
        <v>39</v>
      </c>
      <c r="V143" s="187"/>
      <c r="W143" s="187"/>
      <c r="X143" s="88">
        <v>1.05917</v>
      </c>
      <c r="Y143" s="88">
        <f>$X$143*$K$143</f>
        <v>1.4616546</v>
      </c>
      <c r="Z143" s="88">
        <v>0</v>
      </c>
      <c r="AA143" s="89">
        <f>$Z$143*$K$143</f>
        <v>0</v>
      </c>
      <c r="AB143" s="187"/>
      <c r="AC143" s="187"/>
      <c r="AD143" s="187"/>
      <c r="AE143" s="187"/>
      <c r="AF143" s="187"/>
      <c r="AG143" s="187"/>
      <c r="AH143" s="187"/>
      <c r="AI143" s="187"/>
      <c r="AJ143" s="187"/>
      <c r="AK143" s="187"/>
      <c r="AL143" s="187"/>
      <c r="AM143" s="187"/>
      <c r="AN143" s="187"/>
      <c r="AO143" s="187"/>
      <c r="AP143" s="187"/>
      <c r="AQ143" s="187"/>
      <c r="AR143" s="197" t="s">
        <v>137</v>
      </c>
      <c r="AS143" s="187"/>
      <c r="AT143" s="197" t="s">
        <v>132</v>
      </c>
      <c r="AU143" s="197" t="s">
        <v>82</v>
      </c>
      <c r="AV143" s="187"/>
      <c r="AW143" s="187"/>
      <c r="AX143" s="187"/>
      <c r="AY143" s="187" t="s">
        <v>131</v>
      </c>
      <c r="AZ143" s="187"/>
      <c r="BA143" s="187"/>
      <c r="BB143" s="187"/>
      <c r="BC143" s="187"/>
      <c r="BD143" s="187"/>
      <c r="BE143" s="90">
        <f>IF($U$143="základní",$N$143,0)</f>
        <v>0</v>
      </c>
      <c r="BF143" s="90">
        <f>IF($U$143="snížená",$N$143,0)</f>
        <v>0</v>
      </c>
      <c r="BG143" s="90">
        <f>IF($U$143="zákl. přenesená",$N$143,0)</f>
        <v>0</v>
      </c>
      <c r="BH143" s="90">
        <f>IF($U$143="sníž. přenesená",$N$143,0)</f>
        <v>0</v>
      </c>
      <c r="BI143" s="90">
        <f>IF($U$143="nulová",$N$143,0)</f>
        <v>0</v>
      </c>
      <c r="BJ143" s="197" t="s">
        <v>20</v>
      </c>
      <c r="BK143" s="90">
        <f>ROUND($L$143*$K$143,2)</f>
        <v>0</v>
      </c>
      <c r="BL143" s="197" t="s">
        <v>137</v>
      </c>
      <c r="BM143" s="197" t="s">
        <v>227</v>
      </c>
    </row>
    <row r="144" spans="2:65" s="6" customFormat="1" ht="16.5" customHeight="1">
      <c r="B144" s="17"/>
      <c r="C144" s="187"/>
      <c r="D144" s="187"/>
      <c r="E144" s="187"/>
      <c r="F144" s="254" t="s">
        <v>228</v>
      </c>
      <c r="G144" s="225"/>
      <c r="H144" s="225"/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  <c r="S144" s="17"/>
      <c r="T144" s="192"/>
      <c r="U144" s="187"/>
      <c r="V144" s="187"/>
      <c r="W144" s="187"/>
      <c r="X144" s="187"/>
      <c r="Y144" s="187"/>
      <c r="Z144" s="187"/>
      <c r="AA144" s="33"/>
      <c r="AB144" s="187"/>
      <c r="AC144" s="187"/>
      <c r="AD144" s="187"/>
      <c r="AE144" s="187"/>
      <c r="AF144" s="187"/>
      <c r="AG144" s="187"/>
      <c r="AH144" s="187"/>
      <c r="AI144" s="187"/>
      <c r="AJ144" s="187"/>
      <c r="AK144" s="187"/>
      <c r="AL144" s="187"/>
      <c r="AM144" s="187"/>
      <c r="AN144" s="187"/>
      <c r="AO144" s="187"/>
      <c r="AP144" s="187"/>
      <c r="AQ144" s="187"/>
      <c r="AR144" s="187"/>
      <c r="AS144" s="187"/>
      <c r="AT144" s="187" t="s">
        <v>140</v>
      </c>
      <c r="AU144" s="187" t="s">
        <v>82</v>
      </c>
      <c r="AV144" s="187"/>
      <c r="AW144" s="187"/>
      <c r="AX144" s="187"/>
      <c r="AY144" s="187"/>
      <c r="AZ144" s="187"/>
      <c r="BA144" s="187"/>
      <c r="BB144" s="187"/>
      <c r="BC144" s="187"/>
      <c r="BD144" s="187"/>
      <c r="BE144" s="187"/>
      <c r="BF144" s="187"/>
      <c r="BG144" s="187"/>
      <c r="BH144" s="187"/>
      <c r="BI144" s="187"/>
      <c r="BJ144" s="187"/>
      <c r="BK144" s="187"/>
      <c r="BL144" s="187"/>
      <c r="BM144" s="187"/>
    </row>
    <row r="145" spans="2:65" s="6" customFormat="1" ht="39" customHeight="1">
      <c r="B145" s="91"/>
      <c r="C145" s="187"/>
      <c r="D145" s="187"/>
      <c r="E145" s="202"/>
      <c r="F145" s="255" t="s">
        <v>229</v>
      </c>
      <c r="G145" s="256"/>
      <c r="H145" s="256"/>
      <c r="I145" s="256"/>
      <c r="J145" s="187"/>
      <c r="K145" s="92">
        <v>0.504</v>
      </c>
      <c r="L145" s="187"/>
      <c r="M145" s="187"/>
      <c r="N145" s="187"/>
      <c r="O145" s="187"/>
      <c r="P145" s="187"/>
      <c r="Q145" s="187"/>
      <c r="R145" s="187"/>
      <c r="S145" s="91"/>
      <c r="T145" s="93"/>
      <c r="U145" s="187"/>
      <c r="V145" s="187"/>
      <c r="W145" s="187"/>
      <c r="X145" s="187"/>
      <c r="Y145" s="187"/>
      <c r="Z145" s="187"/>
      <c r="AA145" s="94"/>
      <c r="AB145" s="187"/>
      <c r="AC145" s="187"/>
      <c r="AD145" s="187"/>
      <c r="AE145" s="187"/>
      <c r="AF145" s="187"/>
      <c r="AG145" s="187"/>
      <c r="AH145" s="187"/>
      <c r="AI145" s="187"/>
      <c r="AJ145" s="187"/>
      <c r="AK145" s="187"/>
      <c r="AL145" s="187"/>
      <c r="AM145" s="187"/>
      <c r="AN145" s="187"/>
      <c r="AO145" s="187"/>
      <c r="AP145" s="187"/>
      <c r="AQ145" s="187"/>
      <c r="AR145" s="187"/>
      <c r="AS145" s="187"/>
      <c r="AT145" s="202" t="s">
        <v>142</v>
      </c>
      <c r="AU145" s="202" t="s">
        <v>82</v>
      </c>
      <c r="AV145" s="202" t="s">
        <v>82</v>
      </c>
      <c r="AW145" s="202" t="s">
        <v>90</v>
      </c>
      <c r="AX145" s="202" t="s">
        <v>69</v>
      </c>
      <c r="AY145" s="202" t="s">
        <v>131</v>
      </c>
      <c r="AZ145" s="187"/>
      <c r="BA145" s="187"/>
      <c r="BB145" s="187"/>
      <c r="BC145" s="187"/>
      <c r="BD145" s="187"/>
      <c r="BE145" s="187"/>
      <c r="BF145" s="187"/>
      <c r="BG145" s="187"/>
      <c r="BH145" s="187"/>
      <c r="BI145" s="187"/>
      <c r="BJ145" s="187"/>
      <c r="BK145" s="187"/>
      <c r="BL145" s="187"/>
      <c r="BM145" s="187"/>
    </row>
    <row r="146" spans="2:65" s="6" customFormat="1" ht="15.75" customHeight="1">
      <c r="B146" s="91"/>
      <c r="C146" s="187"/>
      <c r="D146" s="187"/>
      <c r="E146" s="202"/>
      <c r="F146" s="255" t="s">
        <v>230</v>
      </c>
      <c r="G146" s="256"/>
      <c r="H146" s="256"/>
      <c r="I146" s="256"/>
      <c r="J146" s="187"/>
      <c r="K146" s="92">
        <v>0.457</v>
      </c>
      <c r="L146" s="187"/>
      <c r="M146" s="187"/>
      <c r="N146" s="187"/>
      <c r="O146" s="187"/>
      <c r="P146" s="187"/>
      <c r="Q146" s="187"/>
      <c r="R146" s="187"/>
      <c r="S146" s="91"/>
      <c r="T146" s="93"/>
      <c r="U146" s="187"/>
      <c r="V146" s="187"/>
      <c r="W146" s="187"/>
      <c r="X146" s="187"/>
      <c r="Y146" s="187"/>
      <c r="Z146" s="187"/>
      <c r="AA146" s="94"/>
      <c r="AB146" s="187"/>
      <c r="AC146" s="187"/>
      <c r="AD146" s="187"/>
      <c r="AE146" s="187"/>
      <c r="AF146" s="187"/>
      <c r="AG146" s="187"/>
      <c r="AH146" s="187"/>
      <c r="AI146" s="187"/>
      <c r="AJ146" s="187"/>
      <c r="AK146" s="187"/>
      <c r="AL146" s="187"/>
      <c r="AM146" s="187"/>
      <c r="AN146" s="187"/>
      <c r="AO146" s="187"/>
      <c r="AP146" s="187"/>
      <c r="AQ146" s="187"/>
      <c r="AR146" s="187"/>
      <c r="AS146" s="187"/>
      <c r="AT146" s="202" t="s">
        <v>142</v>
      </c>
      <c r="AU146" s="202" t="s">
        <v>82</v>
      </c>
      <c r="AV146" s="202" t="s">
        <v>82</v>
      </c>
      <c r="AW146" s="202" t="s">
        <v>90</v>
      </c>
      <c r="AX146" s="202" t="s">
        <v>69</v>
      </c>
      <c r="AY146" s="202" t="s">
        <v>131</v>
      </c>
      <c r="AZ146" s="187"/>
      <c r="BA146" s="187"/>
      <c r="BB146" s="187"/>
      <c r="BC146" s="187"/>
      <c r="BD146" s="187"/>
      <c r="BE146" s="187"/>
      <c r="BF146" s="187"/>
      <c r="BG146" s="187"/>
      <c r="BH146" s="187"/>
      <c r="BI146" s="187"/>
      <c r="BJ146" s="187"/>
      <c r="BK146" s="187"/>
      <c r="BL146" s="187"/>
      <c r="BM146" s="187"/>
    </row>
    <row r="147" spans="2:65" s="6" customFormat="1" ht="27" customHeight="1">
      <c r="B147" s="91"/>
      <c r="C147" s="187"/>
      <c r="D147" s="187"/>
      <c r="E147" s="202"/>
      <c r="F147" s="255" t="s">
        <v>231</v>
      </c>
      <c r="G147" s="256"/>
      <c r="H147" s="256"/>
      <c r="I147" s="256"/>
      <c r="J147" s="187"/>
      <c r="K147" s="92">
        <v>0.161</v>
      </c>
      <c r="L147" s="187"/>
      <c r="M147" s="187"/>
      <c r="N147" s="187"/>
      <c r="O147" s="187"/>
      <c r="P147" s="187"/>
      <c r="Q147" s="187"/>
      <c r="R147" s="187"/>
      <c r="S147" s="91"/>
      <c r="T147" s="93"/>
      <c r="U147" s="187"/>
      <c r="V147" s="187"/>
      <c r="W147" s="187"/>
      <c r="X147" s="187"/>
      <c r="Y147" s="187"/>
      <c r="Z147" s="187"/>
      <c r="AA147" s="94"/>
      <c r="AB147" s="187"/>
      <c r="AC147" s="187"/>
      <c r="AD147" s="187"/>
      <c r="AE147" s="187"/>
      <c r="AF147" s="187"/>
      <c r="AG147" s="187"/>
      <c r="AH147" s="187"/>
      <c r="AI147" s="187"/>
      <c r="AJ147" s="187"/>
      <c r="AK147" s="187"/>
      <c r="AL147" s="187"/>
      <c r="AM147" s="187"/>
      <c r="AN147" s="187"/>
      <c r="AO147" s="187"/>
      <c r="AP147" s="187"/>
      <c r="AQ147" s="187"/>
      <c r="AR147" s="187"/>
      <c r="AS147" s="187"/>
      <c r="AT147" s="202" t="s">
        <v>142</v>
      </c>
      <c r="AU147" s="202" t="s">
        <v>82</v>
      </c>
      <c r="AV147" s="202" t="s">
        <v>82</v>
      </c>
      <c r="AW147" s="202" t="s">
        <v>90</v>
      </c>
      <c r="AX147" s="202" t="s">
        <v>69</v>
      </c>
      <c r="AY147" s="202" t="s">
        <v>131</v>
      </c>
      <c r="AZ147" s="187"/>
      <c r="BA147" s="187"/>
      <c r="BB147" s="187"/>
      <c r="BC147" s="187"/>
      <c r="BD147" s="187"/>
      <c r="BE147" s="187"/>
      <c r="BF147" s="187"/>
      <c r="BG147" s="187"/>
      <c r="BH147" s="187"/>
      <c r="BI147" s="187"/>
      <c r="BJ147" s="187"/>
      <c r="BK147" s="187"/>
      <c r="BL147" s="187"/>
      <c r="BM147" s="187"/>
    </row>
    <row r="148" spans="2:65" s="6" customFormat="1" ht="15.75" customHeight="1">
      <c r="B148" s="91"/>
      <c r="C148" s="187"/>
      <c r="D148" s="187"/>
      <c r="E148" s="202"/>
      <c r="F148" s="255" t="s">
        <v>232</v>
      </c>
      <c r="G148" s="256"/>
      <c r="H148" s="256"/>
      <c r="I148" s="256"/>
      <c r="J148" s="187"/>
      <c r="K148" s="92">
        <v>0.258</v>
      </c>
      <c r="L148" s="187"/>
      <c r="M148" s="187"/>
      <c r="N148" s="187"/>
      <c r="O148" s="187"/>
      <c r="P148" s="187"/>
      <c r="Q148" s="187"/>
      <c r="R148" s="187"/>
      <c r="S148" s="91"/>
      <c r="T148" s="93"/>
      <c r="U148" s="187"/>
      <c r="V148" s="187"/>
      <c r="W148" s="187"/>
      <c r="X148" s="187"/>
      <c r="Y148" s="187"/>
      <c r="Z148" s="187"/>
      <c r="AA148" s="94"/>
      <c r="AB148" s="187"/>
      <c r="AC148" s="187"/>
      <c r="AD148" s="187"/>
      <c r="AE148" s="187"/>
      <c r="AF148" s="187"/>
      <c r="AG148" s="187"/>
      <c r="AH148" s="187"/>
      <c r="AI148" s="187"/>
      <c r="AJ148" s="187"/>
      <c r="AK148" s="187"/>
      <c r="AL148" s="187"/>
      <c r="AM148" s="187"/>
      <c r="AN148" s="187"/>
      <c r="AO148" s="187"/>
      <c r="AP148" s="187"/>
      <c r="AQ148" s="187"/>
      <c r="AR148" s="187"/>
      <c r="AS148" s="187"/>
      <c r="AT148" s="202" t="s">
        <v>142</v>
      </c>
      <c r="AU148" s="202" t="s">
        <v>82</v>
      </c>
      <c r="AV148" s="202" t="s">
        <v>82</v>
      </c>
      <c r="AW148" s="202" t="s">
        <v>90</v>
      </c>
      <c r="AX148" s="202" t="s">
        <v>69</v>
      </c>
      <c r="AY148" s="202" t="s">
        <v>131</v>
      </c>
      <c r="AZ148" s="187"/>
      <c r="BA148" s="187"/>
      <c r="BB148" s="187"/>
      <c r="BC148" s="187"/>
      <c r="BD148" s="187"/>
      <c r="BE148" s="187"/>
      <c r="BF148" s="187"/>
      <c r="BG148" s="187"/>
      <c r="BH148" s="187"/>
      <c r="BI148" s="187"/>
      <c r="BJ148" s="187"/>
      <c r="BK148" s="187"/>
      <c r="BL148" s="187"/>
      <c r="BM148" s="187"/>
    </row>
    <row r="149" spans="2:65" s="6" customFormat="1" ht="15.75" customHeight="1">
      <c r="B149" s="95"/>
      <c r="C149" s="187"/>
      <c r="D149" s="187"/>
      <c r="E149" s="203"/>
      <c r="F149" s="259" t="s">
        <v>144</v>
      </c>
      <c r="G149" s="260"/>
      <c r="H149" s="260"/>
      <c r="I149" s="260"/>
      <c r="J149" s="187"/>
      <c r="K149" s="96">
        <v>1.38</v>
      </c>
      <c r="L149" s="187"/>
      <c r="M149" s="187"/>
      <c r="N149" s="187"/>
      <c r="O149" s="187"/>
      <c r="P149" s="187"/>
      <c r="Q149" s="187"/>
      <c r="R149" s="187"/>
      <c r="S149" s="95"/>
      <c r="T149" s="97"/>
      <c r="U149" s="187"/>
      <c r="V149" s="187"/>
      <c r="W149" s="187"/>
      <c r="X149" s="187"/>
      <c r="Y149" s="187"/>
      <c r="Z149" s="187"/>
      <c r="AA149" s="98"/>
      <c r="AB149" s="187"/>
      <c r="AC149" s="187"/>
      <c r="AD149" s="187"/>
      <c r="AE149" s="187"/>
      <c r="AF149" s="187"/>
      <c r="AG149" s="187"/>
      <c r="AH149" s="187"/>
      <c r="AI149" s="187"/>
      <c r="AJ149" s="187"/>
      <c r="AK149" s="187"/>
      <c r="AL149" s="187"/>
      <c r="AM149" s="187"/>
      <c r="AN149" s="187"/>
      <c r="AO149" s="187"/>
      <c r="AP149" s="187"/>
      <c r="AQ149" s="187"/>
      <c r="AR149" s="187"/>
      <c r="AS149" s="187"/>
      <c r="AT149" s="203" t="s">
        <v>142</v>
      </c>
      <c r="AU149" s="203" t="s">
        <v>82</v>
      </c>
      <c r="AV149" s="203" t="s">
        <v>137</v>
      </c>
      <c r="AW149" s="203" t="s">
        <v>90</v>
      </c>
      <c r="AX149" s="203" t="s">
        <v>20</v>
      </c>
      <c r="AY149" s="203" t="s">
        <v>131</v>
      </c>
      <c r="AZ149" s="187"/>
      <c r="BA149" s="187"/>
      <c r="BB149" s="187"/>
      <c r="BC149" s="187"/>
      <c r="BD149" s="187"/>
      <c r="BE149" s="187"/>
      <c r="BF149" s="187"/>
      <c r="BG149" s="187"/>
      <c r="BH149" s="187"/>
      <c r="BI149" s="187"/>
      <c r="BJ149" s="187"/>
      <c r="BK149" s="187"/>
      <c r="BL149" s="187"/>
      <c r="BM149" s="187"/>
    </row>
    <row r="150" spans="2:63" s="74" customFormat="1" ht="30.75" customHeight="1">
      <c r="B150" s="75"/>
      <c r="D150" s="81" t="s">
        <v>94</v>
      </c>
      <c r="N150" s="268">
        <f>$BK$150</f>
        <v>0</v>
      </c>
      <c r="O150" s="267"/>
      <c r="P150" s="267"/>
      <c r="Q150" s="267"/>
      <c r="S150" s="75"/>
      <c r="T150" s="77"/>
      <c r="W150" s="78">
        <f>SUM($W$151:$W$157)</f>
        <v>0</v>
      </c>
      <c r="Y150" s="78">
        <f>SUM($Y$151:$Y$157)</f>
        <v>0</v>
      </c>
      <c r="AA150" s="79">
        <f>SUM($AA$151:$AA$157)</f>
        <v>0</v>
      </c>
      <c r="AR150" s="204" t="s">
        <v>20</v>
      </c>
      <c r="AT150" s="204" t="s">
        <v>68</v>
      </c>
      <c r="AU150" s="204" t="s">
        <v>20</v>
      </c>
      <c r="AY150" s="204" t="s">
        <v>131</v>
      </c>
      <c r="BK150" s="80">
        <f>SUM($BK$151:$BK$157)</f>
        <v>0</v>
      </c>
    </row>
    <row r="151" spans="2:65" s="6" customFormat="1" ht="27" customHeight="1">
      <c r="B151" s="17"/>
      <c r="C151" s="82" t="s">
        <v>233</v>
      </c>
      <c r="D151" s="82" t="s">
        <v>132</v>
      </c>
      <c r="E151" s="83" t="s">
        <v>234</v>
      </c>
      <c r="F151" s="250" t="s">
        <v>235</v>
      </c>
      <c r="G151" s="251"/>
      <c r="H151" s="251"/>
      <c r="I151" s="251"/>
      <c r="J151" s="84" t="s">
        <v>194</v>
      </c>
      <c r="K151" s="85">
        <v>61.8</v>
      </c>
      <c r="L151" s="252"/>
      <c r="M151" s="251"/>
      <c r="N151" s="253">
        <f>ROUND($L$151*$K$151,2)</f>
        <v>0</v>
      </c>
      <c r="O151" s="251"/>
      <c r="P151" s="251"/>
      <c r="Q151" s="251"/>
      <c r="R151" s="201" t="s">
        <v>136</v>
      </c>
      <c r="S151" s="17"/>
      <c r="T151" s="86"/>
      <c r="U151" s="87" t="s">
        <v>39</v>
      </c>
      <c r="V151" s="187"/>
      <c r="W151" s="187"/>
      <c r="X151" s="88">
        <v>0</v>
      </c>
      <c r="Y151" s="88">
        <f>$X$151*$K$151</f>
        <v>0</v>
      </c>
      <c r="Z151" s="88">
        <v>0</v>
      </c>
      <c r="AA151" s="89">
        <f>$Z$151*$K$151</f>
        <v>0</v>
      </c>
      <c r="AB151" s="187"/>
      <c r="AC151" s="187"/>
      <c r="AD151" s="187"/>
      <c r="AE151" s="187"/>
      <c r="AF151" s="187"/>
      <c r="AG151" s="187"/>
      <c r="AH151" s="187"/>
      <c r="AI151" s="187"/>
      <c r="AJ151" s="187"/>
      <c r="AK151" s="187"/>
      <c r="AL151" s="187"/>
      <c r="AM151" s="187"/>
      <c r="AN151" s="187"/>
      <c r="AO151" s="187"/>
      <c r="AP151" s="187"/>
      <c r="AQ151" s="187"/>
      <c r="AR151" s="197" t="s">
        <v>137</v>
      </c>
      <c r="AS151" s="187"/>
      <c r="AT151" s="197" t="s">
        <v>132</v>
      </c>
      <c r="AU151" s="197" t="s">
        <v>82</v>
      </c>
      <c r="AV151" s="187"/>
      <c r="AW151" s="187"/>
      <c r="AX151" s="187"/>
      <c r="AY151" s="187" t="s">
        <v>131</v>
      </c>
      <c r="AZ151" s="187"/>
      <c r="BA151" s="187"/>
      <c r="BB151" s="187"/>
      <c r="BC151" s="187"/>
      <c r="BD151" s="187"/>
      <c r="BE151" s="90">
        <f>IF($U$151="základní",$N$151,0)</f>
        <v>0</v>
      </c>
      <c r="BF151" s="90">
        <f>IF($U$151="snížená",$N$151,0)</f>
        <v>0</v>
      </c>
      <c r="BG151" s="90">
        <f>IF($U$151="zákl. přenesená",$N$151,0)</f>
        <v>0</v>
      </c>
      <c r="BH151" s="90">
        <f>IF($U$151="sníž. přenesená",$N$151,0)</f>
        <v>0</v>
      </c>
      <c r="BI151" s="90">
        <f>IF($U$151="nulová",$N$151,0)</f>
        <v>0</v>
      </c>
      <c r="BJ151" s="197" t="s">
        <v>20</v>
      </c>
      <c r="BK151" s="90">
        <f>ROUND($L$151*$K$151,2)</f>
        <v>0</v>
      </c>
      <c r="BL151" s="197" t="s">
        <v>137</v>
      </c>
      <c r="BM151" s="197" t="s">
        <v>236</v>
      </c>
    </row>
    <row r="152" spans="2:65" s="6" customFormat="1" ht="16.5" customHeight="1">
      <c r="B152" s="17"/>
      <c r="C152" s="187"/>
      <c r="D152" s="187"/>
      <c r="E152" s="187"/>
      <c r="F152" s="254" t="s">
        <v>237</v>
      </c>
      <c r="G152" s="225"/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225"/>
      <c r="S152" s="17"/>
      <c r="T152" s="192"/>
      <c r="U152" s="187"/>
      <c r="V152" s="187"/>
      <c r="W152" s="187"/>
      <c r="X152" s="187"/>
      <c r="Y152" s="187"/>
      <c r="Z152" s="187"/>
      <c r="AA152" s="33"/>
      <c r="AB152" s="187"/>
      <c r="AC152" s="187"/>
      <c r="AD152" s="187"/>
      <c r="AE152" s="187"/>
      <c r="AF152" s="187"/>
      <c r="AG152" s="187"/>
      <c r="AH152" s="187"/>
      <c r="AI152" s="187"/>
      <c r="AJ152" s="187"/>
      <c r="AK152" s="187"/>
      <c r="AL152" s="187"/>
      <c r="AM152" s="187"/>
      <c r="AN152" s="187"/>
      <c r="AO152" s="187"/>
      <c r="AP152" s="187"/>
      <c r="AQ152" s="187"/>
      <c r="AR152" s="187"/>
      <c r="AS152" s="187"/>
      <c r="AT152" s="187" t="s">
        <v>140</v>
      </c>
      <c r="AU152" s="187" t="s">
        <v>82</v>
      </c>
      <c r="AV152" s="187"/>
      <c r="AW152" s="187"/>
      <c r="AX152" s="187"/>
      <c r="AY152" s="187"/>
      <c r="AZ152" s="187"/>
      <c r="BA152" s="187"/>
      <c r="BB152" s="187"/>
      <c r="BC152" s="187"/>
      <c r="BD152" s="187"/>
      <c r="BE152" s="187"/>
      <c r="BF152" s="187"/>
      <c r="BG152" s="187"/>
      <c r="BH152" s="187"/>
      <c r="BI152" s="187"/>
      <c r="BJ152" s="187"/>
      <c r="BK152" s="187"/>
      <c r="BL152" s="187"/>
      <c r="BM152" s="187"/>
    </row>
    <row r="153" spans="2:65" s="6" customFormat="1" ht="15.75" customHeight="1">
      <c r="B153" s="91"/>
      <c r="C153" s="187"/>
      <c r="D153" s="187"/>
      <c r="E153" s="202"/>
      <c r="F153" s="255" t="s">
        <v>238</v>
      </c>
      <c r="G153" s="256"/>
      <c r="H153" s="256"/>
      <c r="I153" s="256"/>
      <c r="J153" s="187"/>
      <c r="K153" s="92">
        <v>61.8</v>
      </c>
      <c r="L153" s="187"/>
      <c r="M153" s="187"/>
      <c r="N153" s="187"/>
      <c r="O153" s="187"/>
      <c r="P153" s="187"/>
      <c r="Q153" s="187"/>
      <c r="R153" s="187"/>
      <c r="S153" s="91"/>
      <c r="T153" s="93"/>
      <c r="U153" s="187"/>
      <c r="V153" s="187"/>
      <c r="W153" s="187"/>
      <c r="X153" s="187"/>
      <c r="Y153" s="187"/>
      <c r="Z153" s="187"/>
      <c r="AA153" s="94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7"/>
      <c r="AT153" s="202" t="s">
        <v>142</v>
      </c>
      <c r="AU153" s="202" t="s">
        <v>82</v>
      </c>
      <c r="AV153" s="202" t="s">
        <v>82</v>
      </c>
      <c r="AW153" s="202" t="s">
        <v>90</v>
      </c>
      <c r="AX153" s="202" t="s">
        <v>20</v>
      </c>
      <c r="AY153" s="202" t="s">
        <v>131</v>
      </c>
      <c r="AZ153" s="187"/>
      <c r="BA153" s="187"/>
      <c r="BB153" s="187"/>
      <c r="BC153" s="187"/>
      <c r="BD153" s="187"/>
      <c r="BE153" s="187"/>
      <c r="BF153" s="187"/>
      <c r="BG153" s="187"/>
      <c r="BH153" s="187"/>
      <c r="BI153" s="187"/>
      <c r="BJ153" s="187"/>
      <c r="BK153" s="187"/>
      <c r="BL153" s="187"/>
      <c r="BM153" s="187"/>
    </row>
    <row r="154" spans="2:65" s="6" customFormat="1" ht="27" customHeight="1">
      <c r="B154" s="17"/>
      <c r="C154" s="82" t="s">
        <v>239</v>
      </c>
      <c r="D154" s="82" t="s">
        <v>132</v>
      </c>
      <c r="E154" s="83" t="s">
        <v>240</v>
      </c>
      <c r="F154" s="250" t="s">
        <v>241</v>
      </c>
      <c r="G154" s="251"/>
      <c r="H154" s="251"/>
      <c r="I154" s="251"/>
      <c r="J154" s="84" t="s">
        <v>194</v>
      </c>
      <c r="K154" s="85">
        <v>247.2</v>
      </c>
      <c r="L154" s="252"/>
      <c r="M154" s="251"/>
      <c r="N154" s="253">
        <f>ROUND($L$154*$K$154,2)</f>
        <v>0</v>
      </c>
      <c r="O154" s="251"/>
      <c r="P154" s="251"/>
      <c r="Q154" s="251"/>
      <c r="R154" s="201" t="s">
        <v>136</v>
      </c>
      <c r="S154" s="17"/>
      <c r="T154" s="86"/>
      <c r="U154" s="87" t="s">
        <v>39</v>
      </c>
      <c r="V154" s="187"/>
      <c r="W154" s="187"/>
      <c r="X154" s="88">
        <v>0</v>
      </c>
      <c r="Y154" s="88">
        <f>$X$154*$K$154</f>
        <v>0</v>
      </c>
      <c r="Z154" s="88">
        <v>0</v>
      </c>
      <c r="AA154" s="89">
        <f>$Z$154*$K$154</f>
        <v>0</v>
      </c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97" t="s">
        <v>137</v>
      </c>
      <c r="AS154" s="187"/>
      <c r="AT154" s="197" t="s">
        <v>132</v>
      </c>
      <c r="AU154" s="197" t="s">
        <v>82</v>
      </c>
      <c r="AV154" s="187"/>
      <c r="AW154" s="187"/>
      <c r="AX154" s="187"/>
      <c r="AY154" s="187" t="s">
        <v>131</v>
      </c>
      <c r="AZ154" s="187"/>
      <c r="BA154" s="187"/>
      <c r="BB154" s="187"/>
      <c r="BC154" s="187"/>
      <c r="BD154" s="187"/>
      <c r="BE154" s="90">
        <f>IF($U$154="základní",$N$154,0)</f>
        <v>0</v>
      </c>
      <c r="BF154" s="90">
        <f>IF($U$154="snížená",$N$154,0)</f>
        <v>0</v>
      </c>
      <c r="BG154" s="90">
        <f>IF($U$154="zákl. přenesená",$N$154,0)</f>
        <v>0</v>
      </c>
      <c r="BH154" s="90">
        <f>IF($U$154="sníž. přenesená",$N$154,0)</f>
        <v>0</v>
      </c>
      <c r="BI154" s="90">
        <f>IF($U$154="nulová",$N$154,0)</f>
        <v>0</v>
      </c>
      <c r="BJ154" s="197" t="s">
        <v>20</v>
      </c>
      <c r="BK154" s="90">
        <f>ROUND($L$154*$K$154,2)</f>
        <v>0</v>
      </c>
      <c r="BL154" s="197" t="s">
        <v>137</v>
      </c>
      <c r="BM154" s="197" t="s">
        <v>242</v>
      </c>
    </row>
    <row r="155" spans="2:65" s="6" customFormat="1" ht="16.5" customHeight="1">
      <c r="B155" s="17"/>
      <c r="C155" s="187"/>
      <c r="D155" s="187"/>
      <c r="E155" s="187"/>
      <c r="F155" s="254" t="s">
        <v>243</v>
      </c>
      <c r="G155" s="225"/>
      <c r="H155" s="225"/>
      <c r="I155" s="225"/>
      <c r="J155" s="225"/>
      <c r="K155" s="225"/>
      <c r="L155" s="225"/>
      <c r="M155" s="225"/>
      <c r="N155" s="225"/>
      <c r="O155" s="225"/>
      <c r="P155" s="225"/>
      <c r="Q155" s="225"/>
      <c r="R155" s="225"/>
      <c r="S155" s="17"/>
      <c r="T155" s="192"/>
      <c r="U155" s="187"/>
      <c r="V155" s="187"/>
      <c r="W155" s="187"/>
      <c r="X155" s="187"/>
      <c r="Y155" s="187"/>
      <c r="Z155" s="187"/>
      <c r="AA155" s="33"/>
      <c r="AB155" s="187"/>
      <c r="AC155" s="187"/>
      <c r="AD155" s="187"/>
      <c r="AE155" s="187"/>
      <c r="AF155" s="187"/>
      <c r="AG155" s="187"/>
      <c r="AH155" s="187"/>
      <c r="AI155" s="187"/>
      <c r="AJ155" s="187"/>
      <c r="AK155" s="187"/>
      <c r="AL155" s="187"/>
      <c r="AM155" s="187"/>
      <c r="AN155" s="187"/>
      <c r="AO155" s="187"/>
      <c r="AP155" s="187"/>
      <c r="AQ155" s="187"/>
      <c r="AR155" s="187"/>
      <c r="AS155" s="187"/>
      <c r="AT155" s="187" t="s">
        <v>140</v>
      </c>
      <c r="AU155" s="187" t="s">
        <v>82</v>
      </c>
      <c r="AV155" s="187"/>
      <c r="AW155" s="187"/>
      <c r="AX155" s="187"/>
      <c r="AY155" s="187"/>
      <c r="AZ155" s="187"/>
      <c r="BA155" s="187"/>
      <c r="BB155" s="187"/>
      <c r="BC155" s="187"/>
      <c r="BD155" s="187"/>
      <c r="BE155" s="187"/>
      <c r="BF155" s="187"/>
      <c r="BG155" s="187"/>
      <c r="BH155" s="187"/>
      <c r="BI155" s="187"/>
      <c r="BJ155" s="187"/>
      <c r="BK155" s="187"/>
      <c r="BL155" s="187"/>
      <c r="BM155" s="187"/>
    </row>
    <row r="156" spans="2:65" s="6" customFormat="1" ht="27" customHeight="1">
      <c r="B156" s="91"/>
      <c r="C156" s="187"/>
      <c r="D156" s="187"/>
      <c r="E156" s="202"/>
      <c r="F156" s="255" t="s">
        <v>244</v>
      </c>
      <c r="G156" s="256"/>
      <c r="H156" s="256"/>
      <c r="I156" s="256"/>
      <c r="J156" s="187"/>
      <c r="K156" s="92">
        <v>61.8</v>
      </c>
      <c r="L156" s="187"/>
      <c r="M156" s="187"/>
      <c r="N156" s="187"/>
      <c r="O156" s="187"/>
      <c r="P156" s="187"/>
      <c r="Q156" s="187"/>
      <c r="R156" s="187"/>
      <c r="S156" s="91"/>
      <c r="T156" s="93"/>
      <c r="U156" s="187"/>
      <c r="V156" s="187"/>
      <c r="W156" s="187"/>
      <c r="X156" s="187"/>
      <c r="Y156" s="187"/>
      <c r="Z156" s="187"/>
      <c r="AA156" s="94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7"/>
      <c r="AR156" s="187"/>
      <c r="AS156" s="187"/>
      <c r="AT156" s="202" t="s">
        <v>142</v>
      </c>
      <c r="AU156" s="202" t="s">
        <v>82</v>
      </c>
      <c r="AV156" s="202" t="s">
        <v>82</v>
      </c>
      <c r="AW156" s="202" t="s">
        <v>90</v>
      </c>
      <c r="AX156" s="202" t="s">
        <v>69</v>
      </c>
      <c r="AY156" s="202" t="s">
        <v>131</v>
      </c>
      <c r="AZ156" s="187"/>
      <c r="BA156" s="187"/>
      <c r="BB156" s="187"/>
      <c r="BC156" s="187"/>
      <c r="BD156" s="187"/>
      <c r="BE156" s="187"/>
      <c r="BF156" s="187"/>
      <c r="BG156" s="187"/>
      <c r="BH156" s="187"/>
      <c r="BI156" s="187"/>
      <c r="BJ156" s="187"/>
      <c r="BK156" s="187"/>
      <c r="BL156" s="187"/>
      <c r="BM156" s="187"/>
    </row>
    <row r="157" spans="2:65" s="6" customFormat="1" ht="15.75" customHeight="1">
      <c r="B157" s="91"/>
      <c r="C157" s="187"/>
      <c r="D157" s="187"/>
      <c r="E157" s="202"/>
      <c r="F157" s="255" t="s">
        <v>245</v>
      </c>
      <c r="G157" s="256"/>
      <c r="H157" s="256"/>
      <c r="I157" s="256"/>
      <c r="J157" s="187"/>
      <c r="K157" s="92">
        <v>185.4</v>
      </c>
      <c r="L157" s="187"/>
      <c r="M157" s="187"/>
      <c r="N157" s="187"/>
      <c r="O157" s="187"/>
      <c r="P157" s="187"/>
      <c r="Q157" s="187"/>
      <c r="R157" s="187"/>
      <c r="S157" s="91"/>
      <c r="T157" s="93"/>
      <c r="U157" s="187"/>
      <c r="V157" s="187"/>
      <c r="W157" s="187"/>
      <c r="X157" s="187"/>
      <c r="Y157" s="187"/>
      <c r="Z157" s="187"/>
      <c r="AA157" s="94"/>
      <c r="AB157" s="187"/>
      <c r="AC157" s="187"/>
      <c r="AD157" s="187"/>
      <c r="AE157" s="187"/>
      <c r="AF157" s="187"/>
      <c r="AG157" s="187"/>
      <c r="AH157" s="187"/>
      <c r="AI157" s="187"/>
      <c r="AJ157" s="187"/>
      <c r="AK157" s="187"/>
      <c r="AL157" s="187"/>
      <c r="AM157" s="187"/>
      <c r="AN157" s="187"/>
      <c r="AO157" s="187"/>
      <c r="AP157" s="187"/>
      <c r="AQ157" s="187"/>
      <c r="AR157" s="187"/>
      <c r="AS157" s="187"/>
      <c r="AT157" s="202" t="s">
        <v>142</v>
      </c>
      <c r="AU157" s="202" t="s">
        <v>82</v>
      </c>
      <c r="AV157" s="202" t="s">
        <v>82</v>
      </c>
      <c r="AW157" s="202" t="s">
        <v>90</v>
      </c>
      <c r="AX157" s="202" t="s">
        <v>69</v>
      </c>
      <c r="AY157" s="202" t="s">
        <v>131</v>
      </c>
      <c r="AZ157" s="187"/>
      <c r="BA157" s="187"/>
      <c r="BB157" s="187"/>
      <c r="BC157" s="187"/>
      <c r="BD157" s="187"/>
      <c r="BE157" s="187"/>
      <c r="BF157" s="187"/>
      <c r="BG157" s="187"/>
      <c r="BH157" s="187"/>
      <c r="BI157" s="187"/>
      <c r="BJ157" s="187"/>
      <c r="BK157" s="187"/>
      <c r="BL157" s="187"/>
      <c r="BM157" s="187"/>
    </row>
    <row r="158" spans="2:63" s="74" customFormat="1" ht="30.75" customHeight="1">
      <c r="B158" s="75"/>
      <c r="D158" s="81" t="s">
        <v>95</v>
      </c>
      <c r="N158" s="268">
        <f>$BK$158</f>
        <v>0</v>
      </c>
      <c r="O158" s="267"/>
      <c r="P158" s="267"/>
      <c r="Q158" s="267"/>
      <c r="S158" s="75"/>
      <c r="T158" s="77"/>
      <c r="W158" s="78">
        <f>SUM($W$159:$W$163)</f>
        <v>0</v>
      </c>
      <c r="Y158" s="78">
        <f>SUM($Y$159:$Y$163)</f>
        <v>17.527715999999998</v>
      </c>
      <c r="AA158" s="79">
        <f>SUM($AA$159:$AA$163)</f>
        <v>0</v>
      </c>
      <c r="AR158" s="204" t="s">
        <v>20</v>
      </c>
      <c r="AT158" s="204" t="s">
        <v>68</v>
      </c>
      <c r="AU158" s="204" t="s">
        <v>20</v>
      </c>
      <c r="AY158" s="204" t="s">
        <v>131</v>
      </c>
      <c r="BK158" s="80">
        <f>SUM($BK$159:$BK$163)</f>
        <v>0</v>
      </c>
    </row>
    <row r="159" spans="2:65" s="6" customFormat="1" ht="27" customHeight="1">
      <c r="B159" s="17"/>
      <c r="C159" s="82" t="s">
        <v>246</v>
      </c>
      <c r="D159" s="82" t="s">
        <v>132</v>
      </c>
      <c r="E159" s="83" t="s">
        <v>247</v>
      </c>
      <c r="F159" s="250" t="s">
        <v>248</v>
      </c>
      <c r="G159" s="251"/>
      <c r="H159" s="251"/>
      <c r="I159" s="251"/>
      <c r="J159" s="84" t="s">
        <v>194</v>
      </c>
      <c r="K159" s="85">
        <v>61.8</v>
      </c>
      <c r="L159" s="252"/>
      <c r="M159" s="251"/>
      <c r="N159" s="253">
        <f>ROUND($L$159*$K$159,2)</f>
        <v>0</v>
      </c>
      <c r="O159" s="251"/>
      <c r="P159" s="251"/>
      <c r="Q159" s="251"/>
      <c r="R159" s="201" t="s">
        <v>136</v>
      </c>
      <c r="S159" s="17"/>
      <c r="T159" s="86"/>
      <c r="U159" s="87" t="s">
        <v>39</v>
      </c>
      <c r="V159" s="187"/>
      <c r="W159" s="187"/>
      <c r="X159" s="88">
        <v>0.10362</v>
      </c>
      <c r="Y159" s="88">
        <f>$X$159*$K$159</f>
        <v>6.403716</v>
      </c>
      <c r="Z159" s="88">
        <v>0</v>
      </c>
      <c r="AA159" s="89">
        <f>$Z$159*$K$159</f>
        <v>0</v>
      </c>
      <c r="AB159" s="187"/>
      <c r="AC159" s="187"/>
      <c r="AD159" s="187"/>
      <c r="AE159" s="187"/>
      <c r="AF159" s="187"/>
      <c r="AG159" s="187"/>
      <c r="AH159" s="187"/>
      <c r="AI159" s="187"/>
      <c r="AJ159" s="187"/>
      <c r="AK159" s="187"/>
      <c r="AL159" s="187"/>
      <c r="AM159" s="187"/>
      <c r="AN159" s="187"/>
      <c r="AO159" s="187"/>
      <c r="AP159" s="187"/>
      <c r="AQ159" s="187"/>
      <c r="AR159" s="197" t="s">
        <v>137</v>
      </c>
      <c r="AS159" s="187"/>
      <c r="AT159" s="197" t="s">
        <v>132</v>
      </c>
      <c r="AU159" s="197" t="s">
        <v>82</v>
      </c>
      <c r="AV159" s="187"/>
      <c r="AW159" s="187"/>
      <c r="AX159" s="187"/>
      <c r="AY159" s="187" t="s">
        <v>131</v>
      </c>
      <c r="AZ159" s="187"/>
      <c r="BA159" s="187"/>
      <c r="BB159" s="187"/>
      <c r="BC159" s="187"/>
      <c r="BD159" s="187"/>
      <c r="BE159" s="90">
        <f>IF($U$159="základní",$N$159,0)</f>
        <v>0</v>
      </c>
      <c r="BF159" s="90">
        <f>IF($U$159="snížená",$N$159,0)</f>
        <v>0</v>
      </c>
      <c r="BG159" s="90">
        <f>IF($U$159="zákl. přenesená",$N$159,0)</f>
        <v>0</v>
      </c>
      <c r="BH159" s="90">
        <f>IF($U$159="sníž. přenesená",$N$159,0)</f>
        <v>0</v>
      </c>
      <c r="BI159" s="90">
        <f>IF($U$159="nulová",$N$159,0)</f>
        <v>0</v>
      </c>
      <c r="BJ159" s="197" t="s">
        <v>20</v>
      </c>
      <c r="BK159" s="90">
        <f>ROUND($L$159*$K$159,2)</f>
        <v>0</v>
      </c>
      <c r="BL159" s="197" t="s">
        <v>137</v>
      </c>
      <c r="BM159" s="197" t="s">
        <v>249</v>
      </c>
    </row>
    <row r="160" spans="2:65" s="6" customFormat="1" ht="27" customHeight="1">
      <c r="B160" s="17"/>
      <c r="C160" s="187"/>
      <c r="D160" s="187"/>
      <c r="E160" s="187"/>
      <c r="F160" s="254" t="s">
        <v>250</v>
      </c>
      <c r="G160" s="225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17"/>
      <c r="T160" s="192"/>
      <c r="U160" s="187"/>
      <c r="V160" s="187"/>
      <c r="W160" s="187"/>
      <c r="X160" s="187"/>
      <c r="Y160" s="187"/>
      <c r="Z160" s="187"/>
      <c r="AA160" s="33"/>
      <c r="AB160" s="187"/>
      <c r="AC160" s="187"/>
      <c r="AD160" s="187"/>
      <c r="AE160" s="187"/>
      <c r="AF160" s="187"/>
      <c r="AG160" s="187"/>
      <c r="AH160" s="187"/>
      <c r="AI160" s="187"/>
      <c r="AJ160" s="187"/>
      <c r="AK160" s="187"/>
      <c r="AL160" s="187"/>
      <c r="AM160" s="187"/>
      <c r="AN160" s="187"/>
      <c r="AO160" s="187"/>
      <c r="AP160" s="187"/>
      <c r="AQ160" s="187"/>
      <c r="AR160" s="187"/>
      <c r="AS160" s="187"/>
      <c r="AT160" s="187" t="s">
        <v>140</v>
      </c>
      <c r="AU160" s="187" t="s">
        <v>82</v>
      </c>
      <c r="AV160" s="187"/>
      <c r="AW160" s="187"/>
      <c r="AX160" s="187"/>
      <c r="AY160" s="187"/>
      <c r="AZ160" s="187"/>
      <c r="BA160" s="187"/>
      <c r="BB160" s="187"/>
      <c r="BC160" s="187"/>
      <c r="BD160" s="187"/>
      <c r="BE160" s="187"/>
      <c r="BF160" s="187"/>
      <c r="BG160" s="187"/>
      <c r="BH160" s="187"/>
      <c r="BI160" s="187"/>
      <c r="BJ160" s="187"/>
      <c r="BK160" s="187"/>
      <c r="BL160" s="187"/>
      <c r="BM160" s="187"/>
    </row>
    <row r="161" spans="2:65" s="6" customFormat="1" ht="15.75" customHeight="1">
      <c r="B161" s="91"/>
      <c r="C161" s="187"/>
      <c r="D161" s="187"/>
      <c r="E161" s="202"/>
      <c r="F161" s="255" t="s">
        <v>251</v>
      </c>
      <c r="G161" s="256"/>
      <c r="H161" s="256"/>
      <c r="I161" s="256"/>
      <c r="J161" s="187"/>
      <c r="K161" s="92">
        <v>61.8</v>
      </c>
      <c r="L161" s="187"/>
      <c r="M161" s="187"/>
      <c r="N161" s="187"/>
      <c r="O161" s="187"/>
      <c r="P161" s="187"/>
      <c r="Q161" s="187"/>
      <c r="R161" s="187"/>
      <c r="S161" s="91"/>
      <c r="T161" s="93"/>
      <c r="U161" s="187"/>
      <c r="V161" s="187"/>
      <c r="W161" s="187"/>
      <c r="X161" s="187"/>
      <c r="Y161" s="187"/>
      <c r="Z161" s="187"/>
      <c r="AA161" s="94"/>
      <c r="AB161" s="187"/>
      <c r="AC161" s="187"/>
      <c r="AD161" s="187"/>
      <c r="AE161" s="187"/>
      <c r="AF161" s="187"/>
      <c r="AG161" s="187"/>
      <c r="AH161" s="187"/>
      <c r="AI161" s="187"/>
      <c r="AJ161" s="187"/>
      <c r="AK161" s="187"/>
      <c r="AL161" s="187"/>
      <c r="AM161" s="187"/>
      <c r="AN161" s="187"/>
      <c r="AO161" s="187"/>
      <c r="AP161" s="187"/>
      <c r="AQ161" s="187"/>
      <c r="AR161" s="187"/>
      <c r="AS161" s="187"/>
      <c r="AT161" s="202" t="s">
        <v>142</v>
      </c>
      <c r="AU161" s="202" t="s">
        <v>82</v>
      </c>
      <c r="AV161" s="202" t="s">
        <v>82</v>
      </c>
      <c r="AW161" s="202" t="s">
        <v>90</v>
      </c>
      <c r="AX161" s="202" t="s">
        <v>20</v>
      </c>
      <c r="AY161" s="202" t="s">
        <v>131</v>
      </c>
      <c r="AZ161" s="187"/>
      <c r="BA161" s="187"/>
      <c r="BB161" s="187"/>
      <c r="BC161" s="187"/>
      <c r="BD161" s="187"/>
      <c r="BE161" s="187"/>
      <c r="BF161" s="187"/>
      <c r="BG161" s="187"/>
      <c r="BH161" s="187"/>
      <c r="BI161" s="187"/>
      <c r="BJ161" s="187"/>
      <c r="BK161" s="187"/>
      <c r="BL161" s="187"/>
      <c r="BM161" s="187"/>
    </row>
    <row r="162" spans="2:65" s="6" customFormat="1" ht="15.75" customHeight="1">
      <c r="B162" s="17"/>
      <c r="C162" s="99" t="s">
        <v>252</v>
      </c>
      <c r="D162" s="99" t="s">
        <v>253</v>
      </c>
      <c r="E162" s="100" t="s">
        <v>254</v>
      </c>
      <c r="F162" s="261" t="s">
        <v>255</v>
      </c>
      <c r="G162" s="262"/>
      <c r="H162" s="262"/>
      <c r="I162" s="262"/>
      <c r="J162" s="101" t="s">
        <v>194</v>
      </c>
      <c r="K162" s="102">
        <v>61.8</v>
      </c>
      <c r="L162" s="263"/>
      <c r="M162" s="262"/>
      <c r="N162" s="264">
        <f>ROUND($L$162*$K$162,2)</f>
        <v>0</v>
      </c>
      <c r="O162" s="251"/>
      <c r="P162" s="251"/>
      <c r="Q162" s="251"/>
      <c r="R162" s="201" t="s">
        <v>136</v>
      </c>
      <c r="S162" s="17"/>
      <c r="T162" s="86"/>
      <c r="U162" s="87" t="s">
        <v>39</v>
      </c>
      <c r="V162" s="187"/>
      <c r="W162" s="187"/>
      <c r="X162" s="88">
        <v>0.18</v>
      </c>
      <c r="Y162" s="88">
        <f>$X$162*$K$162</f>
        <v>11.123999999999999</v>
      </c>
      <c r="Z162" s="88">
        <v>0</v>
      </c>
      <c r="AA162" s="89">
        <f>$Z$162*$K$162</f>
        <v>0</v>
      </c>
      <c r="AB162" s="187"/>
      <c r="AC162" s="187"/>
      <c r="AD162" s="187"/>
      <c r="AE162" s="187"/>
      <c r="AF162" s="187"/>
      <c r="AG162" s="187"/>
      <c r="AH162" s="187"/>
      <c r="AI162" s="187"/>
      <c r="AJ162" s="187"/>
      <c r="AK162" s="187"/>
      <c r="AL162" s="187"/>
      <c r="AM162" s="187"/>
      <c r="AN162" s="187"/>
      <c r="AO162" s="187"/>
      <c r="AP162" s="187"/>
      <c r="AQ162" s="187"/>
      <c r="AR162" s="197" t="s">
        <v>176</v>
      </c>
      <c r="AS162" s="187"/>
      <c r="AT162" s="197" t="s">
        <v>253</v>
      </c>
      <c r="AU162" s="197" t="s">
        <v>82</v>
      </c>
      <c r="AV162" s="187"/>
      <c r="AW162" s="187"/>
      <c r="AX162" s="187"/>
      <c r="AY162" s="187" t="s">
        <v>131</v>
      </c>
      <c r="AZ162" s="187"/>
      <c r="BA162" s="187"/>
      <c r="BB162" s="187"/>
      <c r="BC162" s="187"/>
      <c r="BD162" s="187"/>
      <c r="BE162" s="90">
        <f>IF($U$162="základní",$N$162,0)</f>
        <v>0</v>
      </c>
      <c r="BF162" s="90">
        <f>IF($U$162="snížená",$N$162,0)</f>
        <v>0</v>
      </c>
      <c r="BG162" s="90">
        <f>IF($U$162="zákl. přenesená",$N$162,0)</f>
        <v>0</v>
      </c>
      <c r="BH162" s="90">
        <f>IF($U$162="sníž. přenesená",$N$162,0)</f>
        <v>0</v>
      </c>
      <c r="BI162" s="90">
        <f>IF($U$162="nulová",$N$162,0)</f>
        <v>0</v>
      </c>
      <c r="BJ162" s="197" t="s">
        <v>20</v>
      </c>
      <c r="BK162" s="90">
        <f>ROUND($L$162*$K$162,2)</f>
        <v>0</v>
      </c>
      <c r="BL162" s="197" t="s">
        <v>137</v>
      </c>
      <c r="BM162" s="197" t="s">
        <v>256</v>
      </c>
    </row>
    <row r="163" spans="2:65" s="6" customFormat="1" ht="16.5" customHeight="1">
      <c r="B163" s="17"/>
      <c r="C163" s="187"/>
      <c r="D163" s="187"/>
      <c r="E163" s="187"/>
      <c r="F163" s="254" t="s">
        <v>257</v>
      </c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17"/>
      <c r="T163" s="192"/>
      <c r="U163" s="187"/>
      <c r="V163" s="187"/>
      <c r="W163" s="187"/>
      <c r="X163" s="187"/>
      <c r="Y163" s="187"/>
      <c r="Z163" s="187"/>
      <c r="AA163" s="33"/>
      <c r="AB163" s="187"/>
      <c r="AC163" s="187"/>
      <c r="AD163" s="187"/>
      <c r="AE163" s="187"/>
      <c r="AF163" s="187"/>
      <c r="AG163" s="187"/>
      <c r="AH163" s="187"/>
      <c r="AI163" s="187"/>
      <c r="AJ163" s="187"/>
      <c r="AK163" s="187"/>
      <c r="AL163" s="187"/>
      <c r="AM163" s="187"/>
      <c r="AN163" s="187"/>
      <c r="AO163" s="187"/>
      <c r="AP163" s="187"/>
      <c r="AQ163" s="187"/>
      <c r="AR163" s="187"/>
      <c r="AS163" s="187"/>
      <c r="AT163" s="187" t="s">
        <v>140</v>
      </c>
      <c r="AU163" s="187" t="s">
        <v>82</v>
      </c>
      <c r="AV163" s="187"/>
      <c r="AW163" s="187"/>
      <c r="AX163" s="187"/>
      <c r="AY163" s="187"/>
      <c r="AZ163" s="187"/>
      <c r="BA163" s="187"/>
      <c r="BB163" s="187"/>
      <c r="BC163" s="187"/>
      <c r="BD163" s="187"/>
      <c r="BE163" s="187"/>
      <c r="BF163" s="187"/>
      <c r="BG163" s="187"/>
      <c r="BH163" s="187"/>
      <c r="BI163" s="187"/>
      <c r="BJ163" s="187"/>
      <c r="BK163" s="187"/>
      <c r="BL163" s="187"/>
      <c r="BM163" s="187"/>
    </row>
    <row r="164" spans="2:63" s="74" customFormat="1" ht="30.75" customHeight="1">
      <c r="B164" s="75"/>
      <c r="D164" s="81" t="s">
        <v>96</v>
      </c>
      <c r="N164" s="268">
        <f>$BK$164</f>
        <v>0</v>
      </c>
      <c r="O164" s="267"/>
      <c r="P164" s="267"/>
      <c r="Q164" s="267"/>
      <c r="S164" s="75"/>
      <c r="T164" s="77"/>
      <c r="W164" s="78">
        <f>SUM($W$165:$W$186)</f>
        <v>0</v>
      </c>
      <c r="Y164" s="78">
        <f>SUM($Y$165:$Y$186)</f>
        <v>327.79862687</v>
      </c>
      <c r="AA164" s="79">
        <f>SUM($AA$165:$AA$186)</f>
        <v>0</v>
      </c>
      <c r="AR164" s="204" t="s">
        <v>20</v>
      </c>
      <c r="AT164" s="204" t="s">
        <v>68</v>
      </c>
      <c r="AU164" s="204" t="s">
        <v>20</v>
      </c>
      <c r="AY164" s="204" t="s">
        <v>131</v>
      </c>
      <c r="BK164" s="80">
        <f>SUM($BK$165:$BK$186)</f>
        <v>0</v>
      </c>
    </row>
    <row r="165" spans="2:65" s="6" customFormat="1" ht="27" customHeight="1">
      <c r="B165" s="17"/>
      <c r="C165" s="82" t="s">
        <v>10</v>
      </c>
      <c r="D165" s="82" t="s">
        <v>132</v>
      </c>
      <c r="E165" s="83" t="s">
        <v>258</v>
      </c>
      <c r="F165" s="250" t="s">
        <v>259</v>
      </c>
      <c r="G165" s="251"/>
      <c r="H165" s="251"/>
      <c r="I165" s="251"/>
      <c r="J165" s="84" t="s">
        <v>135</v>
      </c>
      <c r="K165" s="85">
        <v>41.241</v>
      </c>
      <c r="L165" s="252"/>
      <c r="M165" s="251"/>
      <c r="N165" s="253">
        <f>ROUND($L$165*$K$165,2)</f>
        <v>0</v>
      </c>
      <c r="O165" s="251"/>
      <c r="P165" s="251"/>
      <c r="Q165" s="251"/>
      <c r="R165" s="201" t="s">
        <v>136</v>
      </c>
      <c r="S165" s="17"/>
      <c r="T165" s="86"/>
      <c r="U165" s="87" t="s">
        <v>39</v>
      </c>
      <c r="V165" s="187"/>
      <c r="W165" s="187"/>
      <c r="X165" s="88">
        <v>2.45329</v>
      </c>
      <c r="Y165" s="88">
        <f>$X$165*$K$165</f>
        <v>101.17613288999999</v>
      </c>
      <c r="Z165" s="88">
        <v>0</v>
      </c>
      <c r="AA165" s="89">
        <f>$Z$165*$K$165</f>
        <v>0</v>
      </c>
      <c r="AB165" s="187"/>
      <c r="AC165" s="187"/>
      <c r="AD165" s="187"/>
      <c r="AE165" s="187"/>
      <c r="AF165" s="187"/>
      <c r="AG165" s="187"/>
      <c r="AH165" s="187"/>
      <c r="AI165" s="187"/>
      <c r="AJ165" s="187"/>
      <c r="AK165" s="187"/>
      <c r="AL165" s="187"/>
      <c r="AM165" s="187"/>
      <c r="AN165" s="187"/>
      <c r="AO165" s="187"/>
      <c r="AP165" s="187"/>
      <c r="AQ165" s="187"/>
      <c r="AR165" s="197" t="s">
        <v>137</v>
      </c>
      <c r="AS165" s="187"/>
      <c r="AT165" s="197" t="s">
        <v>132</v>
      </c>
      <c r="AU165" s="197" t="s">
        <v>82</v>
      </c>
      <c r="AV165" s="187"/>
      <c r="AW165" s="187"/>
      <c r="AX165" s="187"/>
      <c r="AY165" s="187" t="s">
        <v>131</v>
      </c>
      <c r="AZ165" s="187"/>
      <c r="BA165" s="187"/>
      <c r="BB165" s="187"/>
      <c r="BC165" s="187"/>
      <c r="BD165" s="187"/>
      <c r="BE165" s="90">
        <f>IF($U$165="základní",$N$165,0)</f>
        <v>0</v>
      </c>
      <c r="BF165" s="90">
        <f>IF($U$165="snížená",$N$165,0)</f>
        <v>0</v>
      </c>
      <c r="BG165" s="90">
        <f>IF($U$165="zákl. přenesená",$N$165,0)</f>
        <v>0</v>
      </c>
      <c r="BH165" s="90">
        <f>IF($U$165="sníž. přenesená",$N$165,0)</f>
        <v>0</v>
      </c>
      <c r="BI165" s="90">
        <f>IF($U$165="nulová",$N$165,0)</f>
        <v>0</v>
      </c>
      <c r="BJ165" s="197" t="s">
        <v>20</v>
      </c>
      <c r="BK165" s="90">
        <f>ROUND($L$165*$K$165,2)</f>
        <v>0</v>
      </c>
      <c r="BL165" s="197" t="s">
        <v>137</v>
      </c>
      <c r="BM165" s="197" t="s">
        <v>260</v>
      </c>
    </row>
    <row r="166" spans="2:65" s="6" customFormat="1" ht="16.5" customHeight="1">
      <c r="B166" s="17"/>
      <c r="C166" s="187"/>
      <c r="D166" s="187"/>
      <c r="E166" s="187"/>
      <c r="F166" s="254" t="s">
        <v>261</v>
      </c>
      <c r="G166" s="225"/>
      <c r="H166" s="225"/>
      <c r="I166" s="225"/>
      <c r="J166" s="225"/>
      <c r="K166" s="225"/>
      <c r="L166" s="225"/>
      <c r="M166" s="225"/>
      <c r="N166" s="225"/>
      <c r="O166" s="225"/>
      <c r="P166" s="225"/>
      <c r="Q166" s="225"/>
      <c r="R166" s="225"/>
      <c r="S166" s="17"/>
      <c r="T166" s="192"/>
      <c r="U166" s="187"/>
      <c r="V166" s="187"/>
      <c r="W166" s="187"/>
      <c r="X166" s="187"/>
      <c r="Y166" s="187"/>
      <c r="Z166" s="187"/>
      <c r="AA166" s="33"/>
      <c r="AB166" s="187"/>
      <c r="AC166" s="187"/>
      <c r="AD166" s="187"/>
      <c r="AE166" s="187"/>
      <c r="AF166" s="187"/>
      <c r="AG166" s="187"/>
      <c r="AH166" s="187"/>
      <c r="AI166" s="187"/>
      <c r="AJ166" s="187"/>
      <c r="AK166" s="187"/>
      <c r="AL166" s="187"/>
      <c r="AM166" s="187"/>
      <c r="AN166" s="187"/>
      <c r="AO166" s="187"/>
      <c r="AP166" s="187"/>
      <c r="AQ166" s="187"/>
      <c r="AR166" s="187"/>
      <c r="AS166" s="187"/>
      <c r="AT166" s="187" t="s">
        <v>140</v>
      </c>
      <c r="AU166" s="187" t="s">
        <v>82</v>
      </c>
      <c r="AV166" s="187"/>
      <c r="AW166" s="187"/>
      <c r="AX166" s="187"/>
      <c r="AY166" s="187"/>
      <c r="AZ166" s="187"/>
      <c r="BA166" s="187"/>
      <c r="BB166" s="187"/>
      <c r="BC166" s="187"/>
      <c r="BD166" s="187"/>
      <c r="BE166" s="187"/>
      <c r="BF166" s="187"/>
      <c r="BG166" s="187"/>
      <c r="BH166" s="187"/>
      <c r="BI166" s="187"/>
      <c r="BJ166" s="187"/>
      <c r="BK166" s="187"/>
      <c r="BL166" s="187"/>
      <c r="BM166" s="187"/>
    </row>
    <row r="167" spans="2:65" s="6" customFormat="1" ht="15.75" customHeight="1">
      <c r="B167" s="91"/>
      <c r="C167" s="187"/>
      <c r="D167" s="187"/>
      <c r="E167" s="202"/>
      <c r="F167" s="255" t="s">
        <v>262</v>
      </c>
      <c r="G167" s="256"/>
      <c r="H167" s="256"/>
      <c r="I167" s="256"/>
      <c r="J167" s="187"/>
      <c r="K167" s="92">
        <v>41.241</v>
      </c>
      <c r="L167" s="187"/>
      <c r="M167" s="187"/>
      <c r="N167" s="187"/>
      <c r="O167" s="187"/>
      <c r="P167" s="187"/>
      <c r="Q167" s="187"/>
      <c r="R167" s="187"/>
      <c r="S167" s="91"/>
      <c r="T167" s="93"/>
      <c r="U167" s="187"/>
      <c r="V167" s="187"/>
      <c r="W167" s="187"/>
      <c r="X167" s="187"/>
      <c r="Y167" s="187"/>
      <c r="Z167" s="187"/>
      <c r="AA167" s="94"/>
      <c r="AB167" s="187"/>
      <c r="AC167" s="187"/>
      <c r="AD167" s="187"/>
      <c r="AE167" s="187"/>
      <c r="AF167" s="187"/>
      <c r="AG167" s="187"/>
      <c r="AH167" s="187"/>
      <c r="AI167" s="187"/>
      <c r="AJ167" s="187"/>
      <c r="AK167" s="187"/>
      <c r="AL167" s="187"/>
      <c r="AM167" s="187"/>
      <c r="AN167" s="187"/>
      <c r="AO167" s="187"/>
      <c r="AP167" s="187"/>
      <c r="AQ167" s="187"/>
      <c r="AR167" s="187"/>
      <c r="AS167" s="187"/>
      <c r="AT167" s="202" t="s">
        <v>142</v>
      </c>
      <c r="AU167" s="202" t="s">
        <v>82</v>
      </c>
      <c r="AV167" s="202" t="s">
        <v>82</v>
      </c>
      <c r="AW167" s="202" t="s">
        <v>90</v>
      </c>
      <c r="AX167" s="202" t="s">
        <v>20</v>
      </c>
      <c r="AY167" s="202" t="s">
        <v>131</v>
      </c>
      <c r="AZ167" s="187"/>
      <c r="BA167" s="187"/>
      <c r="BB167" s="187"/>
      <c r="BC167" s="187"/>
      <c r="BD167" s="187"/>
      <c r="BE167" s="187"/>
      <c r="BF167" s="187"/>
      <c r="BG167" s="187"/>
      <c r="BH167" s="187"/>
      <c r="BI167" s="187"/>
      <c r="BJ167" s="187"/>
      <c r="BK167" s="187"/>
      <c r="BL167" s="187"/>
      <c r="BM167" s="187"/>
    </row>
    <row r="168" spans="2:65" s="6" customFormat="1" ht="27" customHeight="1">
      <c r="B168" s="17"/>
      <c r="C168" s="82" t="s">
        <v>263</v>
      </c>
      <c r="D168" s="82" t="s">
        <v>132</v>
      </c>
      <c r="E168" s="83" t="s">
        <v>264</v>
      </c>
      <c r="F168" s="250" t="s">
        <v>265</v>
      </c>
      <c r="G168" s="251"/>
      <c r="H168" s="251"/>
      <c r="I168" s="251"/>
      <c r="J168" s="84" t="s">
        <v>135</v>
      </c>
      <c r="K168" s="85">
        <v>43.02</v>
      </c>
      <c r="L168" s="252"/>
      <c r="M168" s="251"/>
      <c r="N168" s="253">
        <f>ROUND($L$168*$K$168,2)</f>
        <v>0</v>
      </c>
      <c r="O168" s="251"/>
      <c r="P168" s="251"/>
      <c r="Q168" s="251"/>
      <c r="R168" s="201" t="s">
        <v>136</v>
      </c>
      <c r="S168" s="17"/>
      <c r="T168" s="86"/>
      <c r="U168" s="87" t="s">
        <v>39</v>
      </c>
      <c r="V168" s="187"/>
      <c r="W168" s="187"/>
      <c r="X168" s="88">
        <v>2.45329</v>
      </c>
      <c r="Y168" s="88">
        <f>$X$168*$K$168</f>
        <v>105.5405358</v>
      </c>
      <c r="Z168" s="88">
        <v>0</v>
      </c>
      <c r="AA168" s="89">
        <f>$Z$168*$K$168</f>
        <v>0</v>
      </c>
      <c r="AB168" s="187"/>
      <c r="AC168" s="187"/>
      <c r="AD168" s="187"/>
      <c r="AE168" s="187"/>
      <c r="AF168" s="187"/>
      <c r="AG168" s="187"/>
      <c r="AH168" s="187"/>
      <c r="AI168" s="187"/>
      <c r="AJ168" s="187"/>
      <c r="AK168" s="187"/>
      <c r="AL168" s="187"/>
      <c r="AM168" s="187"/>
      <c r="AN168" s="187"/>
      <c r="AO168" s="187"/>
      <c r="AP168" s="187"/>
      <c r="AQ168" s="187"/>
      <c r="AR168" s="197" t="s">
        <v>137</v>
      </c>
      <c r="AS168" s="187"/>
      <c r="AT168" s="197" t="s">
        <v>132</v>
      </c>
      <c r="AU168" s="197" t="s">
        <v>82</v>
      </c>
      <c r="AV168" s="187"/>
      <c r="AW168" s="187"/>
      <c r="AX168" s="187"/>
      <c r="AY168" s="187" t="s">
        <v>131</v>
      </c>
      <c r="AZ168" s="187"/>
      <c r="BA168" s="187"/>
      <c r="BB168" s="187"/>
      <c r="BC168" s="187"/>
      <c r="BD168" s="187"/>
      <c r="BE168" s="90">
        <f>IF($U$168="základní",$N$168,0)</f>
        <v>0</v>
      </c>
      <c r="BF168" s="90">
        <f>IF($U$168="snížená",$N$168,0)</f>
        <v>0</v>
      </c>
      <c r="BG168" s="90">
        <f>IF($U$168="zákl. přenesená",$N$168,0)</f>
        <v>0</v>
      </c>
      <c r="BH168" s="90">
        <f>IF($U$168="sníž. přenesená",$N$168,0)</f>
        <v>0</v>
      </c>
      <c r="BI168" s="90">
        <f>IF($U$168="nulová",$N$168,0)</f>
        <v>0</v>
      </c>
      <c r="BJ168" s="197" t="s">
        <v>20</v>
      </c>
      <c r="BK168" s="90">
        <f>ROUND($L$168*$K$168,2)</f>
        <v>0</v>
      </c>
      <c r="BL168" s="197" t="s">
        <v>137</v>
      </c>
      <c r="BM168" s="197" t="s">
        <v>266</v>
      </c>
    </row>
    <row r="169" spans="2:65" s="6" customFormat="1" ht="16.5" customHeight="1">
      <c r="B169" s="17"/>
      <c r="C169" s="187"/>
      <c r="D169" s="187"/>
      <c r="E169" s="187"/>
      <c r="F169" s="254" t="s">
        <v>267</v>
      </c>
      <c r="G169" s="225"/>
      <c r="H169" s="225"/>
      <c r="I169" s="225"/>
      <c r="J169" s="225"/>
      <c r="K169" s="225"/>
      <c r="L169" s="225"/>
      <c r="M169" s="225"/>
      <c r="N169" s="225"/>
      <c r="O169" s="225"/>
      <c r="P169" s="225"/>
      <c r="Q169" s="225"/>
      <c r="R169" s="225"/>
      <c r="S169" s="17"/>
      <c r="T169" s="192"/>
      <c r="U169" s="187"/>
      <c r="V169" s="187"/>
      <c r="W169" s="187"/>
      <c r="X169" s="187"/>
      <c r="Y169" s="187"/>
      <c r="Z169" s="187"/>
      <c r="AA169" s="33"/>
      <c r="AB169" s="187"/>
      <c r="AC169" s="187"/>
      <c r="AD169" s="187"/>
      <c r="AE169" s="187"/>
      <c r="AF169" s="187"/>
      <c r="AG169" s="187"/>
      <c r="AH169" s="187"/>
      <c r="AI169" s="187"/>
      <c r="AJ169" s="187"/>
      <c r="AK169" s="187"/>
      <c r="AL169" s="187"/>
      <c r="AM169" s="187"/>
      <c r="AN169" s="187"/>
      <c r="AO169" s="187"/>
      <c r="AP169" s="187"/>
      <c r="AQ169" s="187"/>
      <c r="AR169" s="187"/>
      <c r="AS169" s="187"/>
      <c r="AT169" s="187" t="s">
        <v>140</v>
      </c>
      <c r="AU169" s="187" t="s">
        <v>82</v>
      </c>
      <c r="AV169" s="187"/>
      <c r="AW169" s="187"/>
      <c r="AX169" s="187"/>
      <c r="AY169" s="187"/>
      <c r="AZ169" s="187"/>
      <c r="BA169" s="187"/>
      <c r="BB169" s="187"/>
      <c r="BC169" s="187"/>
      <c r="BD169" s="187"/>
      <c r="BE169" s="187"/>
      <c r="BF169" s="187"/>
      <c r="BG169" s="187"/>
      <c r="BH169" s="187"/>
      <c r="BI169" s="187"/>
      <c r="BJ169" s="187"/>
      <c r="BK169" s="187"/>
      <c r="BL169" s="187"/>
      <c r="BM169" s="187"/>
    </row>
    <row r="170" spans="2:65" s="6" customFormat="1" ht="27" customHeight="1">
      <c r="B170" s="91"/>
      <c r="C170" s="187"/>
      <c r="D170" s="187"/>
      <c r="E170" s="202"/>
      <c r="F170" s="255" t="s">
        <v>268</v>
      </c>
      <c r="G170" s="256"/>
      <c r="H170" s="256"/>
      <c r="I170" s="256"/>
      <c r="J170" s="187"/>
      <c r="K170" s="92">
        <v>43.02</v>
      </c>
      <c r="L170" s="187"/>
      <c r="M170" s="187"/>
      <c r="N170" s="187"/>
      <c r="O170" s="187"/>
      <c r="P170" s="187"/>
      <c r="Q170" s="187"/>
      <c r="R170" s="187"/>
      <c r="S170" s="91"/>
      <c r="T170" s="93"/>
      <c r="U170" s="187"/>
      <c r="V170" s="187"/>
      <c r="W170" s="187"/>
      <c r="X170" s="187"/>
      <c r="Y170" s="187"/>
      <c r="Z170" s="187"/>
      <c r="AA170" s="94"/>
      <c r="AB170" s="187"/>
      <c r="AC170" s="187"/>
      <c r="AD170" s="187"/>
      <c r="AE170" s="187"/>
      <c r="AF170" s="187"/>
      <c r="AG170" s="187"/>
      <c r="AH170" s="187"/>
      <c r="AI170" s="187"/>
      <c r="AJ170" s="187"/>
      <c r="AK170" s="187"/>
      <c r="AL170" s="187"/>
      <c r="AM170" s="187"/>
      <c r="AN170" s="187"/>
      <c r="AO170" s="187"/>
      <c r="AP170" s="187"/>
      <c r="AQ170" s="187"/>
      <c r="AR170" s="187"/>
      <c r="AS170" s="187"/>
      <c r="AT170" s="202" t="s">
        <v>142</v>
      </c>
      <c r="AU170" s="202" t="s">
        <v>82</v>
      </c>
      <c r="AV170" s="202" t="s">
        <v>82</v>
      </c>
      <c r="AW170" s="202" t="s">
        <v>90</v>
      </c>
      <c r="AX170" s="202" t="s">
        <v>20</v>
      </c>
      <c r="AY170" s="202" t="s">
        <v>131</v>
      </c>
      <c r="AZ170" s="187"/>
      <c r="BA170" s="187"/>
      <c r="BB170" s="187"/>
      <c r="BC170" s="187"/>
      <c r="BD170" s="187"/>
      <c r="BE170" s="187"/>
      <c r="BF170" s="187"/>
      <c r="BG170" s="187"/>
      <c r="BH170" s="187"/>
      <c r="BI170" s="187"/>
      <c r="BJ170" s="187"/>
      <c r="BK170" s="187"/>
      <c r="BL170" s="187"/>
      <c r="BM170" s="187"/>
    </row>
    <row r="171" spans="2:65" s="6" customFormat="1" ht="27" customHeight="1">
      <c r="B171" s="17"/>
      <c r="C171" s="82" t="s">
        <v>269</v>
      </c>
      <c r="D171" s="82" t="s">
        <v>132</v>
      </c>
      <c r="E171" s="83" t="s">
        <v>270</v>
      </c>
      <c r="F171" s="250" t="s">
        <v>271</v>
      </c>
      <c r="G171" s="251"/>
      <c r="H171" s="251"/>
      <c r="I171" s="251"/>
      <c r="J171" s="84" t="s">
        <v>135</v>
      </c>
      <c r="K171" s="85">
        <v>41.241</v>
      </c>
      <c r="L171" s="252"/>
      <c r="M171" s="251"/>
      <c r="N171" s="253">
        <f>ROUND($L$171*$K$171,2)</f>
        <v>0</v>
      </c>
      <c r="O171" s="251"/>
      <c r="P171" s="251"/>
      <c r="Q171" s="251"/>
      <c r="R171" s="201" t="s">
        <v>136</v>
      </c>
      <c r="S171" s="17"/>
      <c r="T171" s="86"/>
      <c r="U171" s="87" t="s">
        <v>39</v>
      </c>
      <c r="V171" s="187"/>
      <c r="W171" s="187"/>
      <c r="X171" s="88">
        <v>0</v>
      </c>
      <c r="Y171" s="88">
        <f>$X$171*$K$171</f>
        <v>0</v>
      </c>
      <c r="Z171" s="88">
        <v>0</v>
      </c>
      <c r="AA171" s="89">
        <f>$Z$171*$K$171</f>
        <v>0</v>
      </c>
      <c r="AB171" s="187"/>
      <c r="AC171" s="187"/>
      <c r="AD171" s="187"/>
      <c r="AE171" s="187"/>
      <c r="AF171" s="187"/>
      <c r="AG171" s="187"/>
      <c r="AH171" s="187"/>
      <c r="AI171" s="187"/>
      <c r="AJ171" s="187"/>
      <c r="AK171" s="187"/>
      <c r="AL171" s="187"/>
      <c r="AM171" s="187"/>
      <c r="AN171" s="187"/>
      <c r="AO171" s="187"/>
      <c r="AP171" s="187"/>
      <c r="AQ171" s="187"/>
      <c r="AR171" s="197" t="s">
        <v>137</v>
      </c>
      <c r="AS171" s="187"/>
      <c r="AT171" s="197" t="s">
        <v>132</v>
      </c>
      <c r="AU171" s="197" t="s">
        <v>82</v>
      </c>
      <c r="AV171" s="187"/>
      <c r="AW171" s="187"/>
      <c r="AX171" s="187"/>
      <c r="AY171" s="187" t="s">
        <v>131</v>
      </c>
      <c r="AZ171" s="187"/>
      <c r="BA171" s="187"/>
      <c r="BB171" s="187"/>
      <c r="BC171" s="187"/>
      <c r="BD171" s="187"/>
      <c r="BE171" s="90">
        <f>IF($U$171="základní",$N$171,0)</f>
        <v>0</v>
      </c>
      <c r="BF171" s="90">
        <f>IF($U$171="snížená",$N$171,0)</f>
        <v>0</v>
      </c>
      <c r="BG171" s="90">
        <f>IF($U$171="zákl. přenesená",$N$171,0)</f>
        <v>0</v>
      </c>
      <c r="BH171" s="90">
        <f>IF($U$171="sníž. přenesená",$N$171,0)</f>
        <v>0</v>
      </c>
      <c r="BI171" s="90">
        <f>IF($U$171="nulová",$N$171,0)</f>
        <v>0</v>
      </c>
      <c r="BJ171" s="197" t="s">
        <v>20</v>
      </c>
      <c r="BK171" s="90">
        <f>ROUND($L$171*$K$171,2)</f>
        <v>0</v>
      </c>
      <c r="BL171" s="197" t="s">
        <v>137</v>
      </c>
      <c r="BM171" s="197" t="s">
        <v>272</v>
      </c>
    </row>
    <row r="172" spans="2:65" s="6" customFormat="1" ht="16.5" customHeight="1">
      <c r="B172" s="17"/>
      <c r="C172" s="187"/>
      <c r="D172" s="187"/>
      <c r="E172" s="187"/>
      <c r="F172" s="254" t="s">
        <v>273</v>
      </c>
      <c r="G172" s="225"/>
      <c r="H172" s="225"/>
      <c r="I172" s="225"/>
      <c r="J172" s="225"/>
      <c r="K172" s="225"/>
      <c r="L172" s="225"/>
      <c r="M172" s="225"/>
      <c r="N172" s="225"/>
      <c r="O172" s="225"/>
      <c r="P172" s="225"/>
      <c r="Q172" s="225"/>
      <c r="R172" s="225"/>
      <c r="S172" s="17"/>
      <c r="T172" s="192"/>
      <c r="U172" s="187"/>
      <c r="V172" s="187"/>
      <c r="W172" s="187"/>
      <c r="X172" s="187"/>
      <c r="Y172" s="187"/>
      <c r="Z172" s="187"/>
      <c r="AA172" s="33"/>
      <c r="AB172" s="187"/>
      <c r="AC172" s="187"/>
      <c r="AD172" s="187"/>
      <c r="AE172" s="187"/>
      <c r="AF172" s="187"/>
      <c r="AG172" s="187"/>
      <c r="AH172" s="187"/>
      <c r="AI172" s="187"/>
      <c r="AJ172" s="187"/>
      <c r="AK172" s="187"/>
      <c r="AL172" s="187"/>
      <c r="AM172" s="187"/>
      <c r="AN172" s="187"/>
      <c r="AO172" s="187"/>
      <c r="AP172" s="187"/>
      <c r="AQ172" s="187"/>
      <c r="AR172" s="187"/>
      <c r="AS172" s="187"/>
      <c r="AT172" s="187" t="s">
        <v>140</v>
      </c>
      <c r="AU172" s="187" t="s">
        <v>82</v>
      </c>
      <c r="AV172" s="187"/>
      <c r="AW172" s="187"/>
      <c r="AX172" s="187"/>
      <c r="AY172" s="187"/>
      <c r="AZ172" s="187"/>
      <c r="BA172" s="187"/>
      <c r="BB172" s="187"/>
      <c r="BC172" s="187"/>
      <c r="BD172" s="187"/>
      <c r="BE172" s="187"/>
      <c r="BF172" s="187"/>
      <c r="BG172" s="187"/>
      <c r="BH172" s="187"/>
      <c r="BI172" s="187"/>
      <c r="BJ172" s="187"/>
      <c r="BK172" s="187"/>
      <c r="BL172" s="187"/>
      <c r="BM172" s="187"/>
    </row>
    <row r="173" spans="2:65" s="6" customFormat="1" ht="27" customHeight="1">
      <c r="B173" s="17"/>
      <c r="C173" s="82" t="s">
        <v>274</v>
      </c>
      <c r="D173" s="82" t="s">
        <v>132</v>
      </c>
      <c r="E173" s="83" t="s">
        <v>275</v>
      </c>
      <c r="F173" s="250" t="s">
        <v>276</v>
      </c>
      <c r="G173" s="251"/>
      <c r="H173" s="251"/>
      <c r="I173" s="251"/>
      <c r="J173" s="84" t="s">
        <v>135</v>
      </c>
      <c r="K173" s="85">
        <v>41.241</v>
      </c>
      <c r="L173" s="252"/>
      <c r="M173" s="251"/>
      <c r="N173" s="253">
        <f>ROUND($L$173*$K$173,2)</f>
        <v>0</v>
      </c>
      <c r="O173" s="251"/>
      <c r="P173" s="251"/>
      <c r="Q173" s="251"/>
      <c r="R173" s="201" t="s">
        <v>136</v>
      </c>
      <c r="S173" s="17"/>
      <c r="T173" s="86"/>
      <c r="U173" s="87" t="s">
        <v>39</v>
      </c>
      <c r="V173" s="187"/>
      <c r="W173" s="187"/>
      <c r="X173" s="88">
        <v>0</v>
      </c>
      <c r="Y173" s="88">
        <f>$X$173*$K$173</f>
        <v>0</v>
      </c>
      <c r="Z173" s="88">
        <v>0</v>
      </c>
      <c r="AA173" s="89">
        <f>$Z$173*$K$173</f>
        <v>0</v>
      </c>
      <c r="AB173" s="187"/>
      <c r="AC173" s="187"/>
      <c r="AD173" s="187"/>
      <c r="AE173" s="187"/>
      <c r="AF173" s="187"/>
      <c r="AG173" s="187"/>
      <c r="AH173" s="187"/>
      <c r="AI173" s="187"/>
      <c r="AJ173" s="187"/>
      <c r="AK173" s="187"/>
      <c r="AL173" s="187"/>
      <c r="AM173" s="187"/>
      <c r="AN173" s="187"/>
      <c r="AO173" s="187"/>
      <c r="AP173" s="187"/>
      <c r="AQ173" s="187"/>
      <c r="AR173" s="197" t="s">
        <v>137</v>
      </c>
      <c r="AS173" s="187"/>
      <c r="AT173" s="197" t="s">
        <v>132</v>
      </c>
      <c r="AU173" s="197" t="s">
        <v>82</v>
      </c>
      <c r="AV173" s="187"/>
      <c r="AW173" s="187"/>
      <c r="AX173" s="187"/>
      <c r="AY173" s="187" t="s">
        <v>131</v>
      </c>
      <c r="AZ173" s="187"/>
      <c r="BA173" s="187"/>
      <c r="BB173" s="187"/>
      <c r="BC173" s="187"/>
      <c r="BD173" s="187"/>
      <c r="BE173" s="90">
        <f>IF($U$173="základní",$N$173,0)</f>
        <v>0</v>
      </c>
      <c r="BF173" s="90">
        <f>IF($U$173="snížená",$N$173,0)</f>
        <v>0</v>
      </c>
      <c r="BG173" s="90">
        <f>IF($U$173="zákl. přenesená",$N$173,0)</f>
        <v>0</v>
      </c>
      <c r="BH173" s="90">
        <f>IF($U$173="sníž. přenesená",$N$173,0)</f>
        <v>0</v>
      </c>
      <c r="BI173" s="90">
        <f>IF($U$173="nulová",$N$173,0)</f>
        <v>0</v>
      </c>
      <c r="BJ173" s="197" t="s">
        <v>20</v>
      </c>
      <c r="BK173" s="90">
        <f>ROUND($L$173*$K$173,2)</f>
        <v>0</v>
      </c>
      <c r="BL173" s="197" t="s">
        <v>137</v>
      </c>
      <c r="BM173" s="197" t="s">
        <v>277</v>
      </c>
    </row>
    <row r="174" spans="2:65" s="6" customFormat="1" ht="16.5" customHeight="1">
      <c r="B174" s="17"/>
      <c r="C174" s="187"/>
      <c r="D174" s="187"/>
      <c r="E174" s="187"/>
      <c r="F174" s="254" t="s">
        <v>278</v>
      </c>
      <c r="G174" s="225"/>
      <c r="H174" s="225"/>
      <c r="I174" s="225"/>
      <c r="J174" s="225"/>
      <c r="K174" s="225"/>
      <c r="L174" s="225"/>
      <c r="M174" s="225"/>
      <c r="N174" s="225"/>
      <c r="O174" s="225"/>
      <c r="P174" s="225"/>
      <c r="Q174" s="225"/>
      <c r="R174" s="225"/>
      <c r="S174" s="17"/>
      <c r="T174" s="192"/>
      <c r="U174" s="187"/>
      <c r="V174" s="187"/>
      <c r="W174" s="187"/>
      <c r="X174" s="187"/>
      <c r="Y174" s="187"/>
      <c r="Z174" s="187"/>
      <c r="AA174" s="33"/>
      <c r="AB174" s="187"/>
      <c r="AC174" s="187"/>
      <c r="AD174" s="187"/>
      <c r="AE174" s="187"/>
      <c r="AF174" s="187"/>
      <c r="AG174" s="187"/>
      <c r="AH174" s="187"/>
      <c r="AI174" s="187"/>
      <c r="AJ174" s="187"/>
      <c r="AK174" s="187"/>
      <c r="AL174" s="187"/>
      <c r="AM174" s="187"/>
      <c r="AN174" s="187"/>
      <c r="AO174" s="187"/>
      <c r="AP174" s="187"/>
      <c r="AQ174" s="187"/>
      <c r="AR174" s="187"/>
      <c r="AS174" s="187"/>
      <c r="AT174" s="187" t="s">
        <v>140</v>
      </c>
      <c r="AU174" s="187" t="s">
        <v>82</v>
      </c>
      <c r="AV174" s="187"/>
      <c r="AW174" s="187"/>
      <c r="AX174" s="187"/>
      <c r="AY174" s="187"/>
      <c r="AZ174" s="187"/>
      <c r="BA174" s="187"/>
      <c r="BB174" s="187"/>
      <c r="BC174" s="187"/>
      <c r="BD174" s="187"/>
      <c r="BE174" s="187"/>
      <c r="BF174" s="187"/>
      <c r="BG174" s="187"/>
      <c r="BH174" s="187"/>
      <c r="BI174" s="187"/>
      <c r="BJ174" s="187"/>
      <c r="BK174" s="187"/>
      <c r="BL174" s="187"/>
      <c r="BM174" s="187"/>
    </row>
    <row r="175" spans="2:65" s="6" customFormat="1" ht="39" customHeight="1">
      <c r="B175" s="17"/>
      <c r="C175" s="82" t="s">
        <v>279</v>
      </c>
      <c r="D175" s="82" t="s">
        <v>132</v>
      </c>
      <c r="E175" s="83" t="s">
        <v>280</v>
      </c>
      <c r="F175" s="250" t="s">
        <v>281</v>
      </c>
      <c r="G175" s="251"/>
      <c r="H175" s="251"/>
      <c r="I175" s="251"/>
      <c r="J175" s="84" t="s">
        <v>135</v>
      </c>
      <c r="K175" s="85">
        <v>43.02</v>
      </c>
      <c r="L175" s="252"/>
      <c r="M175" s="251"/>
      <c r="N175" s="253">
        <f>ROUND($L$175*$K$175,2)</f>
        <v>0</v>
      </c>
      <c r="O175" s="251"/>
      <c r="P175" s="251"/>
      <c r="Q175" s="251"/>
      <c r="R175" s="201" t="s">
        <v>136</v>
      </c>
      <c r="S175" s="17"/>
      <c r="T175" s="86"/>
      <c r="U175" s="87" t="s">
        <v>39</v>
      </c>
      <c r="V175" s="187"/>
      <c r="W175" s="187"/>
      <c r="X175" s="88">
        <v>0.0303</v>
      </c>
      <c r="Y175" s="88">
        <f>$X$175*$K$175</f>
        <v>1.303506</v>
      </c>
      <c r="Z175" s="88">
        <v>0</v>
      </c>
      <c r="AA175" s="89">
        <f>$Z$175*$K$175</f>
        <v>0</v>
      </c>
      <c r="AB175" s="187"/>
      <c r="AC175" s="187"/>
      <c r="AD175" s="187"/>
      <c r="AE175" s="187"/>
      <c r="AF175" s="187"/>
      <c r="AG175" s="187"/>
      <c r="AH175" s="187"/>
      <c r="AI175" s="187"/>
      <c r="AJ175" s="187"/>
      <c r="AK175" s="187"/>
      <c r="AL175" s="187"/>
      <c r="AM175" s="187"/>
      <c r="AN175" s="187"/>
      <c r="AO175" s="187"/>
      <c r="AP175" s="187"/>
      <c r="AQ175" s="187"/>
      <c r="AR175" s="197" t="s">
        <v>137</v>
      </c>
      <c r="AS175" s="187"/>
      <c r="AT175" s="197" t="s">
        <v>132</v>
      </c>
      <c r="AU175" s="197" t="s">
        <v>82</v>
      </c>
      <c r="AV175" s="187"/>
      <c r="AW175" s="187"/>
      <c r="AX175" s="187"/>
      <c r="AY175" s="187" t="s">
        <v>131</v>
      </c>
      <c r="AZ175" s="187"/>
      <c r="BA175" s="187"/>
      <c r="BB175" s="187"/>
      <c r="BC175" s="187"/>
      <c r="BD175" s="187"/>
      <c r="BE175" s="90">
        <f>IF($U$175="základní",$N$175,0)</f>
        <v>0</v>
      </c>
      <c r="BF175" s="90">
        <f>IF($U$175="snížená",$N$175,0)</f>
        <v>0</v>
      </c>
      <c r="BG175" s="90">
        <f>IF($U$175="zákl. přenesená",$N$175,0)</f>
        <v>0</v>
      </c>
      <c r="BH175" s="90">
        <f>IF($U$175="sníž. přenesená",$N$175,0)</f>
        <v>0</v>
      </c>
      <c r="BI175" s="90">
        <f>IF($U$175="nulová",$N$175,0)</f>
        <v>0</v>
      </c>
      <c r="BJ175" s="197" t="s">
        <v>20</v>
      </c>
      <c r="BK175" s="90">
        <f>ROUND($L$175*$K$175,2)</f>
        <v>0</v>
      </c>
      <c r="BL175" s="197" t="s">
        <v>137</v>
      </c>
      <c r="BM175" s="197" t="s">
        <v>282</v>
      </c>
    </row>
    <row r="176" spans="2:65" s="6" customFormat="1" ht="16.5" customHeight="1">
      <c r="B176" s="17"/>
      <c r="C176" s="187"/>
      <c r="D176" s="187"/>
      <c r="E176" s="187"/>
      <c r="F176" s="254" t="s">
        <v>283</v>
      </c>
      <c r="G176" s="225"/>
      <c r="H176" s="225"/>
      <c r="I176" s="225"/>
      <c r="J176" s="225"/>
      <c r="K176" s="225"/>
      <c r="L176" s="225"/>
      <c r="M176" s="225"/>
      <c r="N176" s="225"/>
      <c r="O176" s="225"/>
      <c r="P176" s="225"/>
      <c r="Q176" s="225"/>
      <c r="R176" s="225"/>
      <c r="S176" s="17"/>
      <c r="T176" s="192"/>
      <c r="U176" s="187"/>
      <c r="V176" s="187"/>
      <c r="W176" s="187"/>
      <c r="X176" s="187"/>
      <c r="Y176" s="187"/>
      <c r="Z176" s="187"/>
      <c r="AA176" s="33"/>
      <c r="AB176" s="187"/>
      <c r="AC176" s="187"/>
      <c r="AD176" s="187"/>
      <c r="AE176" s="187"/>
      <c r="AF176" s="187"/>
      <c r="AG176" s="187"/>
      <c r="AH176" s="187"/>
      <c r="AI176" s="187"/>
      <c r="AJ176" s="187"/>
      <c r="AK176" s="187"/>
      <c r="AL176" s="187"/>
      <c r="AM176" s="187"/>
      <c r="AN176" s="187"/>
      <c r="AO176" s="187"/>
      <c r="AP176" s="187"/>
      <c r="AQ176" s="187"/>
      <c r="AR176" s="187"/>
      <c r="AS176" s="187"/>
      <c r="AT176" s="187" t="s">
        <v>140</v>
      </c>
      <c r="AU176" s="187" t="s">
        <v>82</v>
      </c>
      <c r="AV176" s="187"/>
      <c r="AW176" s="187"/>
      <c r="AX176" s="187"/>
      <c r="AY176" s="187"/>
      <c r="AZ176" s="187"/>
      <c r="BA176" s="187"/>
      <c r="BB176" s="187"/>
      <c r="BC176" s="187"/>
      <c r="BD176" s="187"/>
      <c r="BE176" s="187"/>
      <c r="BF176" s="187"/>
      <c r="BG176" s="187"/>
      <c r="BH176" s="187"/>
      <c r="BI176" s="187"/>
      <c r="BJ176" s="187"/>
      <c r="BK176" s="187"/>
      <c r="BL176" s="187"/>
      <c r="BM176" s="187"/>
    </row>
    <row r="177" spans="2:65" s="6" customFormat="1" ht="15.75" customHeight="1">
      <c r="B177" s="17"/>
      <c r="C177" s="82" t="s">
        <v>284</v>
      </c>
      <c r="D177" s="82" t="s">
        <v>132</v>
      </c>
      <c r="E177" s="83" t="s">
        <v>285</v>
      </c>
      <c r="F177" s="250" t="s">
        <v>286</v>
      </c>
      <c r="G177" s="251"/>
      <c r="H177" s="251"/>
      <c r="I177" s="251"/>
      <c r="J177" s="84" t="s">
        <v>226</v>
      </c>
      <c r="K177" s="85">
        <v>0.953</v>
      </c>
      <c r="L177" s="252"/>
      <c r="M177" s="251"/>
      <c r="N177" s="253">
        <f>ROUND($L$177*$K$177,2)</f>
        <v>0</v>
      </c>
      <c r="O177" s="251"/>
      <c r="P177" s="251"/>
      <c r="Q177" s="251"/>
      <c r="R177" s="201" t="s">
        <v>136</v>
      </c>
      <c r="S177" s="17"/>
      <c r="T177" s="86"/>
      <c r="U177" s="87" t="s">
        <v>39</v>
      </c>
      <c r="V177" s="187"/>
      <c r="W177" s="187"/>
      <c r="X177" s="88">
        <v>1.05306</v>
      </c>
      <c r="Y177" s="88">
        <f>$X$177*$K$177</f>
        <v>1.00356618</v>
      </c>
      <c r="Z177" s="88">
        <v>0</v>
      </c>
      <c r="AA177" s="89">
        <f>$Z$177*$K$177</f>
        <v>0</v>
      </c>
      <c r="AB177" s="187"/>
      <c r="AC177" s="187"/>
      <c r="AD177" s="187"/>
      <c r="AE177" s="187"/>
      <c r="AF177" s="187"/>
      <c r="AG177" s="187"/>
      <c r="AH177" s="187"/>
      <c r="AI177" s="187"/>
      <c r="AJ177" s="187"/>
      <c r="AK177" s="187"/>
      <c r="AL177" s="187"/>
      <c r="AM177" s="187"/>
      <c r="AN177" s="187"/>
      <c r="AO177" s="187"/>
      <c r="AP177" s="187"/>
      <c r="AQ177" s="187"/>
      <c r="AR177" s="197" t="s">
        <v>137</v>
      </c>
      <c r="AS177" s="187"/>
      <c r="AT177" s="197" t="s">
        <v>132</v>
      </c>
      <c r="AU177" s="197" t="s">
        <v>82</v>
      </c>
      <c r="AV177" s="187"/>
      <c r="AW177" s="187"/>
      <c r="AX177" s="187"/>
      <c r="AY177" s="187" t="s">
        <v>131</v>
      </c>
      <c r="AZ177" s="187"/>
      <c r="BA177" s="187"/>
      <c r="BB177" s="187"/>
      <c r="BC177" s="187"/>
      <c r="BD177" s="187"/>
      <c r="BE177" s="90">
        <f>IF($U$177="základní",$N$177,0)</f>
        <v>0</v>
      </c>
      <c r="BF177" s="90">
        <f>IF($U$177="snížená",$N$177,0)</f>
        <v>0</v>
      </c>
      <c r="BG177" s="90">
        <f>IF($U$177="zákl. přenesená",$N$177,0)</f>
        <v>0</v>
      </c>
      <c r="BH177" s="90">
        <f>IF($U$177="sníž. přenesená",$N$177,0)</f>
        <v>0</v>
      </c>
      <c r="BI177" s="90">
        <f>IF($U$177="nulová",$N$177,0)</f>
        <v>0</v>
      </c>
      <c r="BJ177" s="197" t="s">
        <v>20</v>
      </c>
      <c r="BK177" s="90">
        <f>ROUND($L$177*$K$177,2)</f>
        <v>0</v>
      </c>
      <c r="BL177" s="197" t="s">
        <v>137</v>
      </c>
      <c r="BM177" s="197" t="s">
        <v>287</v>
      </c>
    </row>
    <row r="178" spans="2:65" s="6" customFormat="1" ht="16.5" customHeight="1">
      <c r="B178" s="17"/>
      <c r="C178" s="187"/>
      <c r="D178" s="187"/>
      <c r="E178" s="187"/>
      <c r="F178" s="254" t="s">
        <v>288</v>
      </c>
      <c r="G178" s="225"/>
      <c r="H178" s="225"/>
      <c r="I178" s="225"/>
      <c r="J178" s="225"/>
      <c r="K178" s="225"/>
      <c r="L178" s="225"/>
      <c r="M178" s="225"/>
      <c r="N178" s="225"/>
      <c r="O178" s="225"/>
      <c r="P178" s="225"/>
      <c r="Q178" s="225"/>
      <c r="R178" s="225"/>
      <c r="S178" s="17"/>
      <c r="T178" s="192"/>
      <c r="U178" s="187"/>
      <c r="V178" s="187"/>
      <c r="W178" s="187"/>
      <c r="X178" s="187"/>
      <c r="Y178" s="187"/>
      <c r="Z178" s="187"/>
      <c r="AA178" s="33"/>
      <c r="AB178" s="187"/>
      <c r="AC178" s="187"/>
      <c r="AD178" s="187"/>
      <c r="AE178" s="187"/>
      <c r="AF178" s="187"/>
      <c r="AG178" s="187"/>
      <c r="AH178" s="187"/>
      <c r="AI178" s="187"/>
      <c r="AJ178" s="187"/>
      <c r="AK178" s="187"/>
      <c r="AL178" s="187"/>
      <c r="AM178" s="187"/>
      <c r="AN178" s="187"/>
      <c r="AO178" s="187"/>
      <c r="AP178" s="187"/>
      <c r="AQ178" s="187"/>
      <c r="AR178" s="187"/>
      <c r="AS178" s="187"/>
      <c r="AT178" s="187" t="s">
        <v>140</v>
      </c>
      <c r="AU178" s="187" t="s">
        <v>82</v>
      </c>
      <c r="AV178" s="187"/>
      <c r="AW178" s="187"/>
      <c r="AX178" s="187"/>
      <c r="AY178" s="187"/>
      <c r="AZ178" s="187"/>
      <c r="BA178" s="187"/>
      <c r="BB178" s="187"/>
      <c r="BC178" s="187"/>
      <c r="BD178" s="187"/>
      <c r="BE178" s="187"/>
      <c r="BF178" s="187"/>
      <c r="BG178" s="187"/>
      <c r="BH178" s="187"/>
      <c r="BI178" s="187"/>
      <c r="BJ178" s="187"/>
      <c r="BK178" s="187"/>
      <c r="BL178" s="187"/>
      <c r="BM178" s="187"/>
    </row>
    <row r="179" spans="2:65" s="6" customFormat="1" ht="27" customHeight="1">
      <c r="B179" s="91"/>
      <c r="C179" s="187"/>
      <c r="D179" s="187"/>
      <c r="E179" s="202"/>
      <c r="F179" s="255" t="s">
        <v>289</v>
      </c>
      <c r="G179" s="256"/>
      <c r="H179" s="256"/>
      <c r="I179" s="256"/>
      <c r="J179" s="187"/>
      <c r="K179" s="92">
        <v>0.953</v>
      </c>
      <c r="L179" s="187"/>
      <c r="M179" s="187"/>
      <c r="N179" s="187"/>
      <c r="O179" s="187"/>
      <c r="P179" s="187"/>
      <c r="Q179" s="187"/>
      <c r="R179" s="187"/>
      <c r="S179" s="91"/>
      <c r="T179" s="93"/>
      <c r="U179" s="187"/>
      <c r="V179" s="187"/>
      <c r="W179" s="187"/>
      <c r="X179" s="187"/>
      <c r="Y179" s="187"/>
      <c r="Z179" s="187"/>
      <c r="AA179" s="94"/>
      <c r="AB179" s="187"/>
      <c r="AC179" s="187"/>
      <c r="AD179" s="187"/>
      <c r="AE179" s="187"/>
      <c r="AF179" s="187"/>
      <c r="AG179" s="187"/>
      <c r="AH179" s="187"/>
      <c r="AI179" s="187"/>
      <c r="AJ179" s="187"/>
      <c r="AK179" s="187"/>
      <c r="AL179" s="187"/>
      <c r="AM179" s="187"/>
      <c r="AN179" s="187"/>
      <c r="AO179" s="187"/>
      <c r="AP179" s="187"/>
      <c r="AQ179" s="187"/>
      <c r="AR179" s="187"/>
      <c r="AS179" s="187"/>
      <c r="AT179" s="202" t="s">
        <v>142</v>
      </c>
      <c r="AU179" s="202" t="s">
        <v>82</v>
      </c>
      <c r="AV179" s="202" t="s">
        <v>82</v>
      </c>
      <c r="AW179" s="202" t="s">
        <v>90</v>
      </c>
      <c r="AX179" s="202" t="s">
        <v>20</v>
      </c>
      <c r="AY179" s="202" t="s">
        <v>131</v>
      </c>
      <c r="AZ179" s="187"/>
      <c r="BA179" s="187"/>
      <c r="BB179" s="187"/>
      <c r="BC179" s="187"/>
      <c r="BD179" s="187"/>
      <c r="BE179" s="187"/>
      <c r="BF179" s="187"/>
      <c r="BG179" s="187"/>
      <c r="BH179" s="187"/>
      <c r="BI179" s="187"/>
      <c r="BJ179" s="187"/>
      <c r="BK179" s="187"/>
      <c r="BL179" s="187"/>
      <c r="BM179" s="187"/>
    </row>
    <row r="180" spans="2:65" s="6" customFormat="1" ht="27" customHeight="1">
      <c r="B180" s="17"/>
      <c r="C180" s="82" t="s">
        <v>290</v>
      </c>
      <c r="D180" s="82" t="s">
        <v>132</v>
      </c>
      <c r="E180" s="83" t="s">
        <v>291</v>
      </c>
      <c r="F180" s="250" t="s">
        <v>292</v>
      </c>
      <c r="G180" s="251"/>
      <c r="H180" s="251"/>
      <c r="I180" s="251"/>
      <c r="J180" s="84" t="s">
        <v>293</v>
      </c>
      <c r="K180" s="85">
        <v>80.6</v>
      </c>
      <c r="L180" s="252"/>
      <c r="M180" s="251"/>
      <c r="N180" s="253">
        <f>ROUND($L$180*$K$180,2)</f>
        <v>0</v>
      </c>
      <c r="O180" s="251"/>
      <c r="P180" s="251"/>
      <c r="Q180" s="251"/>
      <c r="R180" s="201" t="s">
        <v>136</v>
      </c>
      <c r="S180" s="17"/>
      <c r="T180" s="86"/>
      <c r="U180" s="87" t="s">
        <v>39</v>
      </c>
      <c r="V180" s="187"/>
      <c r="W180" s="187"/>
      <c r="X180" s="88">
        <v>1E-05</v>
      </c>
      <c r="Y180" s="88">
        <f>$X$180*$K$180</f>
        <v>0.000806</v>
      </c>
      <c r="Z180" s="88">
        <v>0</v>
      </c>
      <c r="AA180" s="89">
        <f>$Z$180*$K$180</f>
        <v>0</v>
      </c>
      <c r="AB180" s="187"/>
      <c r="AC180" s="187"/>
      <c r="AD180" s="187"/>
      <c r="AE180" s="187"/>
      <c r="AF180" s="187"/>
      <c r="AG180" s="187"/>
      <c r="AH180" s="187"/>
      <c r="AI180" s="187"/>
      <c r="AJ180" s="187"/>
      <c r="AK180" s="187"/>
      <c r="AL180" s="187"/>
      <c r="AM180" s="187"/>
      <c r="AN180" s="187"/>
      <c r="AO180" s="187"/>
      <c r="AP180" s="187"/>
      <c r="AQ180" s="187"/>
      <c r="AR180" s="197" t="s">
        <v>137</v>
      </c>
      <c r="AS180" s="187"/>
      <c r="AT180" s="197" t="s">
        <v>132</v>
      </c>
      <c r="AU180" s="197" t="s">
        <v>82</v>
      </c>
      <c r="AV180" s="187"/>
      <c r="AW180" s="187"/>
      <c r="AX180" s="187"/>
      <c r="AY180" s="187" t="s">
        <v>131</v>
      </c>
      <c r="AZ180" s="187"/>
      <c r="BA180" s="187"/>
      <c r="BB180" s="187"/>
      <c r="BC180" s="187"/>
      <c r="BD180" s="187"/>
      <c r="BE180" s="90">
        <f>IF($U$180="základní",$N$180,0)</f>
        <v>0</v>
      </c>
      <c r="BF180" s="90">
        <f>IF($U$180="snížená",$N$180,0)</f>
        <v>0</v>
      </c>
      <c r="BG180" s="90">
        <f>IF($U$180="zákl. přenesená",$N$180,0)</f>
        <v>0</v>
      </c>
      <c r="BH180" s="90">
        <f>IF($U$180="sníž. přenesená",$N$180,0)</f>
        <v>0</v>
      </c>
      <c r="BI180" s="90">
        <f>IF($U$180="nulová",$N$180,0)</f>
        <v>0</v>
      </c>
      <c r="BJ180" s="197" t="s">
        <v>20</v>
      </c>
      <c r="BK180" s="90">
        <f>ROUND($L$180*$K$180,2)</f>
        <v>0</v>
      </c>
      <c r="BL180" s="197" t="s">
        <v>137</v>
      </c>
      <c r="BM180" s="197" t="s">
        <v>294</v>
      </c>
    </row>
    <row r="181" spans="2:65" s="6" customFormat="1" ht="16.5" customHeight="1">
      <c r="B181" s="17"/>
      <c r="C181" s="187"/>
      <c r="D181" s="187"/>
      <c r="E181" s="187"/>
      <c r="F181" s="254" t="s">
        <v>295</v>
      </c>
      <c r="G181" s="225"/>
      <c r="H181" s="225"/>
      <c r="I181" s="225"/>
      <c r="J181" s="225"/>
      <c r="K181" s="225"/>
      <c r="L181" s="225"/>
      <c r="M181" s="225"/>
      <c r="N181" s="225"/>
      <c r="O181" s="225"/>
      <c r="P181" s="225"/>
      <c r="Q181" s="225"/>
      <c r="R181" s="225"/>
      <c r="S181" s="17"/>
      <c r="T181" s="192"/>
      <c r="U181" s="187"/>
      <c r="V181" s="187"/>
      <c r="W181" s="187"/>
      <c r="X181" s="187"/>
      <c r="Y181" s="187"/>
      <c r="Z181" s="187"/>
      <c r="AA181" s="33"/>
      <c r="AB181" s="187"/>
      <c r="AC181" s="187"/>
      <c r="AD181" s="187"/>
      <c r="AE181" s="187"/>
      <c r="AF181" s="187"/>
      <c r="AG181" s="187"/>
      <c r="AH181" s="187"/>
      <c r="AI181" s="187"/>
      <c r="AJ181" s="187"/>
      <c r="AK181" s="187"/>
      <c r="AL181" s="187"/>
      <c r="AM181" s="187"/>
      <c r="AN181" s="187"/>
      <c r="AO181" s="187"/>
      <c r="AP181" s="187"/>
      <c r="AQ181" s="187"/>
      <c r="AR181" s="187"/>
      <c r="AS181" s="187"/>
      <c r="AT181" s="187" t="s">
        <v>140</v>
      </c>
      <c r="AU181" s="187" t="s">
        <v>82</v>
      </c>
      <c r="AV181" s="187"/>
      <c r="AW181" s="187"/>
      <c r="AX181" s="187"/>
      <c r="AY181" s="187"/>
      <c r="AZ181" s="187"/>
      <c r="BA181" s="187"/>
      <c r="BB181" s="187"/>
      <c r="BC181" s="187"/>
      <c r="BD181" s="187"/>
      <c r="BE181" s="187"/>
      <c r="BF181" s="187"/>
      <c r="BG181" s="187"/>
      <c r="BH181" s="187"/>
      <c r="BI181" s="187"/>
      <c r="BJ181" s="187"/>
      <c r="BK181" s="187"/>
      <c r="BL181" s="187"/>
      <c r="BM181" s="187"/>
    </row>
    <row r="182" spans="2:65" s="6" customFormat="1" ht="15.75" customHeight="1">
      <c r="B182" s="91"/>
      <c r="C182" s="187"/>
      <c r="D182" s="187"/>
      <c r="E182" s="202"/>
      <c r="F182" s="255" t="s">
        <v>296</v>
      </c>
      <c r="G182" s="256"/>
      <c r="H182" s="256"/>
      <c r="I182" s="256"/>
      <c r="J182" s="187"/>
      <c r="K182" s="92">
        <v>71.2</v>
      </c>
      <c r="L182" s="187"/>
      <c r="M182" s="187"/>
      <c r="N182" s="187"/>
      <c r="O182" s="187"/>
      <c r="P182" s="187"/>
      <c r="Q182" s="187"/>
      <c r="R182" s="187"/>
      <c r="S182" s="91"/>
      <c r="T182" s="93"/>
      <c r="U182" s="187"/>
      <c r="V182" s="187"/>
      <c r="W182" s="187"/>
      <c r="X182" s="187"/>
      <c r="Y182" s="187"/>
      <c r="Z182" s="187"/>
      <c r="AA182" s="94"/>
      <c r="AB182" s="187"/>
      <c r="AC182" s="187"/>
      <c r="AD182" s="187"/>
      <c r="AE182" s="187"/>
      <c r="AF182" s="187"/>
      <c r="AG182" s="187"/>
      <c r="AH182" s="187"/>
      <c r="AI182" s="187"/>
      <c r="AJ182" s="187"/>
      <c r="AK182" s="187"/>
      <c r="AL182" s="187"/>
      <c r="AM182" s="187"/>
      <c r="AN182" s="187"/>
      <c r="AO182" s="187"/>
      <c r="AP182" s="187"/>
      <c r="AQ182" s="187"/>
      <c r="AR182" s="187"/>
      <c r="AS182" s="187"/>
      <c r="AT182" s="202" t="s">
        <v>142</v>
      </c>
      <c r="AU182" s="202" t="s">
        <v>82</v>
      </c>
      <c r="AV182" s="202" t="s">
        <v>82</v>
      </c>
      <c r="AW182" s="202" t="s">
        <v>90</v>
      </c>
      <c r="AX182" s="202" t="s">
        <v>69</v>
      </c>
      <c r="AY182" s="202" t="s">
        <v>131</v>
      </c>
      <c r="AZ182" s="187"/>
      <c r="BA182" s="187"/>
      <c r="BB182" s="187"/>
      <c r="BC182" s="187"/>
      <c r="BD182" s="187"/>
      <c r="BE182" s="187"/>
      <c r="BF182" s="187"/>
      <c r="BG182" s="187"/>
      <c r="BH182" s="187"/>
      <c r="BI182" s="187"/>
      <c r="BJ182" s="187"/>
      <c r="BK182" s="187"/>
      <c r="BL182" s="187"/>
      <c r="BM182" s="187"/>
    </row>
    <row r="183" spans="2:65" s="6" customFormat="1" ht="15.75" customHeight="1">
      <c r="B183" s="91"/>
      <c r="C183" s="187"/>
      <c r="D183" s="187"/>
      <c r="E183" s="202"/>
      <c r="F183" s="255" t="s">
        <v>297</v>
      </c>
      <c r="G183" s="256"/>
      <c r="H183" s="256"/>
      <c r="I183" s="256"/>
      <c r="J183" s="187"/>
      <c r="K183" s="92">
        <v>9.4</v>
      </c>
      <c r="L183" s="187"/>
      <c r="M183" s="187"/>
      <c r="N183" s="187"/>
      <c r="O183" s="187"/>
      <c r="P183" s="187"/>
      <c r="Q183" s="187"/>
      <c r="R183" s="187"/>
      <c r="S183" s="91"/>
      <c r="T183" s="93"/>
      <c r="U183" s="187"/>
      <c r="V183" s="187"/>
      <c r="W183" s="187"/>
      <c r="X183" s="187"/>
      <c r="Y183" s="187"/>
      <c r="Z183" s="187"/>
      <c r="AA183" s="94"/>
      <c r="AB183" s="187"/>
      <c r="AC183" s="187"/>
      <c r="AD183" s="187"/>
      <c r="AE183" s="187"/>
      <c r="AF183" s="187"/>
      <c r="AG183" s="187"/>
      <c r="AH183" s="187"/>
      <c r="AI183" s="187"/>
      <c r="AJ183" s="187"/>
      <c r="AK183" s="187"/>
      <c r="AL183" s="187"/>
      <c r="AM183" s="187"/>
      <c r="AN183" s="187"/>
      <c r="AO183" s="187"/>
      <c r="AP183" s="187"/>
      <c r="AQ183" s="187"/>
      <c r="AR183" s="187"/>
      <c r="AS183" s="187"/>
      <c r="AT183" s="202" t="s">
        <v>142</v>
      </c>
      <c r="AU183" s="202" t="s">
        <v>82</v>
      </c>
      <c r="AV183" s="202" t="s">
        <v>82</v>
      </c>
      <c r="AW183" s="202" t="s">
        <v>90</v>
      </c>
      <c r="AX183" s="202" t="s">
        <v>69</v>
      </c>
      <c r="AY183" s="202" t="s">
        <v>131</v>
      </c>
      <c r="AZ183" s="187"/>
      <c r="BA183" s="187"/>
      <c r="BB183" s="187"/>
      <c r="BC183" s="187"/>
      <c r="BD183" s="187"/>
      <c r="BE183" s="187"/>
      <c r="BF183" s="187"/>
      <c r="BG183" s="187"/>
      <c r="BH183" s="187"/>
      <c r="BI183" s="187"/>
      <c r="BJ183" s="187"/>
      <c r="BK183" s="187"/>
      <c r="BL183" s="187"/>
      <c r="BM183" s="187"/>
    </row>
    <row r="184" spans="2:65" s="6" customFormat="1" ht="27" customHeight="1">
      <c r="B184" s="17"/>
      <c r="C184" s="82" t="s">
        <v>298</v>
      </c>
      <c r="D184" s="82" t="s">
        <v>132</v>
      </c>
      <c r="E184" s="83" t="s">
        <v>299</v>
      </c>
      <c r="F184" s="250" t="s">
        <v>300</v>
      </c>
      <c r="G184" s="251"/>
      <c r="H184" s="251"/>
      <c r="I184" s="251"/>
      <c r="J184" s="84" t="s">
        <v>135</v>
      </c>
      <c r="K184" s="85">
        <v>54.988</v>
      </c>
      <c r="L184" s="252"/>
      <c r="M184" s="251"/>
      <c r="N184" s="253">
        <f>ROUND($L$184*$K$184,2)</f>
        <v>0</v>
      </c>
      <c r="O184" s="251"/>
      <c r="P184" s="251"/>
      <c r="Q184" s="251"/>
      <c r="R184" s="201" t="s">
        <v>136</v>
      </c>
      <c r="S184" s="17"/>
      <c r="T184" s="86"/>
      <c r="U184" s="87" t="s">
        <v>39</v>
      </c>
      <c r="V184" s="187"/>
      <c r="W184" s="187"/>
      <c r="X184" s="88">
        <v>2.16</v>
      </c>
      <c r="Y184" s="88">
        <f>$X$184*$K$184</f>
        <v>118.77408000000001</v>
      </c>
      <c r="Z184" s="88">
        <v>0</v>
      </c>
      <c r="AA184" s="89">
        <f>$Z$184*$K$184</f>
        <v>0</v>
      </c>
      <c r="AB184" s="187"/>
      <c r="AC184" s="187"/>
      <c r="AD184" s="187"/>
      <c r="AE184" s="187"/>
      <c r="AF184" s="187"/>
      <c r="AG184" s="187"/>
      <c r="AH184" s="187"/>
      <c r="AI184" s="187"/>
      <c r="AJ184" s="187"/>
      <c r="AK184" s="187"/>
      <c r="AL184" s="187"/>
      <c r="AM184" s="187"/>
      <c r="AN184" s="187"/>
      <c r="AO184" s="187"/>
      <c r="AP184" s="187"/>
      <c r="AQ184" s="187"/>
      <c r="AR184" s="197" t="s">
        <v>137</v>
      </c>
      <c r="AS184" s="187"/>
      <c r="AT184" s="197" t="s">
        <v>132</v>
      </c>
      <c r="AU184" s="197" t="s">
        <v>82</v>
      </c>
      <c r="AV184" s="187"/>
      <c r="AW184" s="187"/>
      <c r="AX184" s="187"/>
      <c r="AY184" s="187" t="s">
        <v>131</v>
      </c>
      <c r="AZ184" s="187"/>
      <c r="BA184" s="187"/>
      <c r="BB184" s="187"/>
      <c r="BC184" s="187"/>
      <c r="BD184" s="187"/>
      <c r="BE184" s="90">
        <f>IF($U$184="základní",$N$184,0)</f>
        <v>0</v>
      </c>
      <c r="BF184" s="90">
        <f>IF($U$184="snížená",$N$184,0)</f>
        <v>0</v>
      </c>
      <c r="BG184" s="90">
        <f>IF($U$184="zákl. přenesená",$N$184,0)</f>
        <v>0</v>
      </c>
      <c r="BH184" s="90">
        <f>IF($U$184="sníž. přenesená",$N$184,0)</f>
        <v>0</v>
      </c>
      <c r="BI184" s="90">
        <f>IF($U$184="nulová",$N$184,0)</f>
        <v>0</v>
      </c>
      <c r="BJ184" s="197" t="s">
        <v>20</v>
      </c>
      <c r="BK184" s="90">
        <f>ROUND($L$184*$K$184,2)</f>
        <v>0</v>
      </c>
      <c r="BL184" s="197" t="s">
        <v>137</v>
      </c>
      <c r="BM184" s="197" t="s">
        <v>301</v>
      </c>
    </row>
    <row r="185" spans="2:65" s="6" customFormat="1" ht="16.5" customHeight="1">
      <c r="B185" s="17"/>
      <c r="C185" s="187"/>
      <c r="D185" s="187"/>
      <c r="E185" s="187"/>
      <c r="F185" s="254" t="s">
        <v>302</v>
      </c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17"/>
      <c r="T185" s="192"/>
      <c r="U185" s="187"/>
      <c r="V185" s="187"/>
      <c r="W185" s="187"/>
      <c r="X185" s="187"/>
      <c r="Y185" s="187"/>
      <c r="Z185" s="187"/>
      <c r="AA185" s="33"/>
      <c r="AB185" s="187"/>
      <c r="AC185" s="187"/>
      <c r="AD185" s="187"/>
      <c r="AE185" s="187"/>
      <c r="AF185" s="187"/>
      <c r="AG185" s="187"/>
      <c r="AH185" s="187"/>
      <c r="AI185" s="187"/>
      <c r="AJ185" s="187"/>
      <c r="AK185" s="187"/>
      <c r="AL185" s="187"/>
      <c r="AM185" s="187"/>
      <c r="AN185" s="187"/>
      <c r="AO185" s="187"/>
      <c r="AP185" s="187"/>
      <c r="AQ185" s="187"/>
      <c r="AR185" s="187"/>
      <c r="AS185" s="187"/>
      <c r="AT185" s="187" t="s">
        <v>140</v>
      </c>
      <c r="AU185" s="187" t="s">
        <v>82</v>
      </c>
      <c r="AV185" s="187"/>
      <c r="AW185" s="187"/>
      <c r="AX185" s="187"/>
      <c r="AY185" s="187"/>
      <c r="AZ185" s="187"/>
      <c r="BA185" s="187"/>
      <c r="BB185" s="187"/>
      <c r="BC185" s="187"/>
      <c r="BD185" s="187"/>
      <c r="BE185" s="187"/>
      <c r="BF185" s="187"/>
      <c r="BG185" s="187"/>
      <c r="BH185" s="187"/>
      <c r="BI185" s="187"/>
      <c r="BJ185" s="187"/>
      <c r="BK185" s="187"/>
      <c r="BL185" s="187"/>
      <c r="BM185" s="187"/>
    </row>
    <row r="186" spans="2:65" s="6" customFormat="1" ht="15.75" customHeight="1">
      <c r="B186" s="91"/>
      <c r="C186" s="187"/>
      <c r="D186" s="187"/>
      <c r="E186" s="202"/>
      <c r="F186" s="255" t="s">
        <v>303</v>
      </c>
      <c r="G186" s="256"/>
      <c r="H186" s="256"/>
      <c r="I186" s="256"/>
      <c r="J186" s="187"/>
      <c r="K186" s="92">
        <v>54.988</v>
      </c>
      <c r="L186" s="187"/>
      <c r="M186" s="187"/>
      <c r="N186" s="187"/>
      <c r="O186" s="187"/>
      <c r="P186" s="187"/>
      <c r="Q186" s="187"/>
      <c r="R186" s="187"/>
      <c r="S186" s="91"/>
      <c r="T186" s="93"/>
      <c r="U186" s="187"/>
      <c r="V186" s="187"/>
      <c r="W186" s="187"/>
      <c r="X186" s="187"/>
      <c r="Y186" s="187"/>
      <c r="Z186" s="187"/>
      <c r="AA186" s="94"/>
      <c r="AB186" s="187"/>
      <c r="AC186" s="187"/>
      <c r="AD186" s="187"/>
      <c r="AE186" s="187"/>
      <c r="AF186" s="187"/>
      <c r="AG186" s="187"/>
      <c r="AH186" s="187"/>
      <c r="AI186" s="187"/>
      <c r="AJ186" s="187"/>
      <c r="AK186" s="187"/>
      <c r="AL186" s="187"/>
      <c r="AM186" s="187"/>
      <c r="AN186" s="187"/>
      <c r="AO186" s="187"/>
      <c r="AP186" s="187"/>
      <c r="AQ186" s="187"/>
      <c r="AR186" s="187"/>
      <c r="AS186" s="187"/>
      <c r="AT186" s="202" t="s">
        <v>142</v>
      </c>
      <c r="AU186" s="202" t="s">
        <v>82</v>
      </c>
      <c r="AV186" s="202" t="s">
        <v>82</v>
      </c>
      <c r="AW186" s="202" t="s">
        <v>90</v>
      </c>
      <c r="AX186" s="202" t="s">
        <v>20</v>
      </c>
      <c r="AY186" s="202" t="s">
        <v>131</v>
      </c>
      <c r="AZ186" s="187"/>
      <c r="BA186" s="187"/>
      <c r="BB186" s="187"/>
      <c r="BC186" s="187"/>
      <c r="BD186" s="187"/>
      <c r="BE186" s="187"/>
      <c r="BF186" s="187"/>
      <c r="BG186" s="187"/>
      <c r="BH186" s="187"/>
      <c r="BI186" s="187"/>
      <c r="BJ186" s="187"/>
      <c r="BK186" s="187"/>
      <c r="BL186" s="187"/>
      <c r="BM186" s="187"/>
    </row>
    <row r="187" spans="2:63" s="74" customFormat="1" ht="30.75" customHeight="1">
      <c r="B187" s="75"/>
      <c r="D187" s="81" t="s">
        <v>97</v>
      </c>
      <c r="N187" s="268">
        <f>$BK$187</f>
        <v>0</v>
      </c>
      <c r="O187" s="267"/>
      <c r="P187" s="267"/>
      <c r="Q187" s="267"/>
      <c r="S187" s="75"/>
      <c r="T187" s="77"/>
      <c r="W187" s="78">
        <f>SUM($W$188:$W$208)</f>
        <v>0</v>
      </c>
      <c r="Y187" s="78">
        <f>SUM($Y$188:$Y$208)</f>
        <v>0.12278</v>
      </c>
      <c r="AA187" s="79">
        <f>SUM($AA$188:$AA$208)</f>
        <v>0</v>
      </c>
      <c r="AR187" s="204" t="s">
        <v>20</v>
      </c>
      <c r="AT187" s="204" t="s">
        <v>68</v>
      </c>
      <c r="AU187" s="204" t="s">
        <v>20</v>
      </c>
      <c r="AY187" s="204" t="s">
        <v>131</v>
      </c>
      <c r="BK187" s="80">
        <f>SUM($BK$188:$BK$208)</f>
        <v>0</v>
      </c>
    </row>
    <row r="188" spans="2:65" s="6" customFormat="1" ht="27" customHeight="1">
      <c r="B188" s="17"/>
      <c r="C188" s="82" t="s">
        <v>304</v>
      </c>
      <c r="D188" s="82" t="s">
        <v>132</v>
      </c>
      <c r="E188" s="83" t="s">
        <v>305</v>
      </c>
      <c r="F188" s="250" t="s">
        <v>306</v>
      </c>
      <c r="G188" s="251"/>
      <c r="H188" s="251"/>
      <c r="I188" s="251"/>
      <c r="J188" s="84" t="s">
        <v>293</v>
      </c>
      <c r="K188" s="85">
        <v>83</v>
      </c>
      <c r="L188" s="252"/>
      <c r="M188" s="251"/>
      <c r="N188" s="253">
        <f>ROUND($L$188*$K$188,2)</f>
        <v>0</v>
      </c>
      <c r="O188" s="251"/>
      <c r="P188" s="251"/>
      <c r="Q188" s="251"/>
      <c r="R188" s="201" t="s">
        <v>136</v>
      </c>
      <c r="S188" s="17"/>
      <c r="T188" s="86"/>
      <c r="U188" s="87" t="s">
        <v>39</v>
      </c>
      <c r="V188" s="187"/>
      <c r="W188" s="187"/>
      <c r="X188" s="88">
        <v>0</v>
      </c>
      <c r="Y188" s="88">
        <f>$X$188*$K$188</f>
        <v>0</v>
      </c>
      <c r="Z188" s="88">
        <v>0</v>
      </c>
      <c r="AA188" s="89">
        <f>$Z$188*$K$188</f>
        <v>0</v>
      </c>
      <c r="AB188" s="187"/>
      <c r="AC188" s="187"/>
      <c r="AD188" s="187"/>
      <c r="AE188" s="187"/>
      <c r="AF188" s="187"/>
      <c r="AG188" s="187"/>
      <c r="AH188" s="187"/>
      <c r="AI188" s="187"/>
      <c r="AJ188" s="187"/>
      <c r="AK188" s="187"/>
      <c r="AL188" s="187"/>
      <c r="AM188" s="187"/>
      <c r="AN188" s="187"/>
      <c r="AO188" s="187"/>
      <c r="AP188" s="187"/>
      <c r="AQ188" s="187"/>
      <c r="AR188" s="197" t="s">
        <v>137</v>
      </c>
      <c r="AS188" s="187"/>
      <c r="AT188" s="197" t="s">
        <v>132</v>
      </c>
      <c r="AU188" s="197" t="s">
        <v>82</v>
      </c>
      <c r="AV188" s="187"/>
      <c r="AW188" s="187"/>
      <c r="AX188" s="187"/>
      <c r="AY188" s="187" t="s">
        <v>131</v>
      </c>
      <c r="AZ188" s="187"/>
      <c r="BA188" s="187"/>
      <c r="BB188" s="187"/>
      <c r="BC188" s="187"/>
      <c r="BD188" s="187"/>
      <c r="BE188" s="90">
        <f>IF($U$188="základní",$N$188,0)</f>
        <v>0</v>
      </c>
      <c r="BF188" s="90">
        <f>IF($U$188="snížená",$N$188,0)</f>
        <v>0</v>
      </c>
      <c r="BG188" s="90">
        <f>IF($U$188="zákl. přenesená",$N$188,0)</f>
        <v>0</v>
      </c>
      <c r="BH188" s="90">
        <f>IF($U$188="sníž. přenesená",$N$188,0)</f>
        <v>0</v>
      </c>
      <c r="BI188" s="90">
        <f>IF($U$188="nulová",$N$188,0)</f>
        <v>0</v>
      </c>
      <c r="BJ188" s="197" t="s">
        <v>20</v>
      </c>
      <c r="BK188" s="90">
        <f>ROUND($L$188*$K$188,2)</f>
        <v>0</v>
      </c>
      <c r="BL188" s="197" t="s">
        <v>137</v>
      </c>
      <c r="BM188" s="197" t="s">
        <v>307</v>
      </c>
    </row>
    <row r="189" spans="2:65" s="6" customFormat="1" ht="16.5" customHeight="1">
      <c r="B189" s="17"/>
      <c r="C189" s="187"/>
      <c r="D189" s="187"/>
      <c r="E189" s="187"/>
      <c r="F189" s="254" t="s">
        <v>308</v>
      </c>
      <c r="G189" s="225"/>
      <c r="H189" s="225"/>
      <c r="I189" s="225"/>
      <c r="J189" s="225"/>
      <c r="K189" s="225"/>
      <c r="L189" s="225"/>
      <c r="M189" s="225"/>
      <c r="N189" s="225"/>
      <c r="O189" s="225"/>
      <c r="P189" s="225"/>
      <c r="Q189" s="225"/>
      <c r="R189" s="225"/>
      <c r="S189" s="17"/>
      <c r="T189" s="192"/>
      <c r="U189" s="187"/>
      <c r="V189" s="187"/>
      <c r="W189" s="187"/>
      <c r="X189" s="187"/>
      <c r="Y189" s="187"/>
      <c r="Z189" s="187"/>
      <c r="AA189" s="33"/>
      <c r="AB189" s="187"/>
      <c r="AC189" s="187"/>
      <c r="AD189" s="187"/>
      <c r="AE189" s="187"/>
      <c r="AF189" s="187"/>
      <c r="AG189" s="187"/>
      <c r="AH189" s="187"/>
      <c r="AI189" s="187"/>
      <c r="AJ189" s="187"/>
      <c r="AK189" s="187"/>
      <c r="AL189" s="187"/>
      <c r="AM189" s="187"/>
      <c r="AN189" s="187"/>
      <c r="AO189" s="187"/>
      <c r="AP189" s="187"/>
      <c r="AQ189" s="187"/>
      <c r="AR189" s="187"/>
      <c r="AS189" s="187"/>
      <c r="AT189" s="187" t="s">
        <v>140</v>
      </c>
      <c r="AU189" s="187" t="s">
        <v>82</v>
      </c>
      <c r="AV189" s="187"/>
      <c r="AW189" s="187"/>
      <c r="AX189" s="187"/>
      <c r="AY189" s="187"/>
      <c r="AZ189" s="187"/>
      <c r="BA189" s="187"/>
      <c r="BB189" s="187"/>
      <c r="BC189" s="187"/>
      <c r="BD189" s="187"/>
      <c r="BE189" s="187"/>
      <c r="BF189" s="187"/>
      <c r="BG189" s="187"/>
      <c r="BH189" s="187"/>
      <c r="BI189" s="187"/>
      <c r="BJ189" s="187"/>
      <c r="BK189" s="187"/>
      <c r="BL189" s="187"/>
      <c r="BM189" s="187"/>
    </row>
    <row r="190" spans="2:65" s="6" customFormat="1" ht="15.75" customHeight="1">
      <c r="B190" s="91"/>
      <c r="C190" s="187"/>
      <c r="D190" s="187"/>
      <c r="E190" s="202"/>
      <c r="F190" s="255" t="s">
        <v>309</v>
      </c>
      <c r="G190" s="256"/>
      <c r="H190" s="256"/>
      <c r="I190" s="256"/>
      <c r="J190" s="187"/>
      <c r="K190" s="92">
        <v>23</v>
      </c>
      <c r="L190" s="187"/>
      <c r="M190" s="187"/>
      <c r="N190" s="187"/>
      <c r="O190" s="187"/>
      <c r="P190" s="187"/>
      <c r="Q190" s="187"/>
      <c r="R190" s="187"/>
      <c r="S190" s="91"/>
      <c r="T190" s="93"/>
      <c r="U190" s="187"/>
      <c r="V190" s="187"/>
      <c r="W190" s="187"/>
      <c r="X190" s="187"/>
      <c r="Y190" s="187"/>
      <c r="Z190" s="187"/>
      <c r="AA190" s="94"/>
      <c r="AB190" s="187"/>
      <c r="AC190" s="187"/>
      <c r="AD190" s="187"/>
      <c r="AE190" s="187"/>
      <c r="AF190" s="187"/>
      <c r="AG190" s="187"/>
      <c r="AH190" s="187"/>
      <c r="AI190" s="187"/>
      <c r="AJ190" s="187"/>
      <c r="AK190" s="187"/>
      <c r="AL190" s="187"/>
      <c r="AM190" s="187"/>
      <c r="AN190" s="187"/>
      <c r="AO190" s="187"/>
      <c r="AP190" s="187"/>
      <c r="AQ190" s="187"/>
      <c r="AR190" s="187"/>
      <c r="AS190" s="187"/>
      <c r="AT190" s="202" t="s">
        <v>142</v>
      </c>
      <c r="AU190" s="202" t="s">
        <v>82</v>
      </c>
      <c r="AV190" s="202" t="s">
        <v>82</v>
      </c>
      <c r="AW190" s="202" t="s">
        <v>90</v>
      </c>
      <c r="AX190" s="202" t="s">
        <v>69</v>
      </c>
      <c r="AY190" s="202" t="s">
        <v>131</v>
      </c>
      <c r="AZ190" s="187"/>
      <c r="BA190" s="187"/>
      <c r="BB190" s="187"/>
      <c r="BC190" s="187"/>
      <c r="BD190" s="187"/>
      <c r="BE190" s="187"/>
      <c r="BF190" s="187"/>
      <c r="BG190" s="187"/>
      <c r="BH190" s="187"/>
      <c r="BI190" s="187"/>
      <c r="BJ190" s="187"/>
      <c r="BK190" s="187"/>
      <c r="BL190" s="187"/>
      <c r="BM190" s="187"/>
    </row>
    <row r="191" spans="2:65" s="6" customFormat="1" ht="15.75" customHeight="1">
      <c r="B191" s="91"/>
      <c r="C191" s="187"/>
      <c r="D191" s="187"/>
      <c r="E191" s="202"/>
      <c r="F191" s="255" t="s">
        <v>310</v>
      </c>
      <c r="G191" s="256"/>
      <c r="H191" s="256"/>
      <c r="I191" s="256"/>
      <c r="J191" s="187"/>
      <c r="K191" s="92">
        <v>6</v>
      </c>
      <c r="L191" s="187"/>
      <c r="M191" s="187"/>
      <c r="N191" s="187"/>
      <c r="O191" s="187"/>
      <c r="P191" s="187"/>
      <c r="Q191" s="187"/>
      <c r="R191" s="187"/>
      <c r="S191" s="91"/>
      <c r="T191" s="93"/>
      <c r="U191" s="187"/>
      <c r="V191" s="187"/>
      <c r="W191" s="187"/>
      <c r="X191" s="187"/>
      <c r="Y191" s="187"/>
      <c r="Z191" s="187"/>
      <c r="AA191" s="94"/>
      <c r="AB191" s="187"/>
      <c r="AC191" s="187"/>
      <c r="AD191" s="187"/>
      <c r="AE191" s="187"/>
      <c r="AF191" s="187"/>
      <c r="AG191" s="187"/>
      <c r="AH191" s="187"/>
      <c r="AI191" s="187"/>
      <c r="AJ191" s="187"/>
      <c r="AK191" s="187"/>
      <c r="AL191" s="187"/>
      <c r="AM191" s="187"/>
      <c r="AN191" s="187"/>
      <c r="AO191" s="187"/>
      <c r="AP191" s="187"/>
      <c r="AQ191" s="187"/>
      <c r="AR191" s="187"/>
      <c r="AS191" s="187"/>
      <c r="AT191" s="202" t="s">
        <v>142</v>
      </c>
      <c r="AU191" s="202" t="s">
        <v>82</v>
      </c>
      <c r="AV191" s="202" t="s">
        <v>82</v>
      </c>
      <c r="AW191" s="202" t="s">
        <v>90</v>
      </c>
      <c r="AX191" s="202" t="s">
        <v>69</v>
      </c>
      <c r="AY191" s="202" t="s">
        <v>131</v>
      </c>
      <c r="AZ191" s="187"/>
      <c r="BA191" s="187"/>
      <c r="BB191" s="187"/>
      <c r="BC191" s="187"/>
      <c r="BD191" s="187"/>
      <c r="BE191" s="187"/>
      <c r="BF191" s="187"/>
      <c r="BG191" s="187"/>
      <c r="BH191" s="187"/>
      <c r="BI191" s="187"/>
      <c r="BJ191" s="187"/>
      <c r="BK191" s="187"/>
      <c r="BL191" s="187"/>
      <c r="BM191" s="187"/>
    </row>
    <row r="192" spans="2:65" s="6" customFormat="1" ht="15.75" customHeight="1">
      <c r="B192" s="91"/>
      <c r="C192" s="187"/>
      <c r="D192" s="187"/>
      <c r="E192" s="202"/>
      <c r="F192" s="255" t="s">
        <v>311</v>
      </c>
      <c r="G192" s="256"/>
      <c r="H192" s="256"/>
      <c r="I192" s="256"/>
      <c r="J192" s="187"/>
      <c r="K192" s="92">
        <v>54</v>
      </c>
      <c r="L192" s="187"/>
      <c r="M192" s="187"/>
      <c r="N192" s="187"/>
      <c r="O192" s="187"/>
      <c r="P192" s="187"/>
      <c r="Q192" s="187"/>
      <c r="R192" s="187"/>
      <c r="S192" s="91"/>
      <c r="T192" s="93"/>
      <c r="U192" s="187"/>
      <c r="V192" s="187"/>
      <c r="W192" s="187"/>
      <c r="X192" s="187"/>
      <c r="Y192" s="187"/>
      <c r="Z192" s="187"/>
      <c r="AA192" s="94"/>
      <c r="AB192" s="187"/>
      <c r="AC192" s="187"/>
      <c r="AD192" s="187"/>
      <c r="AE192" s="187"/>
      <c r="AF192" s="187"/>
      <c r="AG192" s="187"/>
      <c r="AH192" s="187"/>
      <c r="AI192" s="187"/>
      <c r="AJ192" s="187"/>
      <c r="AK192" s="187"/>
      <c r="AL192" s="187"/>
      <c r="AM192" s="187"/>
      <c r="AN192" s="187"/>
      <c r="AO192" s="187"/>
      <c r="AP192" s="187"/>
      <c r="AQ192" s="187"/>
      <c r="AR192" s="187"/>
      <c r="AS192" s="187"/>
      <c r="AT192" s="202" t="s">
        <v>142</v>
      </c>
      <c r="AU192" s="202" t="s">
        <v>82</v>
      </c>
      <c r="AV192" s="202" t="s">
        <v>82</v>
      </c>
      <c r="AW192" s="202" t="s">
        <v>90</v>
      </c>
      <c r="AX192" s="202" t="s">
        <v>69</v>
      </c>
      <c r="AY192" s="202" t="s">
        <v>131</v>
      </c>
      <c r="AZ192" s="187"/>
      <c r="BA192" s="187"/>
      <c r="BB192" s="187"/>
      <c r="BC192" s="187"/>
      <c r="BD192" s="187"/>
      <c r="BE192" s="187"/>
      <c r="BF192" s="187"/>
      <c r="BG192" s="187"/>
      <c r="BH192" s="187"/>
      <c r="BI192" s="187"/>
      <c r="BJ192" s="187"/>
      <c r="BK192" s="187"/>
      <c r="BL192" s="187"/>
      <c r="BM192" s="187"/>
    </row>
    <row r="193" spans="2:65" s="6" customFormat="1" ht="15.75" customHeight="1">
      <c r="B193" s="95"/>
      <c r="C193" s="187"/>
      <c r="D193" s="187"/>
      <c r="E193" s="203"/>
      <c r="F193" s="259" t="s">
        <v>144</v>
      </c>
      <c r="G193" s="260"/>
      <c r="H193" s="260"/>
      <c r="I193" s="260"/>
      <c r="J193" s="187"/>
      <c r="K193" s="96">
        <v>83</v>
      </c>
      <c r="L193" s="187"/>
      <c r="M193" s="187"/>
      <c r="N193" s="187"/>
      <c r="O193" s="187"/>
      <c r="P193" s="187"/>
      <c r="Q193" s="187"/>
      <c r="R193" s="187"/>
      <c r="S193" s="95"/>
      <c r="T193" s="97"/>
      <c r="U193" s="187"/>
      <c r="V193" s="187"/>
      <c r="W193" s="187"/>
      <c r="X193" s="187"/>
      <c r="Y193" s="187"/>
      <c r="Z193" s="187"/>
      <c r="AA193" s="98"/>
      <c r="AB193" s="187"/>
      <c r="AC193" s="187"/>
      <c r="AD193" s="187"/>
      <c r="AE193" s="187"/>
      <c r="AF193" s="187"/>
      <c r="AG193" s="187"/>
      <c r="AH193" s="187"/>
      <c r="AI193" s="187"/>
      <c r="AJ193" s="187"/>
      <c r="AK193" s="187"/>
      <c r="AL193" s="187"/>
      <c r="AM193" s="187"/>
      <c r="AN193" s="187"/>
      <c r="AO193" s="187"/>
      <c r="AP193" s="187"/>
      <c r="AQ193" s="187"/>
      <c r="AR193" s="187"/>
      <c r="AS193" s="187"/>
      <c r="AT193" s="203" t="s">
        <v>142</v>
      </c>
      <c r="AU193" s="203" t="s">
        <v>82</v>
      </c>
      <c r="AV193" s="203" t="s">
        <v>137</v>
      </c>
      <c r="AW193" s="203" t="s">
        <v>90</v>
      </c>
      <c r="AX193" s="203" t="s">
        <v>20</v>
      </c>
      <c r="AY193" s="203" t="s">
        <v>131</v>
      </c>
      <c r="AZ193" s="187"/>
      <c r="BA193" s="187"/>
      <c r="BB193" s="187"/>
      <c r="BC193" s="187"/>
      <c r="BD193" s="187"/>
      <c r="BE193" s="187"/>
      <c r="BF193" s="187"/>
      <c r="BG193" s="187"/>
      <c r="BH193" s="187"/>
      <c r="BI193" s="187"/>
      <c r="BJ193" s="187"/>
      <c r="BK193" s="187"/>
      <c r="BL193" s="187"/>
      <c r="BM193" s="187"/>
    </row>
    <row r="194" spans="2:65" s="6" customFormat="1" ht="27" customHeight="1">
      <c r="B194" s="17"/>
      <c r="C194" s="99" t="s">
        <v>312</v>
      </c>
      <c r="D194" s="99" t="s">
        <v>253</v>
      </c>
      <c r="E194" s="100" t="s">
        <v>313</v>
      </c>
      <c r="F194" s="261" t="s">
        <v>314</v>
      </c>
      <c r="G194" s="262"/>
      <c r="H194" s="262"/>
      <c r="I194" s="262"/>
      <c r="J194" s="101" t="s">
        <v>315</v>
      </c>
      <c r="K194" s="102">
        <v>14</v>
      </c>
      <c r="L194" s="263"/>
      <c r="M194" s="262"/>
      <c r="N194" s="264">
        <f>ROUND($L$194*$K$194,2)</f>
        <v>0</v>
      </c>
      <c r="O194" s="251"/>
      <c r="P194" s="251"/>
      <c r="Q194" s="251"/>
      <c r="R194" s="201" t="s">
        <v>136</v>
      </c>
      <c r="S194" s="17"/>
      <c r="T194" s="86"/>
      <c r="U194" s="87" t="s">
        <v>39</v>
      </c>
      <c r="V194" s="187"/>
      <c r="W194" s="187"/>
      <c r="X194" s="88">
        <v>0.00722</v>
      </c>
      <c r="Y194" s="88">
        <f>$X$194*$K$194</f>
        <v>0.10108</v>
      </c>
      <c r="Z194" s="88">
        <v>0</v>
      </c>
      <c r="AA194" s="89">
        <f>$Z$194*$K$194</f>
        <v>0</v>
      </c>
      <c r="AB194" s="187"/>
      <c r="AC194" s="187"/>
      <c r="AD194" s="187"/>
      <c r="AE194" s="187"/>
      <c r="AF194" s="187"/>
      <c r="AG194" s="187"/>
      <c r="AH194" s="187"/>
      <c r="AI194" s="187"/>
      <c r="AJ194" s="187"/>
      <c r="AK194" s="187"/>
      <c r="AL194" s="187"/>
      <c r="AM194" s="187"/>
      <c r="AN194" s="187"/>
      <c r="AO194" s="187"/>
      <c r="AP194" s="187"/>
      <c r="AQ194" s="187"/>
      <c r="AR194" s="197" t="s">
        <v>176</v>
      </c>
      <c r="AS194" s="187"/>
      <c r="AT194" s="197" t="s">
        <v>253</v>
      </c>
      <c r="AU194" s="197" t="s">
        <v>82</v>
      </c>
      <c r="AV194" s="187"/>
      <c r="AW194" s="187"/>
      <c r="AX194" s="187"/>
      <c r="AY194" s="187" t="s">
        <v>131</v>
      </c>
      <c r="AZ194" s="187"/>
      <c r="BA194" s="187"/>
      <c r="BB194" s="187"/>
      <c r="BC194" s="187"/>
      <c r="BD194" s="187"/>
      <c r="BE194" s="90">
        <f>IF($U$194="základní",$N$194,0)</f>
        <v>0</v>
      </c>
      <c r="BF194" s="90">
        <f>IF($U$194="snížená",$N$194,0)</f>
        <v>0</v>
      </c>
      <c r="BG194" s="90">
        <f>IF($U$194="zákl. přenesená",$N$194,0)</f>
        <v>0</v>
      </c>
      <c r="BH194" s="90">
        <f>IF($U$194="sníž. přenesená",$N$194,0)</f>
        <v>0</v>
      </c>
      <c r="BI194" s="90">
        <f>IF($U$194="nulová",$N$194,0)</f>
        <v>0</v>
      </c>
      <c r="BJ194" s="197" t="s">
        <v>20</v>
      </c>
      <c r="BK194" s="90">
        <f>ROUND($L$194*$K$194,2)</f>
        <v>0</v>
      </c>
      <c r="BL194" s="197" t="s">
        <v>137</v>
      </c>
      <c r="BM194" s="197" t="s">
        <v>316</v>
      </c>
    </row>
    <row r="195" spans="2:65" s="6" customFormat="1" ht="16.5" customHeight="1">
      <c r="B195" s="17"/>
      <c r="C195" s="187"/>
      <c r="D195" s="187"/>
      <c r="E195" s="187"/>
      <c r="F195" s="254" t="s">
        <v>317</v>
      </c>
      <c r="G195" s="225"/>
      <c r="H195" s="225"/>
      <c r="I195" s="225"/>
      <c r="J195" s="225"/>
      <c r="K195" s="225"/>
      <c r="L195" s="225"/>
      <c r="M195" s="225"/>
      <c r="N195" s="225"/>
      <c r="O195" s="225"/>
      <c r="P195" s="225"/>
      <c r="Q195" s="225"/>
      <c r="R195" s="225"/>
      <c r="S195" s="17"/>
      <c r="T195" s="192"/>
      <c r="U195" s="187"/>
      <c r="V195" s="187"/>
      <c r="W195" s="187"/>
      <c r="X195" s="187"/>
      <c r="Y195" s="187"/>
      <c r="Z195" s="187"/>
      <c r="AA195" s="33"/>
      <c r="AB195" s="187"/>
      <c r="AC195" s="187"/>
      <c r="AD195" s="187"/>
      <c r="AE195" s="187"/>
      <c r="AF195" s="187"/>
      <c r="AG195" s="187"/>
      <c r="AH195" s="187"/>
      <c r="AI195" s="187"/>
      <c r="AJ195" s="187"/>
      <c r="AK195" s="187"/>
      <c r="AL195" s="187"/>
      <c r="AM195" s="187"/>
      <c r="AN195" s="187"/>
      <c r="AO195" s="187"/>
      <c r="AP195" s="187"/>
      <c r="AQ195" s="187"/>
      <c r="AR195" s="187"/>
      <c r="AS195" s="187"/>
      <c r="AT195" s="187" t="s">
        <v>140</v>
      </c>
      <c r="AU195" s="187" t="s">
        <v>82</v>
      </c>
      <c r="AV195" s="187"/>
      <c r="AW195" s="187"/>
      <c r="AX195" s="187"/>
      <c r="AY195" s="187"/>
      <c r="AZ195" s="187"/>
      <c r="BA195" s="187"/>
      <c r="BB195" s="187"/>
      <c r="BC195" s="187"/>
      <c r="BD195" s="187"/>
      <c r="BE195" s="187"/>
      <c r="BF195" s="187"/>
      <c r="BG195" s="187"/>
      <c r="BH195" s="187"/>
      <c r="BI195" s="187"/>
      <c r="BJ195" s="187"/>
      <c r="BK195" s="187"/>
      <c r="BL195" s="187"/>
      <c r="BM195" s="187"/>
    </row>
    <row r="196" spans="2:65" s="6" customFormat="1" ht="27" customHeight="1">
      <c r="B196" s="17"/>
      <c r="C196" s="187"/>
      <c r="D196" s="187"/>
      <c r="E196" s="187"/>
      <c r="F196" s="265" t="s">
        <v>318</v>
      </c>
      <c r="G196" s="225"/>
      <c r="H196" s="225"/>
      <c r="I196" s="225"/>
      <c r="J196" s="225"/>
      <c r="K196" s="225"/>
      <c r="L196" s="225"/>
      <c r="M196" s="225"/>
      <c r="N196" s="225"/>
      <c r="O196" s="225"/>
      <c r="P196" s="225"/>
      <c r="Q196" s="225"/>
      <c r="R196" s="225"/>
      <c r="S196" s="17"/>
      <c r="T196" s="192"/>
      <c r="U196" s="187"/>
      <c r="V196" s="187"/>
      <c r="W196" s="187"/>
      <c r="X196" s="187"/>
      <c r="Y196" s="187"/>
      <c r="Z196" s="187"/>
      <c r="AA196" s="33"/>
      <c r="AB196" s="187"/>
      <c r="AC196" s="187"/>
      <c r="AD196" s="187"/>
      <c r="AE196" s="187"/>
      <c r="AF196" s="187"/>
      <c r="AG196" s="187"/>
      <c r="AH196" s="187"/>
      <c r="AI196" s="187"/>
      <c r="AJ196" s="187"/>
      <c r="AK196" s="187"/>
      <c r="AL196" s="187"/>
      <c r="AM196" s="187"/>
      <c r="AN196" s="187"/>
      <c r="AO196" s="187"/>
      <c r="AP196" s="187"/>
      <c r="AQ196" s="187"/>
      <c r="AR196" s="187"/>
      <c r="AS196" s="187"/>
      <c r="AT196" s="187" t="s">
        <v>319</v>
      </c>
      <c r="AU196" s="187" t="s">
        <v>82</v>
      </c>
      <c r="AV196" s="187"/>
      <c r="AW196" s="187"/>
      <c r="AX196" s="187"/>
      <c r="AY196" s="187"/>
      <c r="AZ196" s="187"/>
      <c r="BA196" s="187"/>
      <c r="BB196" s="187"/>
      <c r="BC196" s="187"/>
      <c r="BD196" s="187"/>
      <c r="BE196" s="187"/>
      <c r="BF196" s="187"/>
      <c r="BG196" s="187"/>
      <c r="BH196" s="187"/>
      <c r="BI196" s="187"/>
      <c r="BJ196" s="187"/>
      <c r="BK196" s="187"/>
      <c r="BL196" s="187"/>
      <c r="BM196" s="187"/>
    </row>
    <row r="197" spans="2:65" s="6" customFormat="1" ht="27" customHeight="1">
      <c r="B197" s="17"/>
      <c r="C197" s="82" t="s">
        <v>320</v>
      </c>
      <c r="D197" s="82" t="s">
        <v>132</v>
      </c>
      <c r="E197" s="83" t="s">
        <v>321</v>
      </c>
      <c r="F197" s="250" t="s">
        <v>322</v>
      </c>
      <c r="G197" s="251"/>
      <c r="H197" s="251"/>
      <c r="I197" s="251"/>
      <c r="J197" s="84" t="s">
        <v>315</v>
      </c>
      <c r="K197" s="85">
        <v>4</v>
      </c>
      <c r="L197" s="252"/>
      <c r="M197" s="251"/>
      <c r="N197" s="253">
        <f>ROUND($L$197*$K$197,2)</f>
        <v>0</v>
      </c>
      <c r="O197" s="251"/>
      <c r="P197" s="251"/>
      <c r="Q197" s="251"/>
      <c r="R197" s="201" t="s">
        <v>136</v>
      </c>
      <c r="S197" s="17"/>
      <c r="T197" s="86"/>
      <c r="U197" s="87" t="s">
        <v>39</v>
      </c>
      <c r="V197" s="187"/>
      <c r="W197" s="187"/>
      <c r="X197" s="88">
        <v>0</v>
      </c>
      <c r="Y197" s="88">
        <f>$X$197*$K$197</f>
        <v>0</v>
      </c>
      <c r="Z197" s="88">
        <v>0</v>
      </c>
      <c r="AA197" s="89">
        <f>$Z$197*$K$197</f>
        <v>0</v>
      </c>
      <c r="AB197" s="187"/>
      <c r="AC197" s="187"/>
      <c r="AD197" s="187"/>
      <c r="AE197" s="187"/>
      <c r="AF197" s="187"/>
      <c r="AG197" s="187"/>
      <c r="AH197" s="187"/>
      <c r="AI197" s="187"/>
      <c r="AJ197" s="187"/>
      <c r="AK197" s="187"/>
      <c r="AL197" s="187"/>
      <c r="AM197" s="187"/>
      <c r="AN197" s="187"/>
      <c r="AO197" s="187"/>
      <c r="AP197" s="187"/>
      <c r="AQ197" s="187"/>
      <c r="AR197" s="197" t="s">
        <v>137</v>
      </c>
      <c r="AS197" s="187"/>
      <c r="AT197" s="197" t="s">
        <v>132</v>
      </c>
      <c r="AU197" s="197" t="s">
        <v>82</v>
      </c>
      <c r="AV197" s="187"/>
      <c r="AW197" s="187"/>
      <c r="AX197" s="187"/>
      <c r="AY197" s="187" t="s">
        <v>131</v>
      </c>
      <c r="AZ197" s="187"/>
      <c r="BA197" s="187"/>
      <c r="BB197" s="187"/>
      <c r="BC197" s="187"/>
      <c r="BD197" s="187"/>
      <c r="BE197" s="90">
        <f>IF($U$197="základní",$N$197,0)</f>
        <v>0</v>
      </c>
      <c r="BF197" s="90">
        <f>IF($U$197="snížená",$N$197,0)</f>
        <v>0</v>
      </c>
      <c r="BG197" s="90">
        <f>IF($U$197="zákl. přenesená",$N$197,0)</f>
        <v>0</v>
      </c>
      <c r="BH197" s="90">
        <f>IF($U$197="sníž. přenesená",$N$197,0)</f>
        <v>0</v>
      </c>
      <c r="BI197" s="90">
        <f>IF($U$197="nulová",$N$197,0)</f>
        <v>0</v>
      </c>
      <c r="BJ197" s="197" t="s">
        <v>20</v>
      </c>
      <c r="BK197" s="90">
        <f>ROUND($L$197*$K$197,2)</f>
        <v>0</v>
      </c>
      <c r="BL197" s="197" t="s">
        <v>137</v>
      </c>
      <c r="BM197" s="197" t="s">
        <v>323</v>
      </c>
    </row>
    <row r="198" spans="2:65" s="6" customFormat="1" ht="27" customHeight="1">
      <c r="B198" s="17"/>
      <c r="C198" s="187"/>
      <c r="D198" s="187"/>
      <c r="E198" s="187"/>
      <c r="F198" s="254" t="s">
        <v>324</v>
      </c>
      <c r="G198" s="225"/>
      <c r="H198" s="225"/>
      <c r="I198" s="225"/>
      <c r="J198" s="225"/>
      <c r="K198" s="225"/>
      <c r="L198" s="225"/>
      <c r="M198" s="225"/>
      <c r="N198" s="225"/>
      <c r="O198" s="225"/>
      <c r="P198" s="225"/>
      <c r="Q198" s="225"/>
      <c r="R198" s="225"/>
      <c r="S198" s="17"/>
      <c r="T198" s="192"/>
      <c r="U198" s="187"/>
      <c r="V198" s="187"/>
      <c r="W198" s="187"/>
      <c r="X198" s="187"/>
      <c r="Y198" s="187"/>
      <c r="Z198" s="187"/>
      <c r="AA198" s="33"/>
      <c r="AB198" s="187"/>
      <c r="AC198" s="187"/>
      <c r="AD198" s="187"/>
      <c r="AE198" s="187"/>
      <c r="AF198" s="187"/>
      <c r="AG198" s="187"/>
      <c r="AH198" s="187"/>
      <c r="AI198" s="187"/>
      <c r="AJ198" s="187"/>
      <c r="AK198" s="187"/>
      <c r="AL198" s="187"/>
      <c r="AM198" s="187"/>
      <c r="AN198" s="187"/>
      <c r="AO198" s="187"/>
      <c r="AP198" s="187"/>
      <c r="AQ198" s="187"/>
      <c r="AR198" s="187"/>
      <c r="AS198" s="187"/>
      <c r="AT198" s="187" t="s">
        <v>140</v>
      </c>
      <c r="AU198" s="187" t="s">
        <v>82</v>
      </c>
      <c r="AV198" s="187"/>
      <c r="AW198" s="187"/>
      <c r="AX198" s="187"/>
      <c r="AY198" s="187"/>
      <c r="AZ198" s="187"/>
      <c r="BA198" s="187"/>
      <c r="BB198" s="187"/>
      <c r="BC198" s="187"/>
      <c r="BD198" s="187"/>
      <c r="BE198" s="187"/>
      <c r="BF198" s="187"/>
      <c r="BG198" s="187"/>
      <c r="BH198" s="187"/>
      <c r="BI198" s="187"/>
      <c r="BJ198" s="187"/>
      <c r="BK198" s="187"/>
      <c r="BL198" s="187"/>
      <c r="BM198" s="187"/>
    </row>
    <row r="199" spans="2:65" s="6" customFormat="1" ht="27" customHeight="1">
      <c r="B199" s="17"/>
      <c r="C199" s="99" t="s">
        <v>325</v>
      </c>
      <c r="D199" s="99" t="s">
        <v>253</v>
      </c>
      <c r="E199" s="100" t="s">
        <v>326</v>
      </c>
      <c r="F199" s="261" t="s">
        <v>327</v>
      </c>
      <c r="G199" s="262"/>
      <c r="H199" s="262"/>
      <c r="I199" s="262"/>
      <c r="J199" s="101" t="s">
        <v>315</v>
      </c>
      <c r="K199" s="102">
        <v>4</v>
      </c>
      <c r="L199" s="263"/>
      <c r="M199" s="262"/>
      <c r="N199" s="264">
        <f>ROUND($L$199*$K$199,2)</f>
        <v>0</v>
      </c>
      <c r="O199" s="251"/>
      <c r="P199" s="251"/>
      <c r="Q199" s="251"/>
      <c r="R199" s="201" t="s">
        <v>136</v>
      </c>
      <c r="S199" s="17"/>
      <c r="T199" s="86"/>
      <c r="U199" s="87" t="s">
        <v>39</v>
      </c>
      <c r="V199" s="187"/>
      <c r="W199" s="187"/>
      <c r="X199" s="88">
        <v>0.0012</v>
      </c>
      <c r="Y199" s="88">
        <f>$X$199*$K$199</f>
        <v>0.0048</v>
      </c>
      <c r="Z199" s="88">
        <v>0</v>
      </c>
      <c r="AA199" s="89">
        <f>$Z$199*$K$199</f>
        <v>0</v>
      </c>
      <c r="AB199" s="187"/>
      <c r="AC199" s="187"/>
      <c r="AD199" s="187"/>
      <c r="AE199" s="187"/>
      <c r="AF199" s="187"/>
      <c r="AG199" s="187"/>
      <c r="AH199" s="187"/>
      <c r="AI199" s="187"/>
      <c r="AJ199" s="187"/>
      <c r="AK199" s="187"/>
      <c r="AL199" s="187"/>
      <c r="AM199" s="187"/>
      <c r="AN199" s="187"/>
      <c r="AO199" s="187"/>
      <c r="AP199" s="187"/>
      <c r="AQ199" s="187"/>
      <c r="AR199" s="197" t="s">
        <v>176</v>
      </c>
      <c r="AS199" s="187"/>
      <c r="AT199" s="197" t="s">
        <v>253</v>
      </c>
      <c r="AU199" s="197" t="s">
        <v>82</v>
      </c>
      <c r="AV199" s="187"/>
      <c r="AW199" s="187"/>
      <c r="AX199" s="187"/>
      <c r="AY199" s="187" t="s">
        <v>131</v>
      </c>
      <c r="AZ199" s="187"/>
      <c r="BA199" s="187"/>
      <c r="BB199" s="187"/>
      <c r="BC199" s="187"/>
      <c r="BD199" s="187"/>
      <c r="BE199" s="90">
        <f>IF($U$199="základní",$N$199,0)</f>
        <v>0</v>
      </c>
      <c r="BF199" s="90">
        <f>IF($U$199="snížená",$N$199,0)</f>
        <v>0</v>
      </c>
      <c r="BG199" s="90">
        <f>IF($U$199="zákl. přenesená",$N$199,0)</f>
        <v>0</v>
      </c>
      <c r="BH199" s="90">
        <f>IF($U$199="sníž. přenesená",$N$199,0)</f>
        <v>0</v>
      </c>
      <c r="BI199" s="90">
        <f>IF($U$199="nulová",$N$199,0)</f>
        <v>0</v>
      </c>
      <c r="BJ199" s="197" t="s">
        <v>20</v>
      </c>
      <c r="BK199" s="90">
        <f>ROUND($L$199*$K$199,2)</f>
        <v>0</v>
      </c>
      <c r="BL199" s="197" t="s">
        <v>137</v>
      </c>
      <c r="BM199" s="197" t="s">
        <v>328</v>
      </c>
    </row>
    <row r="200" spans="2:65" s="6" customFormat="1" ht="27" customHeight="1">
      <c r="B200" s="17"/>
      <c r="C200" s="187"/>
      <c r="D200" s="187"/>
      <c r="E200" s="187"/>
      <c r="F200" s="254" t="s">
        <v>329</v>
      </c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17"/>
      <c r="T200" s="192"/>
      <c r="U200" s="187"/>
      <c r="V200" s="187"/>
      <c r="W200" s="187"/>
      <c r="X200" s="187"/>
      <c r="Y200" s="187"/>
      <c r="Z200" s="187"/>
      <c r="AA200" s="33"/>
      <c r="AB200" s="187"/>
      <c r="AC200" s="187"/>
      <c r="AD200" s="187"/>
      <c r="AE200" s="187"/>
      <c r="AF200" s="187"/>
      <c r="AG200" s="187"/>
      <c r="AH200" s="187"/>
      <c r="AI200" s="187"/>
      <c r="AJ200" s="187"/>
      <c r="AK200" s="187"/>
      <c r="AL200" s="187"/>
      <c r="AM200" s="187"/>
      <c r="AN200" s="187"/>
      <c r="AO200" s="187"/>
      <c r="AP200" s="187"/>
      <c r="AQ200" s="187"/>
      <c r="AR200" s="187"/>
      <c r="AS200" s="187"/>
      <c r="AT200" s="187" t="s">
        <v>140</v>
      </c>
      <c r="AU200" s="187" t="s">
        <v>82</v>
      </c>
      <c r="AV200" s="187"/>
      <c r="AW200" s="187"/>
      <c r="AX200" s="187"/>
      <c r="AY200" s="187"/>
      <c r="AZ200" s="187"/>
      <c r="BA200" s="187"/>
      <c r="BB200" s="187"/>
      <c r="BC200" s="187"/>
      <c r="BD200" s="187"/>
      <c r="BE200" s="187"/>
      <c r="BF200" s="187"/>
      <c r="BG200" s="187"/>
      <c r="BH200" s="187"/>
      <c r="BI200" s="187"/>
      <c r="BJ200" s="187"/>
      <c r="BK200" s="187"/>
      <c r="BL200" s="187"/>
      <c r="BM200" s="187"/>
    </row>
    <row r="201" spans="2:65" s="6" customFormat="1" ht="39" customHeight="1">
      <c r="B201" s="17"/>
      <c r="C201" s="82" t="s">
        <v>330</v>
      </c>
      <c r="D201" s="82" t="s">
        <v>132</v>
      </c>
      <c r="E201" s="83" t="s">
        <v>331</v>
      </c>
      <c r="F201" s="250" t="s">
        <v>332</v>
      </c>
      <c r="G201" s="251"/>
      <c r="H201" s="251"/>
      <c r="I201" s="251"/>
      <c r="J201" s="84" t="s">
        <v>315</v>
      </c>
      <c r="K201" s="85">
        <v>8</v>
      </c>
      <c r="L201" s="252"/>
      <c r="M201" s="251"/>
      <c r="N201" s="253">
        <f>ROUND($L$201*$K$201,2)</f>
        <v>0</v>
      </c>
      <c r="O201" s="251"/>
      <c r="P201" s="251"/>
      <c r="Q201" s="251"/>
      <c r="R201" s="201" t="s">
        <v>136</v>
      </c>
      <c r="S201" s="17"/>
      <c r="T201" s="86"/>
      <c r="U201" s="87" t="s">
        <v>39</v>
      </c>
      <c r="V201" s="187"/>
      <c r="W201" s="187"/>
      <c r="X201" s="88">
        <v>1E-05</v>
      </c>
      <c r="Y201" s="88">
        <f>$X$201*$K$201</f>
        <v>8E-05</v>
      </c>
      <c r="Z201" s="88">
        <v>0</v>
      </c>
      <c r="AA201" s="89">
        <f>$Z$201*$K$201</f>
        <v>0</v>
      </c>
      <c r="AB201" s="187"/>
      <c r="AC201" s="187"/>
      <c r="AD201" s="187"/>
      <c r="AE201" s="187"/>
      <c r="AF201" s="187"/>
      <c r="AG201" s="187"/>
      <c r="AH201" s="187"/>
      <c r="AI201" s="187"/>
      <c r="AJ201" s="187"/>
      <c r="AK201" s="187"/>
      <c r="AL201" s="187"/>
      <c r="AM201" s="187"/>
      <c r="AN201" s="187"/>
      <c r="AO201" s="187"/>
      <c r="AP201" s="187"/>
      <c r="AQ201" s="187"/>
      <c r="AR201" s="197" t="s">
        <v>137</v>
      </c>
      <c r="AS201" s="187"/>
      <c r="AT201" s="197" t="s">
        <v>132</v>
      </c>
      <c r="AU201" s="197" t="s">
        <v>82</v>
      </c>
      <c r="AV201" s="187"/>
      <c r="AW201" s="187"/>
      <c r="AX201" s="187"/>
      <c r="AY201" s="187" t="s">
        <v>131</v>
      </c>
      <c r="AZ201" s="187"/>
      <c r="BA201" s="187"/>
      <c r="BB201" s="187"/>
      <c r="BC201" s="187"/>
      <c r="BD201" s="187"/>
      <c r="BE201" s="90">
        <f>IF($U$201="základní",$N$201,0)</f>
        <v>0</v>
      </c>
      <c r="BF201" s="90">
        <f>IF($U$201="snížená",$N$201,0)</f>
        <v>0</v>
      </c>
      <c r="BG201" s="90">
        <f>IF($U$201="zákl. přenesená",$N$201,0)</f>
        <v>0</v>
      </c>
      <c r="BH201" s="90">
        <f>IF($U$201="sníž. přenesená",$N$201,0)</f>
        <v>0</v>
      </c>
      <c r="BI201" s="90">
        <f>IF($U$201="nulová",$N$201,0)</f>
        <v>0</v>
      </c>
      <c r="BJ201" s="197" t="s">
        <v>20</v>
      </c>
      <c r="BK201" s="90">
        <f>ROUND($L$201*$K$201,2)</f>
        <v>0</v>
      </c>
      <c r="BL201" s="197" t="s">
        <v>137</v>
      </c>
      <c r="BM201" s="197" t="s">
        <v>333</v>
      </c>
    </row>
    <row r="202" spans="2:65" s="6" customFormat="1" ht="16.5" customHeight="1">
      <c r="B202" s="17"/>
      <c r="C202" s="187"/>
      <c r="D202" s="187"/>
      <c r="E202" s="187"/>
      <c r="F202" s="254" t="s">
        <v>334</v>
      </c>
      <c r="G202" s="225"/>
      <c r="H202" s="225"/>
      <c r="I202" s="225"/>
      <c r="J202" s="225"/>
      <c r="K202" s="225"/>
      <c r="L202" s="225"/>
      <c r="M202" s="225"/>
      <c r="N202" s="225"/>
      <c r="O202" s="225"/>
      <c r="P202" s="225"/>
      <c r="Q202" s="225"/>
      <c r="R202" s="225"/>
      <c r="S202" s="17"/>
      <c r="T202" s="192"/>
      <c r="U202" s="187"/>
      <c r="V202" s="187"/>
      <c r="W202" s="187"/>
      <c r="X202" s="187"/>
      <c r="Y202" s="187"/>
      <c r="Z202" s="187"/>
      <c r="AA202" s="33"/>
      <c r="AB202" s="187"/>
      <c r="AC202" s="187"/>
      <c r="AD202" s="187"/>
      <c r="AE202" s="187"/>
      <c r="AF202" s="187"/>
      <c r="AG202" s="187"/>
      <c r="AH202" s="187"/>
      <c r="AI202" s="187"/>
      <c r="AJ202" s="187"/>
      <c r="AK202" s="187"/>
      <c r="AL202" s="187"/>
      <c r="AM202" s="187"/>
      <c r="AN202" s="187"/>
      <c r="AO202" s="187"/>
      <c r="AP202" s="187"/>
      <c r="AQ202" s="187"/>
      <c r="AR202" s="187"/>
      <c r="AS202" s="187"/>
      <c r="AT202" s="187" t="s">
        <v>140</v>
      </c>
      <c r="AU202" s="187" t="s">
        <v>82</v>
      </c>
      <c r="AV202" s="187"/>
      <c r="AW202" s="187"/>
      <c r="AX202" s="187"/>
      <c r="AY202" s="187"/>
      <c r="AZ202" s="187"/>
      <c r="BA202" s="187"/>
      <c r="BB202" s="187"/>
      <c r="BC202" s="187"/>
      <c r="BD202" s="187"/>
      <c r="BE202" s="187"/>
      <c r="BF202" s="187"/>
      <c r="BG202" s="187"/>
      <c r="BH202" s="187"/>
      <c r="BI202" s="187"/>
      <c r="BJ202" s="187"/>
      <c r="BK202" s="187"/>
      <c r="BL202" s="187"/>
      <c r="BM202" s="187"/>
    </row>
    <row r="203" spans="2:65" s="6" customFormat="1" ht="15.75" customHeight="1">
      <c r="B203" s="17"/>
      <c r="C203" s="99" t="s">
        <v>335</v>
      </c>
      <c r="D203" s="99" t="s">
        <v>253</v>
      </c>
      <c r="E203" s="100" t="s">
        <v>336</v>
      </c>
      <c r="F203" s="261" t="s">
        <v>337</v>
      </c>
      <c r="G203" s="262"/>
      <c r="H203" s="262"/>
      <c r="I203" s="262"/>
      <c r="J203" s="101" t="s">
        <v>315</v>
      </c>
      <c r="K203" s="102">
        <v>8</v>
      </c>
      <c r="L203" s="263"/>
      <c r="M203" s="262"/>
      <c r="N203" s="264">
        <f>ROUND($L$203*$K$203,2)</f>
        <v>0</v>
      </c>
      <c r="O203" s="251"/>
      <c r="P203" s="251"/>
      <c r="Q203" s="251"/>
      <c r="R203" s="201" t="s">
        <v>136</v>
      </c>
      <c r="S203" s="17"/>
      <c r="T203" s="86"/>
      <c r="U203" s="87" t="s">
        <v>39</v>
      </c>
      <c r="V203" s="187"/>
      <c r="W203" s="187"/>
      <c r="X203" s="88">
        <v>0.00121</v>
      </c>
      <c r="Y203" s="88">
        <f>$X$203*$K$203</f>
        <v>0.00968</v>
      </c>
      <c r="Z203" s="88">
        <v>0</v>
      </c>
      <c r="AA203" s="89">
        <f>$Z$203*$K$203</f>
        <v>0</v>
      </c>
      <c r="AB203" s="187"/>
      <c r="AC203" s="187"/>
      <c r="AD203" s="187"/>
      <c r="AE203" s="187"/>
      <c r="AF203" s="187"/>
      <c r="AG203" s="187"/>
      <c r="AH203" s="187"/>
      <c r="AI203" s="187"/>
      <c r="AJ203" s="187"/>
      <c r="AK203" s="187"/>
      <c r="AL203" s="187"/>
      <c r="AM203" s="187"/>
      <c r="AN203" s="187"/>
      <c r="AO203" s="187"/>
      <c r="AP203" s="187"/>
      <c r="AQ203" s="187"/>
      <c r="AR203" s="197" t="s">
        <v>176</v>
      </c>
      <c r="AS203" s="187"/>
      <c r="AT203" s="197" t="s">
        <v>253</v>
      </c>
      <c r="AU203" s="197" t="s">
        <v>82</v>
      </c>
      <c r="AV203" s="187"/>
      <c r="AW203" s="187"/>
      <c r="AX203" s="187"/>
      <c r="AY203" s="187" t="s">
        <v>131</v>
      </c>
      <c r="AZ203" s="187"/>
      <c r="BA203" s="187"/>
      <c r="BB203" s="187"/>
      <c r="BC203" s="187"/>
      <c r="BD203" s="187"/>
      <c r="BE203" s="90">
        <f>IF($U$203="základní",$N$203,0)</f>
        <v>0</v>
      </c>
      <c r="BF203" s="90">
        <f>IF($U$203="snížená",$N$203,0)</f>
        <v>0</v>
      </c>
      <c r="BG203" s="90">
        <f>IF($U$203="zákl. přenesená",$N$203,0)</f>
        <v>0</v>
      </c>
      <c r="BH203" s="90">
        <f>IF($U$203="sníž. přenesená",$N$203,0)</f>
        <v>0</v>
      </c>
      <c r="BI203" s="90">
        <f>IF($U$203="nulová",$N$203,0)</f>
        <v>0</v>
      </c>
      <c r="BJ203" s="197" t="s">
        <v>20</v>
      </c>
      <c r="BK203" s="90">
        <f>ROUND($L$203*$K$203,2)</f>
        <v>0</v>
      </c>
      <c r="BL203" s="197" t="s">
        <v>137</v>
      </c>
      <c r="BM203" s="197" t="s">
        <v>338</v>
      </c>
    </row>
    <row r="204" spans="2:65" s="6" customFormat="1" ht="16.5" customHeight="1">
      <c r="B204" s="17"/>
      <c r="C204" s="187"/>
      <c r="D204" s="187"/>
      <c r="E204" s="187"/>
      <c r="F204" s="254" t="s">
        <v>339</v>
      </c>
      <c r="G204" s="225"/>
      <c r="H204" s="225"/>
      <c r="I204" s="225"/>
      <c r="J204" s="225"/>
      <c r="K204" s="225"/>
      <c r="L204" s="225"/>
      <c r="M204" s="225"/>
      <c r="N204" s="225"/>
      <c r="O204" s="225"/>
      <c r="P204" s="225"/>
      <c r="Q204" s="225"/>
      <c r="R204" s="225"/>
      <c r="S204" s="17"/>
      <c r="T204" s="192"/>
      <c r="U204" s="187"/>
      <c r="V204" s="187"/>
      <c r="W204" s="187"/>
      <c r="X204" s="187"/>
      <c r="Y204" s="187"/>
      <c r="Z204" s="187"/>
      <c r="AA204" s="33"/>
      <c r="AB204" s="187"/>
      <c r="AC204" s="187"/>
      <c r="AD204" s="187"/>
      <c r="AE204" s="187"/>
      <c r="AF204" s="187"/>
      <c r="AG204" s="187"/>
      <c r="AH204" s="187"/>
      <c r="AI204" s="187"/>
      <c r="AJ204" s="187"/>
      <c r="AK204" s="187"/>
      <c r="AL204" s="187"/>
      <c r="AM204" s="187"/>
      <c r="AN204" s="187"/>
      <c r="AO204" s="187"/>
      <c r="AP204" s="187"/>
      <c r="AQ204" s="187"/>
      <c r="AR204" s="187"/>
      <c r="AS204" s="187"/>
      <c r="AT204" s="187" t="s">
        <v>140</v>
      </c>
      <c r="AU204" s="187" t="s">
        <v>82</v>
      </c>
      <c r="AV204" s="187"/>
      <c r="AW204" s="187"/>
      <c r="AX204" s="187"/>
      <c r="AY204" s="187"/>
      <c r="AZ204" s="187"/>
      <c r="BA204" s="187"/>
      <c r="BB204" s="187"/>
      <c r="BC204" s="187"/>
      <c r="BD204" s="187"/>
      <c r="BE204" s="187"/>
      <c r="BF204" s="187"/>
      <c r="BG204" s="187"/>
      <c r="BH204" s="187"/>
      <c r="BI204" s="187"/>
      <c r="BJ204" s="187"/>
      <c r="BK204" s="187"/>
      <c r="BL204" s="187"/>
      <c r="BM204" s="187"/>
    </row>
    <row r="205" spans="2:65" s="6" customFormat="1" ht="39" customHeight="1">
      <c r="B205" s="17"/>
      <c r="C205" s="82" t="s">
        <v>340</v>
      </c>
      <c r="D205" s="82" t="s">
        <v>132</v>
      </c>
      <c r="E205" s="83" t="s">
        <v>341</v>
      </c>
      <c r="F205" s="250" t="s">
        <v>342</v>
      </c>
      <c r="G205" s="251"/>
      <c r="H205" s="251"/>
      <c r="I205" s="251"/>
      <c r="J205" s="84" t="s">
        <v>315</v>
      </c>
      <c r="K205" s="85">
        <v>3</v>
      </c>
      <c r="L205" s="252"/>
      <c r="M205" s="251"/>
      <c r="N205" s="253">
        <f>ROUND($L$205*$K$205,2)</f>
        <v>0</v>
      </c>
      <c r="O205" s="251"/>
      <c r="P205" s="251"/>
      <c r="Q205" s="251"/>
      <c r="R205" s="201" t="s">
        <v>136</v>
      </c>
      <c r="S205" s="17"/>
      <c r="T205" s="86"/>
      <c r="U205" s="87" t="s">
        <v>39</v>
      </c>
      <c r="V205" s="187"/>
      <c r="W205" s="187"/>
      <c r="X205" s="88">
        <v>1E-05</v>
      </c>
      <c r="Y205" s="88">
        <f>$X$205*$K$205</f>
        <v>3.0000000000000004E-05</v>
      </c>
      <c r="Z205" s="88">
        <v>0</v>
      </c>
      <c r="AA205" s="89">
        <f>$Z$205*$K$205</f>
        <v>0</v>
      </c>
      <c r="AB205" s="187"/>
      <c r="AC205" s="187"/>
      <c r="AD205" s="187"/>
      <c r="AE205" s="187"/>
      <c r="AF205" s="187"/>
      <c r="AG205" s="187"/>
      <c r="AH205" s="187"/>
      <c r="AI205" s="187"/>
      <c r="AJ205" s="187"/>
      <c r="AK205" s="187"/>
      <c r="AL205" s="187"/>
      <c r="AM205" s="187"/>
      <c r="AN205" s="187"/>
      <c r="AO205" s="187"/>
      <c r="AP205" s="187"/>
      <c r="AQ205" s="187"/>
      <c r="AR205" s="197" t="s">
        <v>137</v>
      </c>
      <c r="AS205" s="187"/>
      <c r="AT205" s="197" t="s">
        <v>132</v>
      </c>
      <c r="AU205" s="197" t="s">
        <v>82</v>
      </c>
      <c r="AV205" s="187"/>
      <c r="AW205" s="187"/>
      <c r="AX205" s="187"/>
      <c r="AY205" s="187" t="s">
        <v>131</v>
      </c>
      <c r="AZ205" s="187"/>
      <c r="BA205" s="187"/>
      <c r="BB205" s="187"/>
      <c r="BC205" s="187"/>
      <c r="BD205" s="187"/>
      <c r="BE205" s="90">
        <f>IF($U$205="základní",$N$205,0)</f>
        <v>0</v>
      </c>
      <c r="BF205" s="90">
        <f>IF($U$205="snížená",$N$205,0)</f>
        <v>0</v>
      </c>
      <c r="BG205" s="90">
        <f>IF($U$205="zákl. přenesená",$N$205,0)</f>
        <v>0</v>
      </c>
      <c r="BH205" s="90">
        <f>IF($U$205="sníž. přenesená",$N$205,0)</f>
        <v>0</v>
      </c>
      <c r="BI205" s="90">
        <f>IF($U$205="nulová",$N$205,0)</f>
        <v>0</v>
      </c>
      <c r="BJ205" s="197" t="s">
        <v>20</v>
      </c>
      <c r="BK205" s="90">
        <f>ROUND($L$205*$K$205,2)</f>
        <v>0</v>
      </c>
      <c r="BL205" s="197" t="s">
        <v>137</v>
      </c>
      <c r="BM205" s="197" t="s">
        <v>343</v>
      </c>
    </row>
    <row r="206" spans="2:65" s="6" customFormat="1" ht="16.5" customHeight="1">
      <c r="B206" s="17"/>
      <c r="C206" s="187"/>
      <c r="D206" s="187"/>
      <c r="E206" s="187"/>
      <c r="F206" s="254" t="s">
        <v>344</v>
      </c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17"/>
      <c r="T206" s="192"/>
      <c r="U206" s="187"/>
      <c r="V206" s="187"/>
      <c r="W206" s="187"/>
      <c r="X206" s="187"/>
      <c r="Y206" s="187"/>
      <c r="Z206" s="187"/>
      <c r="AA206" s="33"/>
      <c r="AB206" s="187"/>
      <c r="AC206" s="187"/>
      <c r="AD206" s="187"/>
      <c r="AE206" s="187"/>
      <c r="AF206" s="187"/>
      <c r="AG206" s="187"/>
      <c r="AH206" s="187"/>
      <c r="AI206" s="187"/>
      <c r="AJ206" s="187"/>
      <c r="AK206" s="187"/>
      <c r="AL206" s="187"/>
      <c r="AM206" s="187"/>
      <c r="AN206" s="187"/>
      <c r="AO206" s="187"/>
      <c r="AP206" s="187"/>
      <c r="AQ206" s="187"/>
      <c r="AR206" s="187"/>
      <c r="AS206" s="187"/>
      <c r="AT206" s="187" t="s">
        <v>140</v>
      </c>
      <c r="AU206" s="187" t="s">
        <v>82</v>
      </c>
      <c r="AV206" s="187"/>
      <c r="AW206" s="187"/>
      <c r="AX206" s="187"/>
      <c r="AY206" s="187"/>
      <c r="AZ206" s="187"/>
      <c r="BA206" s="187"/>
      <c r="BB206" s="187"/>
      <c r="BC206" s="187"/>
      <c r="BD206" s="187"/>
      <c r="BE206" s="187"/>
      <c r="BF206" s="187"/>
      <c r="BG206" s="187"/>
      <c r="BH206" s="187"/>
      <c r="BI206" s="187"/>
      <c r="BJ206" s="187"/>
      <c r="BK206" s="187"/>
      <c r="BL206" s="187"/>
      <c r="BM206" s="187"/>
    </row>
    <row r="207" spans="2:65" s="6" customFormat="1" ht="27" customHeight="1">
      <c r="B207" s="17"/>
      <c r="C207" s="99" t="s">
        <v>345</v>
      </c>
      <c r="D207" s="99" t="s">
        <v>253</v>
      </c>
      <c r="E207" s="100" t="s">
        <v>346</v>
      </c>
      <c r="F207" s="261" t="s">
        <v>347</v>
      </c>
      <c r="G207" s="262"/>
      <c r="H207" s="262"/>
      <c r="I207" s="262"/>
      <c r="J207" s="101" t="s">
        <v>315</v>
      </c>
      <c r="K207" s="102">
        <v>3</v>
      </c>
      <c r="L207" s="263"/>
      <c r="M207" s="262"/>
      <c r="N207" s="264">
        <f>ROUND($L$207*$K$207,2)</f>
        <v>0</v>
      </c>
      <c r="O207" s="251"/>
      <c r="P207" s="251"/>
      <c r="Q207" s="251"/>
      <c r="R207" s="201" t="s">
        <v>136</v>
      </c>
      <c r="S207" s="17"/>
      <c r="T207" s="86"/>
      <c r="U207" s="87" t="s">
        <v>39</v>
      </c>
      <c r="V207" s="187"/>
      <c r="W207" s="187"/>
      <c r="X207" s="88">
        <v>0.00237</v>
      </c>
      <c r="Y207" s="88">
        <f>$X$207*$K$207</f>
        <v>0.00711</v>
      </c>
      <c r="Z207" s="88">
        <v>0</v>
      </c>
      <c r="AA207" s="89">
        <f>$Z$207*$K$207</f>
        <v>0</v>
      </c>
      <c r="AB207" s="187"/>
      <c r="AC207" s="187"/>
      <c r="AD207" s="187"/>
      <c r="AE207" s="187"/>
      <c r="AF207" s="187"/>
      <c r="AG207" s="187"/>
      <c r="AH207" s="187"/>
      <c r="AI207" s="187"/>
      <c r="AJ207" s="187"/>
      <c r="AK207" s="187"/>
      <c r="AL207" s="187"/>
      <c r="AM207" s="187"/>
      <c r="AN207" s="187"/>
      <c r="AO207" s="187"/>
      <c r="AP207" s="187"/>
      <c r="AQ207" s="187"/>
      <c r="AR207" s="197" t="s">
        <v>176</v>
      </c>
      <c r="AS207" s="187"/>
      <c r="AT207" s="197" t="s">
        <v>253</v>
      </c>
      <c r="AU207" s="197" t="s">
        <v>82</v>
      </c>
      <c r="AV207" s="187"/>
      <c r="AW207" s="187"/>
      <c r="AX207" s="187"/>
      <c r="AY207" s="187" t="s">
        <v>131</v>
      </c>
      <c r="AZ207" s="187"/>
      <c r="BA207" s="187"/>
      <c r="BB207" s="187"/>
      <c r="BC207" s="187"/>
      <c r="BD207" s="187"/>
      <c r="BE207" s="90">
        <f>IF($U$207="základní",$N$207,0)</f>
        <v>0</v>
      </c>
      <c r="BF207" s="90">
        <f>IF($U$207="snížená",$N$207,0)</f>
        <v>0</v>
      </c>
      <c r="BG207" s="90">
        <f>IF($U$207="zákl. přenesená",$N$207,0)</f>
        <v>0</v>
      </c>
      <c r="BH207" s="90">
        <f>IF($U$207="sníž. přenesená",$N$207,0)</f>
        <v>0</v>
      </c>
      <c r="BI207" s="90">
        <f>IF($U$207="nulová",$N$207,0)</f>
        <v>0</v>
      </c>
      <c r="BJ207" s="197" t="s">
        <v>20</v>
      </c>
      <c r="BK207" s="90">
        <f>ROUND($L$207*$K$207,2)</f>
        <v>0</v>
      </c>
      <c r="BL207" s="197" t="s">
        <v>137</v>
      </c>
      <c r="BM207" s="197" t="s">
        <v>348</v>
      </c>
    </row>
    <row r="208" spans="2:65" s="6" customFormat="1" ht="16.5" customHeight="1">
      <c r="B208" s="17"/>
      <c r="C208" s="187"/>
      <c r="D208" s="187"/>
      <c r="E208" s="187"/>
      <c r="F208" s="254" t="s">
        <v>349</v>
      </c>
      <c r="G208" s="225"/>
      <c r="H208" s="225"/>
      <c r="I208" s="225"/>
      <c r="J208" s="225"/>
      <c r="K208" s="225"/>
      <c r="L208" s="225"/>
      <c r="M208" s="225"/>
      <c r="N208" s="225"/>
      <c r="O208" s="225"/>
      <c r="P208" s="225"/>
      <c r="Q208" s="225"/>
      <c r="R208" s="225"/>
      <c r="S208" s="17"/>
      <c r="T208" s="192"/>
      <c r="U208" s="187"/>
      <c r="V208" s="187"/>
      <c r="W208" s="187"/>
      <c r="X208" s="187"/>
      <c r="Y208" s="187"/>
      <c r="Z208" s="187"/>
      <c r="AA208" s="33"/>
      <c r="AB208" s="187"/>
      <c r="AC208" s="187"/>
      <c r="AD208" s="187"/>
      <c r="AE208" s="187"/>
      <c r="AF208" s="187"/>
      <c r="AG208" s="187"/>
      <c r="AH208" s="187"/>
      <c r="AI208" s="187"/>
      <c r="AJ208" s="187"/>
      <c r="AK208" s="187"/>
      <c r="AL208" s="187"/>
      <c r="AM208" s="187"/>
      <c r="AN208" s="187"/>
      <c r="AO208" s="187"/>
      <c r="AP208" s="187"/>
      <c r="AQ208" s="187"/>
      <c r="AR208" s="187"/>
      <c r="AS208" s="187"/>
      <c r="AT208" s="187" t="s">
        <v>140</v>
      </c>
      <c r="AU208" s="187" t="s">
        <v>82</v>
      </c>
      <c r="AV208" s="187"/>
      <c r="AW208" s="187"/>
      <c r="AX208" s="187"/>
      <c r="AY208" s="187"/>
      <c r="AZ208" s="187"/>
      <c r="BA208" s="187"/>
      <c r="BB208" s="187"/>
      <c r="BC208" s="187"/>
      <c r="BD208" s="187"/>
      <c r="BE208" s="187"/>
      <c r="BF208" s="187"/>
      <c r="BG208" s="187"/>
      <c r="BH208" s="187"/>
      <c r="BI208" s="187"/>
      <c r="BJ208" s="187"/>
      <c r="BK208" s="187"/>
      <c r="BL208" s="187"/>
      <c r="BM208" s="187"/>
    </row>
    <row r="209" spans="2:63" s="74" customFormat="1" ht="30.75" customHeight="1">
      <c r="B209" s="75"/>
      <c r="D209" s="81" t="s">
        <v>98</v>
      </c>
      <c r="N209" s="268">
        <f>$BK$209</f>
        <v>0</v>
      </c>
      <c r="O209" s="267"/>
      <c r="P209" s="267"/>
      <c r="Q209" s="267"/>
      <c r="S209" s="75"/>
      <c r="T209" s="77"/>
      <c r="W209" s="78">
        <f>SUM($W$210:$W$219)</f>
        <v>0</v>
      </c>
      <c r="Y209" s="78">
        <f>SUM($Y$210:$Y$219)</f>
        <v>19.065</v>
      </c>
      <c r="AA209" s="79">
        <f>SUM($AA$210:$AA$219)</f>
        <v>0</v>
      </c>
      <c r="AR209" s="204" t="s">
        <v>20</v>
      </c>
      <c r="AT209" s="204" t="s">
        <v>68</v>
      </c>
      <c r="AU209" s="204" t="s">
        <v>20</v>
      </c>
      <c r="AY209" s="204" t="s">
        <v>131</v>
      </c>
      <c r="BK209" s="80">
        <f>SUM($BK$210:$BK$219)</f>
        <v>0</v>
      </c>
    </row>
    <row r="210" spans="2:65" s="6" customFormat="1" ht="39" customHeight="1">
      <c r="B210" s="17"/>
      <c r="C210" s="82" t="s">
        <v>350</v>
      </c>
      <c r="D210" s="82" t="s">
        <v>132</v>
      </c>
      <c r="E210" s="83" t="s">
        <v>351</v>
      </c>
      <c r="F210" s="250" t="s">
        <v>352</v>
      </c>
      <c r="G210" s="251"/>
      <c r="H210" s="251"/>
      <c r="I210" s="251"/>
      <c r="J210" s="84" t="s">
        <v>293</v>
      </c>
      <c r="K210" s="85">
        <v>16.8</v>
      </c>
      <c r="L210" s="252"/>
      <c r="M210" s="251"/>
      <c r="N210" s="253">
        <f>ROUND($L$210*$K$210,2)</f>
        <v>0</v>
      </c>
      <c r="O210" s="251"/>
      <c r="P210" s="251"/>
      <c r="Q210" s="251"/>
      <c r="R210" s="201" t="s">
        <v>136</v>
      </c>
      <c r="S210" s="17"/>
      <c r="T210" s="86"/>
      <c r="U210" s="87" t="s">
        <v>39</v>
      </c>
      <c r="V210" s="187"/>
      <c r="W210" s="187"/>
      <c r="X210" s="88">
        <v>0.1554</v>
      </c>
      <c r="Y210" s="88">
        <f>$X$210*$K$210</f>
        <v>2.61072</v>
      </c>
      <c r="Z210" s="88">
        <v>0</v>
      </c>
      <c r="AA210" s="89">
        <f>$Z$210*$K$210</f>
        <v>0</v>
      </c>
      <c r="AB210" s="187"/>
      <c r="AC210" s="187"/>
      <c r="AD210" s="187"/>
      <c r="AE210" s="187"/>
      <c r="AF210" s="187"/>
      <c r="AG210" s="187"/>
      <c r="AH210" s="187"/>
      <c r="AI210" s="187"/>
      <c r="AJ210" s="187"/>
      <c r="AK210" s="187"/>
      <c r="AL210" s="187"/>
      <c r="AM210" s="187"/>
      <c r="AN210" s="187"/>
      <c r="AO210" s="187"/>
      <c r="AP210" s="187"/>
      <c r="AQ210" s="187"/>
      <c r="AR210" s="197" t="s">
        <v>137</v>
      </c>
      <c r="AS210" s="187"/>
      <c r="AT210" s="197" t="s">
        <v>132</v>
      </c>
      <c r="AU210" s="197" t="s">
        <v>82</v>
      </c>
      <c r="AV210" s="187"/>
      <c r="AW210" s="187"/>
      <c r="AX210" s="187"/>
      <c r="AY210" s="187" t="s">
        <v>131</v>
      </c>
      <c r="AZ210" s="187"/>
      <c r="BA210" s="187"/>
      <c r="BB210" s="187"/>
      <c r="BC210" s="187"/>
      <c r="BD210" s="187"/>
      <c r="BE210" s="90">
        <f>IF($U$210="základní",$N$210,0)</f>
        <v>0</v>
      </c>
      <c r="BF210" s="90">
        <f>IF($U$210="snížená",$N$210,0)</f>
        <v>0</v>
      </c>
      <c r="BG210" s="90">
        <f>IF($U$210="zákl. přenesená",$N$210,0)</f>
        <v>0</v>
      </c>
      <c r="BH210" s="90">
        <f>IF($U$210="sníž. přenesená",$N$210,0)</f>
        <v>0</v>
      </c>
      <c r="BI210" s="90">
        <f>IF($U$210="nulová",$N$210,0)</f>
        <v>0</v>
      </c>
      <c r="BJ210" s="197" t="s">
        <v>20</v>
      </c>
      <c r="BK210" s="90">
        <f>ROUND($L$210*$K$210,2)</f>
        <v>0</v>
      </c>
      <c r="BL210" s="197" t="s">
        <v>137</v>
      </c>
      <c r="BM210" s="197" t="s">
        <v>353</v>
      </c>
    </row>
    <row r="211" spans="2:65" s="6" customFormat="1" ht="27" customHeight="1">
      <c r="B211" s="17"/>
      <c r="C211" s="187"/>
      <c r="D211" s="187"/>
      <c r="E211" s="187"/>
      <c r="F211" s="254" t="s">
        <v>354</v>
      </c>
      <c r="G211" s="225"/>
      <c r="H211" s="225"/>
      <c r="I211" s="225"/>
      <c r="J211" s="225"/>
      <c r="K211" s="225"/>
      <c r="L211" s="225"/>
      <c r="M211" s="225"/>
      <c r="N211" s="225"/>
      <c r="O211" s="225"/>
      <c r="P211" s="225"/>
      <c r="Q211" s="225"/>
      <c r="R211" s="225"/>
      <c r="S211" s="17"/>
      <c r="T211" s="192"/>
      <c r="U211" s="187"/>
      <c r="V211" s="187"/>
      <c r="W211" s="187"/>
      <c r="X211" s="187"/>
      <c r="Y211" s="187"/>
      <c r="Z211" s="187"/>
      <c r="AA211" s="33"/>
      <c r="AB211" s="187"/>
      <c r="AC211" s="187"/>
      <c r="AD211" s="187"/>
      <c r="AE211" s="187"/>
      <c r="AF211" s="187"/>
      <c r="AG211" s="187"/>
      <c r="AH211" s="187"/>
      <c r="AI211" s="187"/>
      <c r="AJ211" s="187"/>
      <c r="AK211" s="187"/>
      <c r="AL211" s="187"/>
      <c r="AM211" s="187"/>
      <c r="AN211" s="187"/>
      <c r="AO211" s="187"/>
      <c r="AP211" s="187"/>
      <c r="AQ211" s="187"/>
      <c r="AR211" s="187"/>
      <c r="AS211" s="187"/>
      <c r="AT211" s="187" t="s">
        <v>140</v>
      </c>
      <c r="AU211" s="187" t="s">
        <v>82</v>
      </c>
      <c r="AV211" s="187"/>
      <c r="AW211" s="187"/>
      <c r="AX211" s="187"/>
      <c r="AY211" s="187"/>
      <c r="AZ211" s="187"/>
      <c r="BA211" s="187"/>
      <c r="BB211" s="187"/>
      <c r="BC211" s="187"/>
      <c r="BD211" s="187"/>
      <c r="BE211" s="187"/>
      <c r="BF211" s="187"/>
      <c r="BG211" s="187"/>
      <c r="BH211" s="187"/>
      <c r="BI211" s="187"/>
      <c r="BJ211" s="187"/>
      <c r="BK211" s="187"/>
      <c r="BL211" s="187"/>
      <c r="BM211" s="187"/>
    </row>
    <row r="212" spans="2:65" s="6" customFormat="1" ht="15.75" customHeight="1">
      <c r="B212" s="91"/>
      <c r="C212" s="187"/>
      <c r="D212" s="187"/>
      <c r="E212" s="202"/>
      <c r="F212" s="255" t="s">
        <v>355</v>
      </c>
      <c r="G212" s="256"/>
      <c r="H212" s="256"/>
      <c r="I212" s="256"/>
      <c r="J212" s="187"/>
      <c r="K212" s="92">
        <v>16.8</v>
      </c>
      <c r="L212" s="187"/>
      <c r="M212" s="187"/>
      <c r="N212" s="187"/>
      <c r="O212" s="187"/>
      <c r="P212" s="187"/>
      <c r="Q212" s="187"/>
      <c r="R212" s="187"/>
      <c r="S212" s="91"/>
      <c r="T212" s="93"/>
      <c r="U212" s="187"/>
      <c r="V212" s="187"/>
      <c r="W212" s="187"/>
      <c r="X212" s="187"/>
      <c r="Y212" s="187"/>
      <c r="Z212" s="187"/>
      <c r="AA212" s="94"/>
      <c r="AB212" s="187"/>
      <c r="AC212" s="187"/>
      <c r="AD212" s="187"/>
      <c r="AE212" s="187"/>
      <c r="AF212" s="187"/>
      <c r="AG212" s="187"/>
      <c r="AH212" s="187"/>
      <c r="AI212" s="187"/>
      <c r="AJ212" s="187"/>
      <c r="AK212" s="187"/>
      <c r="AL212" s="187"/>
      <c r="AM212" s="187"/>
      <c r="AN212" s="187"/>
      <c r="AO212" s="187"/>
      <c r="AP212" s="187"/>
      <c r="AQ212" s="187"/>
      <c r="AR212" s="187"/>
      <c r="AS212" s="187"/>
      <c r="AT212" s="202" t="s">
        <v>142</v>
      </c>
      <c r="AU212" s="202" t="s">
        <v>82</v>
      </c>
      <c r="AV212" s="202" t="s">
        <v>82</v>
      </c>
      <c r="AW212" s="202" t="s">
        <v>90</v>
      </c>
      <c r="AX212" s="202" t="s">
        <v>20</v>
      </c>
      <c r="AY212" s="202" t="s">
        <v>131</v>
      </c>
      <c r="AZ212" s="187"/>
      <c r="BA212" s="187"/>
      <c r="BB212" s="187"/>
      <c r="BC212" s="187"/>
      <c r="BD212" s="187"/>
      <c r="BE212" s="187"/>
      <c r="BF212" s="187"/>
      <c r="BG212" s="187"/>
      <c r="BH212" s="187"/>
      <c r="BI212" s="187"/>
      <c r="BJ212" s="187"/>
      <c r="BK212" s="187"/>
      <c r="BL212" s="187"/>
      <c r="BM212" s="187"/>
    </row>
    <row r="213" spans="2:65" s="6" customFormat="1" ht="27" customHeight="1">
      <c r="B213" s="17"/>
      <c r="C213" s="99" t="s">
        <v>356</v>
      </c>
      <c r="D213" s="99" t="s">
        <v>253</v>
      </c>
      <c r="E213" s="100" t="s">
        <v>357</v>
      </c>
      <c r="F213" s="261" t="s">
        <v>358</v>
      </c>
      <c r="G213" s="262"/>
      <c r="H213" s="262"/>
      <c r="I213" s="262"/>
      <c r="J213" s="101" t="s">
        <v>315</v>
      </c>
      <c r="K213" s="102">
        <v>16.8</v>
      </c>
      <c r="L213" s="263"/>
      <c r="M213" s="262"/>
      <c r="N213" s="264">
        <f>ROUND($L$213*$K$213,2)</f>
        <v>0</v>
      </c>
      <c r="O213" s="251"/>
      <c r="P213" s="251"/>
      <c r="Q213" s="251"/>
      <c r="R213" s="201" t="s">
        <v>136</v>
      </c>
      <c r="S213" s="17"/>
      <c r="T213" s="86"/>
      <c r="U213" s="87" t="s">
        <v>39</v>
      </c>
      <c r="V213" s="187"/>
      <c r="W213" s="187"/>
      <c r="X213" s="88">
        <v>0.0821</v>
      </c>
      <c r="Y213" s="88">
        <f>$X$213*$K$213</f>
        <v>1.37928</v>
      </c>
      <c r="Z213" s="88">
        <v>0</v>
      </c>
      <c r="AA213" s="89">
        <f>$Z$213*$K$213</f>
        <v>0</v>
      </c>
      <c r="AB213" s="187"/>
      <c r="AC213" s="187"/>
      <c r="AD213" s="187"/>
      <c r="AE213" s="187"/>
      <c r="AF213" s="187"/>
      <c r="AG213" s="187"/>
      <c r="AH213" s="187"/>
      <c r="AI213" s="187"/>
      <c r="AJ213" s="187"/>
      <c r="AK213" s="187"/>
      <c r="AL213" s="187"/>
      <c r="AM213" s="187"/>
      <c r="AN213" s="187"/>
      <c r="AO213" s="187"/>
      <c r="AP213" s="187"/>
      <c r="AQ213" s="187"/>
      <c r="AR213" s="197" t="s">
        <v>176</v>
      </c>
      <c r="AS213" s="187"/>
      <c r="AT213" s="197" t="s">
        <v>253</v>
      </c>
      <c r="AU213" s="197" t="s">
        <v>82</v>
      </c>
      <c r="AV213" s="187"/>
      <c r="AW213" s="187"/>
      <c r="AX213" s="187"/>
      <c r="AY213" s="187" t="s">
        <v>131</v>
      </c>
      <c r="AZ213" s="187"/>
      <c r="BA213" s="187"/>
      <c r="BB213" s="187"/>
      <c r="BC213" s="187"/>
      <c r="BD213" s="187"/>
      <c r="BE213" s="90">
        <f>IF($U$213="základní",$N$213,0)</f>
        <v>0</v>
      </c>
      <c r="BF213" s="90">
        <f>IF($U$213="snížená",$N$213,0)</f>
        <v>0</v>
      </c>
      <c r="BG213" s="90">
        <f>IF($U$213="zákl. přenesená",$N$213,0)</f>
        <v>0</v>
      </c>
      <c r="BH213" s="90">
        <f>IF($U$213="sníž. přenesená",$N$213,0)</f>
        <v>0</v>
      </c>
      <c r="BI213" s="90">
        <f>IF($U$213="nulová",$N$213,0)</f>
        <v>0</v>
      </c>
      <c r="BJ213" s="197" t="s">
        <v>20</v>
      </c>
      <c r="BK213" s="90">
        <f>ROUND($L$213*$K$213,2)</f>
        <v>0</v>
      </c>
      <c r="BL213" s="197" t="s">
        <v>137</v>
      </c>
      <c r="BM213" s="197" t="s">
        <v>359</v>
      </c>
    </row>
    <row r="214" spans="2:65" s="6" customFormat="1" ht="16.5" customHeight="1">
      <c r="B214" s="17"/>
      <c r="C214" s="187"/>
      <c r="D214" s="187"/>
      <c r="E214" s="187"/>
      <c r="F214" s="254" t="s">
        <v>360</v>
      </c>
      <c r="G214" s="225"/>
      <c r="H214" s="225"/>
      <c r="I214" s="225"/>
      <c r="J214" s="225"/>
      <c r="K214" s="225"/>
      <c r="L214" s="225"/>
      <c r="M214" s="225"/>
      <c r="N214" s="225"/>
      <c r="O214" s="225"/>
      <c r="P214" s="225"/>
      <c r="Q214" s="225"/>
      <c r="R214" s="225"/>
      <c r="S214" s="17"/>
      <c r="T214" s="192"/>
      <c r="U214" s="187"/>
      <c r="V214" s="187"/>
      <c r="W214" s="187"/>
      <c r="X214" s="187"/>
      <c r="Y214" s="187"/>
      <c r="Z214" s="187"/>
      <c r="AA214" s="33"/>
      <c r="AB214" s="187"/>
      <c r="AC214" s="187"/>
      <c r="AD214" s="187"/>
      <c r="AE214" s="187"/>
      <c r="AF214" s="187"/>
      <c r="AG214" s="187"/>
      <c r="AH214" s="187"/>
      <c r="AI214" s="187"/>
      <c r="AJ214" s="187"/>
      <c r="AK214" s="187"/>
      <c r="AL214" s="187"/>
      <c r="AM214" s="187"/>
      <c r="AN214" s="187"/>
      <c r="AO214" s="187"/>
      <c r="AP214" s="187"/>
      <c r="AQ214" s="187"/>
      <c r="AR214" s="187"/>
      <c r="AS214" s="187"/>
      <c r="AT214" s="187" t="s">
        <v>140</v>
      </c>
      <c r="AU214" s="187" t="s">
        <v>82</v>
      </c>
      <c r="AV214" s="187"/>
      <c r="AW214" s="187"/>
      <c r="AX214" s="187"/>
      <c r="AY214" s="187"/>
      <c r="AZ214" s="187"/>
      <c r="BA214" s="187"/>
      <c r="BB214" s="187"/>
      <c r="BC214" s="187"/>
      <c r="BD214" s="187"/>
      <c r="BE214" s="187"/>
      <c r="BF214" s="187"/>
      <c r="BG214" s="187"/>
      <c r="BH214" s="187"/>
      <c r="BI214" s="187"/>
      <c r="BJ214" s="187"/>
      <c r="BK214" s="187"/>
      <c r="BL214" s="187"/>
      <c r="BM214" s="187"/>
    </row>
    <row r="215" spans="2:65" s="6" customFormat="1" ht="39" customHeight="1">
      <c r="B215" s="17"/>
      <c r="C215" s="82" t="s">
        <v>361</v>
      </c>
      <c r="D215" s="82" t="s">
        <v>132</v>
      </c>
      <c r="E215" s="83" t="s">
        <v>362</v>
      </c>
      <c r="F215" s="250" t="s">
        <v>363</v>
      </c>
      <c r="G215" s="251"/>
      <c r="H215" s="251"/>
      <c r="I215" s="251"/>
      <c r="J215" s="84" t="s">
        <v>293</v>
      </c>
      <c r="K215" s="85">
        <v>80.4</v>
      </c>
      <c r="L215" s="252"/>
      <c r="M215" s="251"/>
      <c r="N215" s="253">
        <f>ROUND($L$215*$K$215,2)</f>
        <v>0</v>
      </c>
      <c r="O215" s="251"/>
      <c r="P215" s="251"/>
      <c r="Q215" s="251"/>
      <c r="R215" s="201" t="s">
        <v>136</v>
      </c>
      <c r="S215" s="17"/>
      <c r="T215" s="86"/>
      <c r="U215" s="87" t="s">
        <v>39</v>
      </c>
      <c r="V215" s="187"/>
      <c r="W215" s="187"/>
      <c r="X215" s="88">
        <v>0.1295</v>
      </c>
      <c r="Y215" s="88">
        <f>$X$215*$K$215</f>
        <v>10.411800000000001</v>
      </c>
      <c r="Z215" s="88">
        <v>0</v>
      </c>
      <c r="AA215" s="89">
        <f>$Z$215*$K$215</f>
        <v>0</v>
      </c>
      <c r="AB215" s="187"/>
      <c r="AC215" s="187"/>
      <c r="AD215" s="187"/>
      <c r="AE215" s="187"/>
      <c r="AF215" s="187"/>
      <c r="AG215" s="187"/>
      <c r="AH215" s="187"/>
      <c r="AI215" s="187"/>
      <c r="AJ215" s="187"/>
      <c r="AK215" s="187"/>
      <c r="AL215" s="187"/>
      <c r="AM215" s="187"/>
      <c r="AN215" s="187"/>
      <c r="AO215" s="187"/>
      <c r="AP215" s="187"/>
      <c r="AQ215" s="187"/>
      <c r="AR215" s="197" t="s">
        <v>137</v>
      </c>
      <c r="AS215" s="187"/>
      <c r="AT215" s="197" t="s">
        <v>132</v>
      </c>
      <c r="AU215" s="197" t="s">
        <v>82</v>
      </c>
      <c r="AV215" s="187"/>
      <c r="AW215" s="187"/>
      <c r="AX215" s="187"/>
      <c r="AY215" s="187" t="s">
        <v>131</v>
      </c>
      <c r="AZ215" s="187"/>
      <c r="BA215" s="187"/>
      <c r="BB215" s="187"/>
      <c r="BC215" s="187"/>
      <c r="BD215" s="187"/>
      <c r="BE215" s="90">
        <f>IF($U$215="základní",$N$215,0)</f>
        <v>0</v>
      </c>
      <c r="BF215" s="90">
        <f>IF($U$215="snížená",$N$215,0)</f>
        <v>0</v>
      </c>
      <c r="BG215" s="90">
        <f>IF($U$215="zákl. přenesená",$N$215,0)</f>
        <v>0</v>
      </c>
      <c r="BH215" s="90">
        <f>IF($U$215="sníž. přenesená",$N$215,0)</f>
        <v>0</v>
      </c>
      <c r="BI215" s="90">
        <f>IF($U$215="nulová",$N$215,0)</f>
        <v>0</v>
      </c>
      <c r="BJ215" s="197" t="s">
        <v>20</v>
      </c>
      <c r="BK215" s="90">
        <f>ROUND($L$215*$K$215,2)</f>
        <v>0</v>
      </c>
      <c r="BL215" s="197" t="s">
        <v>137</v>
      </c>
      <c r="BM215" s="197" t="s">
        <v>364</v>
      </c>
    </row>
    <row r="216" spans="2:65" s="6" customFormat="1" ht="27" customHeight="1">
      <c r="B216" s="17"/>
      <c r="C216" s="187"/>
      <c r="D216" s="187"/>
      <c r="E216" s="187"/>
      <c r="F216" s="254" t="s">
        <v>365</v>
      </c>
      <c r="G216" s="225"/>
      <c r="H216" s="225"/>
      <c r="I216" s="225"/>
      <c r="J216" s="225"/>
      <c r="K216" s="225"/>
      <c r="L216" s="225"/>
      <c r="M216" s="225"/>
      <c r="N216" s="225"/>
      <c r="O216" s="225"/>
      <c r="P216" s="225"/>
      <c r="Q216" s="225"/>
      <c r="R216" s="225"/>
      <c r="S216" s="17"/>
      <c r="T216" s="192"/>
      <c r="U216" s="187"/>
      <c r="V216" s="187"/>
      <c r="W216" s="187"/>
      <c r="X216" s="187"/>
      <c r="Y216" s="187"/>
      <c r="Z216" s="187"/>
      <c r="AA216" s="33"/>
      <c r="AB216" s="187"/>
      <c r="AC216" s="187"/>
      <c r="AD216" s="187"/>
      <c r="AE216" s="187"/>
      <c r="AF216" s="187"/>
      <c r="AG216" s="187"/>
      <c r="AH216" s="187"/>
      <c r="AI216" s="187"/>
      <c r="AJ216" s="187"/>
      <c r="AK216" s="187"/>
      <c r="AL216" s="187"/>
      <c r="AM216" s="187"/>
      <c r="AN216" s="187"/>
      <c r="AO216" s="187"/>
      <c r="AP216" s="187"/>
      <c r="AQ216" s="187"/>
      <c r="AR216" s="187"/>
      <c r="AS216" s="187"/>
      <c r="AT216" s="187" t="s">
        <v>140</v>
      </c>
      <c r="AU216" s="187" t="s">
        <v>82</v>
      </c>
      <c r="AV216" s="187"/>
      <c r="AW216" s="187"/>
      <c r="AX216" s="187"/>
      <c r="AY216" s="187"/>
      <c r="AZ216" s="187"/>
      <c r="BA216" s="187"/>
      <c r="BB216" s="187"/>
      <c r="BC216" s="187"/>
      <c r="BD216" s="187"/>
      <c r="BE216" s="187"/>
      <c r="BF216" s="187"/>
      <c r="BG216" s="187"/>
      <c r="BH216" s="187"/>
      <c r="BI216" s="187"/>
      <c r="BJ216" s="187"/>
      <c r="BK216" s="187"/>
      <c r="BL216" s="187"/>
      <c r="BM216" s="187"/>
    </row>
    <row r="217" spans="2:65" s="6" customFormat="1" ht="15.75" customHeight="1">
      <c r="B217" s="91"/>
      <c r="C217" s="187"/>
      <c r="D217" s="187"/>
      <c r="E217" s="202"/>
      <c r="F217" s="255" t="s">
        <v>366</v>
      </c>
      <c r="G217" s="256"/>
      <c r="H217" s="256"/>
      <c r="I217" s="256"/>
      <c r="J217" s="187"/>
      <c r="K217" s="92">
        <v>80.4</v>
      </c>
      <c r="L217" s="187"/>
      <c r="M217" s="187"/>
      <c r="N217" s="187"/>
      <c r="O217" s="187"/>
      <c r="P217" s="187"/>
      <c r="Q217" s="187"/>
      <c r="R217" s="187"/>
      <c r="S217" s="91"/>
      <c r="T217" s="93"/>
      <c r="U217" s="187"/>
      <c r="V217" s="187"/>
      <c r="W217" s="187"/>
      <c r="X217" s="187"/>
      <c r="Y217" s="187"/>
      <c r="Z217" s="187"/>
      <c r="AA217" s="94"/>
      <c r="AB217" s="187"/>
      <c r="AC217" s="187"/>
      <c r="AD217" s="187"/>
      <c r="AE217" s="187"/>
      <c r="AF217" s="187"/>
      <c r="AG217" s="187"/>
      <c r="AH217" s="187"/>
      <c r="AI217" s="187"/>
      <c r="AJ217" s="187"/>
      <c r="AK217" s="187"/>
      <c r="AL217" s="187"/>
      <c r="AM217" s="187"/>
      <c r="AN217" s="187"/>
      <c r="AO217" s="187"/>
      <c r="AP217" s="187"/>
      <c r="AQ217" s="187"/>
      <c r="AR217" s="187"/>
      <c r="AS217" s="187"/>
      <c r="AT217" s="202" t="s">
        <v>142</v>
      </c>
      <c r="AU217" s="202" t="s">
        <v>82</v>
      </c>
      <c r="AV217" s="202" t="s">
        <v>82</v>
      </c>
      <c r="AW217" s="202" t="s">
        <v>90</v>
      </c>
      <c r="AX217" s="202" t="s">
        <v>20</v>
      </c>
      <c r="AY217" s="202" t="s">
        <v>131</v>
      </c>
      <c r="AZ217" s="187"/>
      <c r="BA217" s="187"/>
      <c r="BB217" s="187"/>
      <c r="BC217" s="187"/>
      <c r="BD217" s="187"/>
      <c r="BE217" s="187"/>
      <c r="BF217" s="187"/>
      <c r="BG217" s="187"/>
      <c r="BH217" s="187"/>
      <c r="BI217" s="187"/>
      <c r="BJ217" s="187"/>
      <c r="BK217" s="187"/>
      <c r="BL217" s="187"/>
      <c r="BM217" s="187"/>
    </row>
    <row r="218" spans="2:65" s="6" customFormat="1" ht="27" customHeight="1">
      <c r="B218" s="17"/>
      <c r="C218" s="99" t="s">
        <v>367</v>
      </c>
      <c r="D218" s="99" t="s">
        <v>253</v>
      </c>
      <c r="E218" s="100" t="s">
        <v>368</v>
      </c>
      <c r="F218" s="261" t="s">
        <v>369</v>
      </c>
      <c r="G218" s="262"/>
      <c r="H218" s="262"/>
      <c r="I218" s="262"/>
      <c r="J218" s="101" t="s">
        <v>315</v>
      </c>
      <c r="K218" s="102">
        <v>80.4</v>
      </c>
      <c r="L218" s="263"/>
      <c r="M218" s="262"/>
      <c r="N218" s="264">
        <f>ROUND($L$218*$K$218,2)</f>
        <v>0</v>
      </c>
      <c r="O218" s="251"/>
      <c r="P218" s="251"/>
      <c r="Q218" s="251"/>
      <c r="R218" s="201" t="s">
        <v>136</v>
      </c>
      <c r="S218" s="17"/>
      <c r="T218" s="86"/>
      <c r="U218" s="87" t="s">
        <v>39</v>
      </c>
      <c r="V218" s="187"/>
      <c r="W218" s="187"/>
      <c r="X218" s="88">
        <v>0.058</v>
      </c>
      <c r="Y218" s="88">
        <f>$X$218*$K$218</f>
        <v>4.663200000000001</v>
      </c>
      <c r="Z218" s="88">
        <v>0</v>
      </c>
      <c r="AA218" s="89">
        <f>$Z$218*$K$218</f>
        <v>0</v>
      </c>
      <c r="AB218" s="187"/>
      <c r="AC218" s="187"/>
      <c r="AD218" s="187"/>
      <c r="AE218" s="187"/>
      <c r="AF218" s="187"/>
      <c r="AG218" s="187"/>
      <c r="AH218" s="187"/>
      <c r="AI218" s="187"/>
      <c r="AJ218" s="187"/>
      <c r="AK218" s="187"/>
      <c r="AL218" s="187"/>
      <c r="AM218" s="187"/>
      <c r="AN218" s="187"/>
      <c r="AO218" s="187"/>
      <c r="AP218" s="187"/>
      <c r="AQ218" s="187"/>
      <c r="AR218" s="197" t="s">
        <v>176</v>
      </c>
      <c r="AS218" s="187"/>
      <c r="AT218" s="197" t="s">
        <v>253</v>
      </c>
      <c r="AU218" s="197" t="s">
        <v>82</v>
      </c>
      <c r="AV218" s="187"/>
      <c r="AW218" s="187"/>
      <c r="AX218" s="187"/>
      <c r="AY218" s="187" t="s">
        <v>131</v>
      </c>
      <c r="AZ218" s="187"/>
      <c r="BA218" s="187"/>
      <c r="BB218" s="187"/>
      <c r="BC218" s="187"/>
      <c r="BD218" s="187"/>
      <c r="BE218" s="90">
        <f>IF($U$218="základní",$N$218,0)</f>
        <v>0</v>
      </c>
      <c r="BF218" s="90">
        <f>IF($U$218="snížená",$N$218,0)</f>
        <v>0</v>
      </c>
      <c r="BG218" s="90">
        <f>IF($U$218="zákl. přenesená",$N$218,0)</f>
        <v>0</v>
      </c>
      <c r="BH218" s="90">
        <f>IF($U$218="sníž. přenesená",$N$218,0)</f>
        <v>0</v>
      </c>
      <c r="BI218" s="90">
        <f>IF($U$218="nulová",$N$218,0)</f>
        <v>0</v>
      </c>
      <c r="BJ218" s="197" t="s">
        <v>20</v>
      </c>
      <c r="BK218" s="90">
        <f>ROUND($L$218*$K$218,2)</f>
        <v>0</v>
      </c>
      <c r="BL218" s="197" t="s">
        <v>137</v>
      </c>
      <c r="BM218" s="197" t="s">
        <v>370</v>
      </c>
    </row>
    <row r="219" spans="2:65" s="6" customFormat="1" ht="16.5" customHeight="1">
      <c r="B219" s="17"/>
      <c r="C219" s="187"/>
      <c r="D219" s="187"/>
      <c r="E219" s="187"/>
      <c r="F219" s="254" t="s">
        <v>371</v>
      </c>
      <c r="G219" s="225"/>
      <c r="H219" s="225"/>
      <c r="I219" s="225"/>
      <c r="J219" s="225"/>
      <c r="K219" s="225"/>
      <c r="L219" s="225"/>
      <c r="M219" s="225"/>
      <c r="N219" s="225"/>
      <c r="O219" s="225"/>
      <c r="P219" s="225"/>
      <c r="Q219" s="225"/>
      <c r="R219" s="225"/>
      <c r="S219" s="17"/>
      <c r="T219" s="192"/>
      <c r="U219" s="187"/>
      <c r="V219" s="187"/>
      <c r="W219" s="187"/>
      <c r="X219" s="187"/>
      <c r="Y219" s="187"/>
      <c r="Z219" s="187"/>
      <c r="AA219" s="33"/>
      <c r="AB219" s="187"/>
      <c r="AC219" s="187"/>
      <c r="AD219" s="187"/>
      <c r="AE219" s="187"/>
      <c r="AF219" s="187"/>
      <c r="AG219" s="187"/>
      <c r="AH219" s="187"/>
      <c r="AI219" s="187"/>
      <c r="AJ219" s="187"/>
      <c r="AK219" s="187"/>
      <c r="AL219" s="187"/>
      <c r="AM219" s="187"/>
      <c r="AN219" s="187"/>
      <c r="AO219" s="187"/>
      <c r="AP219" s="187"/>
      <c r="AQ219" s="187"/>
      <c r="AR219" s="187"/>
      <c r="AS219" s="187"/>
      <c r="AT219" s="187" t="s">
        <v>140</v>
      </c>
      <c r="AU219" s="187" t="s">
        <v>82</v>
      </c>
      <c r="AV219" s="187"/>
      <c r="AW219" s="187"/>
      <c r="AX219" s="187"/>
      <c r="AY219" s="187"/>
      <c r="AZ219" s="187"/>
      <c r="BA219" s="187"/>
      <c r="BB219" s="187"/>
      <c r="BC219" s="187"/>
      <c r="BD219" s="187"/>
      <c r="BE219" s="187"/>
      <c r="BF219" s="187"/>
      <c r="BG219" s="187"/>
      <c r="BH219" s="187"/>
      <c r="BI219" s="187"/>
      <c r="BJ219" s="187"/>
      <c r="BK219" s="187"/>
      <c r="BL219" s="187"/>
      <c r="BM219" s="187"/>
    </row>
    <row r="220" spans="2:63" s="74" customFormat="1" ht="30.75" customHeight="1">
      <c r="B220" s="75"/>
      <c r="D220" s="81" t="s">
        <v>99</v>
      </c>
      <c r="N220" s="268">
        <f>$BK$220</f>
        <v>0</v>
      </c>
      <c r="O220" s="267"/>
      <c r="P220" s="267"/>
      <c r="Q220" s="267"/>
      <c r="S220" s="75"/>
      <c r="T220" s="77"/>
      <c r="W220" s="78">
        <f>SUM($W$221:$W$222)</f>
        <v>0</v>
      </c>
      <c r="Y220" s="78">
        <f>SUM($Y$221:$Y$222)</f>
        <v>0</v>
      </c>
      <c r="AA220" s="79">
        <f>SUM($AA$221:$AA$222)</f>
        <v>0</v>
      </c>
      <c r="AR220" s="204" t="s">
        <v>20</v>
      </c>
      <c r="AT220" s="204" t="s">
        <v>68</v>
      </c>
      <c r="AU220" s="204" t="s">
        <v>20</v>
      </c>
      <c r="AY220" s="204" t="s">
        <v>131</v>
      </c>
      <c r="BK220" s="80">
        <f>SUM($BK$221:$BK$222)</f>
        <v>0</v>
      </c>
    </row>
    <row r="221" spans="2:65" s="6" customFormat="1" ht="27" customHeight="1">
      <c r="B221" s="17"/>
      <c r="C221" s="82" t="s">
        <v>372</v>
      </c>
      <c r="D221" s="82" t="s">
        <v>132</v>
      </c>
      <c r="E221" s="83" t="s">
        <v>373</v>
      </c>
      <c r="F221" s="250" t="s">
        <v>374</v>
      </c>
      <c r="G221" s="251"/>
      <c r="H221" s="251"/>
      <c r="I221" s="251"/>
      <c r="J221" s="84" t="s">
        <v>226</v>
      </c>
      <c r="K221" s="85">
        <v>580.389</v>
      </c>
      <c r="L221" s="252"/>
      <c r="M221" s="251"/>
      <c r="N221" s="253">
        <f>ROUND($L$221*$K$221,2)</f>
        <v>0</v>
      </c>
      <c r="O221" s="251"/>
      <c r="P221" s="251"/>
      <c r="Q221" s="251"/>
      <c r="R221" s="201" t="s">
        <v>136</v>
      </c>
      <c r="S221" s="17"/>
      <c r="T221" s="86"/>
      <c r="U221" s="87" t="s">
        <v>39</v>
      </c>
      <c r="V221" s="187"/>
      <c r="W221" s="187"/>
      <c r="X221" s="88">
        <v>0</v>
      </c>
      <c r="Y221" s="88">
        <f>$X$221*$K$221</f>
        <v>0</v>
      </c>
      <c r="Z221" s="88">
        <v>0</v>
      </c>
      <c r="AA221" s="89">
        <f>$Z$221*$K$221</f>
        <v>0</v>
      </c>
      <c r="AB221" s="187"/>
      <c r="AC221" s="187"/>
      <c r="AD221" s="187"/>
      <c r="AE221" s="187"/>
      <c r="AF221" s="187"/>
      <c r="AG221" s="187"/>
      <c r="AH221" s="187"/>
      <c r="AI221" s="187"/>
      <c r="AJ221" s="187"/>
      <c r="AK221" s="187"/>
      <c r="AL221" s="187"/>
      <c r="AM221" s="187"/>
      <c r="AN221" s="187"/>
      <c r="AO221" s="187"/>
      <c r="AP221" s="187"/>
      <c r="AQ221" s="187"/>
      <c r="AR221" s="197" t="s">
        <v>137</v>
      </c>
      <c r="AS221" s="187"/>
      <c r="AT221" s="197" t="s">
        <v>132</v>
      </c>
      <c r="AU221" s="197" t="s">
        <v>82</v>
      </c>
      <c r="AV221" s="187"/>
      <c r="AW221" s="187"/>
      <c r="AX221" s="187"/>
      <c r="AY221" s="187" t="s">
        <v>131</v>
      </c>
      <c r="AZ221" s="187"/>
      <c r="BA221" s="187"/>
      <c r="BB221" s="187"/>
      <c r="BC221" s="187"/>
      <c r="BD221" s="187"/>
      <c r="BE221" s="90">
        <f>IF($U$221="základní",$N$221,0)</f>
        <v>0</v>
      </c>
      <c r="BF221" s="90">
        <f>IF($U$221="snížená",$N$221,0)</f>
        <v>0</v>
      </c>
      <c r="BG221" s="90">
        <f>IF($U$221="zákl. přenesená",$N$221,0)</f>
        <v>0</v>
      </c>
      <c r="BH221" s="90">
        <f>IF($U$221="sníž. přenesená",$N$221,0)</f>
        <v>0</v>
      </c>
      <c r="BI221" s="90">
        <f>IF($U$221="nulová",$N$221,0)</f>
        <v>0</v>
      </c>
      <c r="BJ221" s="197" t="s">
        <v>20</v>
      </c>
      <c r="BK221" s="90">
        <f>ROUND($L$221*$K$221,2)</f>
        <v>0</v>
      </c>
      <c r="BL221" s="197" t="s">
        <v>137</v>
      </c>
      <c r="BM221" s="197" t="s">
        <v>375</v>
      </c>
    </row>
    <row r="222" spans="2:65" s="6" customFormat="1" ht="27" customHeight="1">
      <c r="B222" s="17"/>
      <c r="C222" s="187"/>
      <c r="D222" s="187"/>
      <c r="E222" s="187"/>
      <c r="F222" s="254" t="s">
        <v>376</v>
      </c>
      <c r="G222" s="225"/>
      <c r="H222" s="225"/>
      <c r="I222" s="225"/>
      <c r="J222" s="225"/>
      <c r="K222" s="225"/>
      <c r="L222" s="225"/>
      <c r="M222" s="225"/>
      <c r="N222" s="225"/>
      <c r="O222" s="225"/>
      <c r="P222" s="225"/>
      <c r="Q222" s="225"/>
      <c r="R222" s="225"/>
      <c r="S222" s="17"/>
      <c r="T222" s="192"/>
      <c r="U222" s="187"/>
      <c r="V222" s="187"/>
      <c r="W222" s="187"/>
      <c r="X222" s="187"/>
      <c r="Y222" s="187"/>
      <c r="Z222" s="187"/>
      <c r="AA222" s="33"/>
      <c r="AB222" s="187"/>
      <c r="AC222" s="187"/>
      <c r="AD222" s="187"/>
      <c r="AE222" s="187"/>
      <c r="AF222" s="187"/>
      <c r="AG222" s="187"/>
      <c r="AH222" s="187"/>
      <c r="AI222" s="187"/>
      <c r="AJ222" s="187"/>
      <c r="AK222" s="187"/>
      <c r="AL222" s="187"/>
      <c r="AM222" s="187"/>
      <c r="AN222" s="187"/>
      <c r="AO222" s="187"/>
      <c r="AP222" s="187"/>
      <c r="AQ222" s="187"/>
      <c r="AR222" s="187"/>
      <c r="AS222" s="187"/>
      <c r="AT222" s="187" t="s">
        <v>140</v>
      </c>
      <c r="AU222" s="187" t="s">
        <v>82</v>
      </c>
      <c r="AV222" s="187"/>
      <c r="AW222" s="187"/>
      <c r="AX222" s="187"/>
      <c r="AY222" s="187"/>
      <c r="AZ222" s="187"/>
      <c r="BA222" s="187"/>
      <c r="BB222" s="187"/>
      <c r="BC222" s="187"/>
      <c r="BD222" s="187"/>
      <c r="BE222" s="187"/>
      <c r="BF222" s="187"/>
      <c r="BG222" s="187"/>
      <c r="BH222" s="187"/>
      <c r="BI222" s="187"/>
      <c r="BJ222" s="187"/>
      <c r="BK222" s="187"/>
      <c r="BL222" s="187"/>
      <c r="BM222" s="187"/>
    </row>
    <row r="223" spans="2:63" s="74" customFormat="1" ht="37.5" customHeight="1">
      <c r="B223" s="75"/>
      <c r="D223" s="76" t="s">
        <v>100</v>
      </c>
      <c r="N223" s="266">
        <f>$BK$223</f>
        <v>0</v>
      </c>
      <c r="O223" s="267"/>
      <c r="P223" s="267"/>
      <c r="Q223" s="267"/>
      <c r="S223" s="75"/>
      <c r="T223" s="77"/>
      <c r="W223" s="78">
        <f>$W$224+$W$242+$W$250+$W$281+$W$284+$W$287+$W$362+$W$382+$W$404+$W$414+$W$420</f>
        <v>0</v>
      </c>
      <c r="Y223" s="78">
        <f>$Y$224+$Y$242+$Y$250+$Y$281+$Y$284+$Y$287+$Y$362+$Y$382+$Y$404+$Y$414+$Y$420</f>
        <v>40.588382395000004</v>
      </c>
      <c r="AA223" s="79">
        <f>$AA$224+$AA$242+$AA$250+$AA$281+$AA$284+$AA$287+$AA$362+$AA$382+$AA$404+$AA$414+$AA$420</f>
        <v>0</v>
      </c>
      <c r="AR223" s="204" t="s">
        <v>82</v>
      </c>
      <c r="AT223" s="204" t="s">
        <v>68</v>
      </c>
      <c r="AU223" s="204" t="s">
        <v>69</v>
      </c>
      <c r="AY223" s="204" t="s">
        <v>131</v>
      </c>
      <c r="BK223" s="80">
        <f>$BK$224+$BK$242+$BK$250+$BK$281+$BK$284+$BK$287+$BK$362+$BK$382+$BK$404+$BK$414+$BK$420</f>
        <v>0</v>
      </c>
    </row>
    <row r="224" spans="2:63" s="74" customFormat="1" ht="21" customHeight="1">
      <c r="B224" s="75"/>
      <c r="D224" s="81" t="s">
        <v>101</v>
      </c>
      <c r="N224" s="268">
        <f>$BK$224</f>
        <v>0</v>
      </c>
      <c r="O224" s="267"/>
      <c r="P224" s="267"/>
      <c r="Q224" s="267"/>
      <c r="S224" s="75"/>
      <c r="T224" s="77"/>
      <c r="W224" s="78">
        <f>SUM($W$225:$W$241)</f>
        <v>0</v>
      </c>
      <c r="Y224" s="78">
        <f>SUM($Y$225:$Y$241)</f>
        <v>1.68491</v>
      </c>
      <c r="AA224" s="79">
        <f>SUM($AA$225:$AA$241)</f>
        <v>0</v>
      </c>
      <c r="AR224" s="204" t="s">
        <v>82</v>
      </c>
      <c r="AT224" s="204" t="s">
        <v>68</v>
      </c>
      <c r="AU224" s="204" t="s">
        <v>20</v>
      </c>
      <c r="AY224" s="204" t="s">
        <v>131</v>
      </c>
      <c r="BK224" s="80">
        <f>SUM($BK$225:$BK$241)</f>
        <v>0</v>
      </c>
    </row>
    <row r="225" spans="2:65" s="6" customFormat="1" ht="27" customHeight="1">
      <c r="B225" s="17"/>
      <c r="C225" s="82" t="s">
        <v>377</v>
      </c>
      <c r="D225" s="82" t="s">
        <v>132</v>
      </c>
      <c r="E225" s="83" t="s">
        <v>378</v>
      </c>
      <c r="F225" s="250" t="s">
        <v>379</v>
      </c>
      <c r="G225" s="251"/>
      <c r="H225" s="251"/>
      <c r="I225" s="251"/>
      <c r="J225" s="84" t="s">
        <v>194</v>
      </c>
      <c r="K225" s="85">
        <v>286.8</v>
      </c>
      <c r="L225" s="252"/>
      <c r="M225" s="251"/>
      <c r="N225" s="253">
        <f>ROUND($L$225*$K$225,2)</f>
        <v>0</v>
      </c>
      <c r="O225" s="251"/>
      <c r="P225" s="251"/>
      <c r="Q225" s="251"/>
      <c r="R225" s="201" t="s">
        <v>136</v>
      </c>
      <c r="S225" s="17"/>
      <c r="T225" s="86"/>
      <c r="U225" s="87" t="s">
        <v>39</v>
      </c>
      <c r="V225" s="187"/>
      <c r="W225" s="187"/>
      <c r="X225" s="88">
        <v>0</v>
      </c>
      <c r="Y225" s="88">
        <f>$X$225*$K$225</f>
        <v>0</v>
      </c>
      <c r="Z225" s="88">
        <v>0</v>
      </c>
      <c r="AA225" s="89">
        <f>$Z$225*$K$225</f>
        <v>0</v>
      </c>
      <c r="AB225" s="187"/>
      <c r="AC225" s="187"/>
      <c r="AD225" s="187"/>
      <c r="AE225" s="187"/>
      <c r="AF225" s="187"/>
      <c r="AG225" s="187"/>
      <c r="AH225" s="187"/>
      <c r="AI225" s="187"/>
      <c r="AJ225" s="187"/>
      <c r="AK225" s="187"/>
      <c r="AL225" s="187"/>
      <c r="AM225" s="187"/>
      <c r="AN225" s="187"/>
      <c r="AO225" s="187"/>
      <c r="AP225" s="187"/>
      <c r="AQ225" s="187"/>
      <c r="AR225" s="197" t="s">
        <v>223</v>
      </c>
      <c r="AS225" s="187"/>
      <c r="AT225" s="197" t="s">
        <v>132</v>
      </c>
      <c r="AU225" s="197" t="s">
        <v>82</v>
      </c>
      <c r="AV225" s="187"/>
      <c r="AW225" s="187"/>
      <c r="AX225" s="187"/>
      <c r="AY225" s="187" t="s">
        <v>131</v>
      </c>
      <c r="AZ225" s="187"/>
      <c r="BA225" s="187"/>
      <c r="BB225" s="187"/>
      <c r="BC225" s="187"/>
      <c r="BD225" s="187"/>
      <c r="BE225" s="90">
        <f>IF($U$225="základní",$N$225,0)</f>
        <v>0</v>
      </c>
      <c r="BF225" s="90">
        <f>IF($U$225="snížená",$N$225,0)</f>
        <v>0</v>
      </c>
      <c r="BG225" s="90">
        <f>IF($U$225="zákl. přenesená",$N$225,0)</f>
        <v>0</v>
      </c>
      <c r="BH225" s="90">
        <f>IF($U$225="sníž. přenesená",$N$225,0)</f>
        <v>0</v>
      </c>
      <c r="BI225" s="90">
        <f>IF($U$225="nulová",$N$225,0)</f>
        <v>0</v>
      </c>
      <c r="BJ225" s="197" t="s">
        <v>20</v>
      </c>
      <c r="BK225" s="90">
        <f>ROUND($L$225*$K$225,2)</f>
        <v>0</v>
      </c>
      <c r="BL225" s="197" t="s">
        <v>223</v>
      </c>
      <c r="BM225" s="197" t="s">
        <v>380</v>
      </c>
    </row>
    <row r="226" spans="2:65" s="6" customFormat="1" ht="16.5" customHeight="1">
      <c r="B226" s="17"/>
      <c r="C226" s="187"/>
      <c r="D226" s="187"/>
      <c r="E226" s="187"/>
      <c r="F226" s="254" t="s">
        <v>381</v>
      </c>
      <c r="G226" s="225"/>
      <c r="H226" s="225"/>
      <c r="I226" s="225"/>
      <c r="J226" s="225"/>
      <c r="K226" s="225"/>
      <c r="L226" s="225"/>
      <c r="M226" s="225"/>
      <c r="N226" s="225"/>
      <c r="O226" s="225"/>
      <c r="P226" s="225"/>
      <c r="Q226" s="225"/>
      <c r="R226" s="225"/>
      <c r="S226" s="17"/>
      <c r="T226" s="192"/>
      <c r="U226" s="187"/>
      <c r="V226" s="187"/>
      <c r="W226" s="187"/>
      <c r="X226" s="187"/>
      <c r="Y226" s="187"/>
      <c r="Z226" s="187"/>
      <c r="AA226" s="33"/>
      <c r="AB226" s="187"/>
      <c r="AC226" s="187"/>
      <c r="AD226" s="187"/>
      <c r="AE226" s="187"/>
      <c r="AF226" s="187"/>
      <c r="AG226" s="187"/>
      <c r="AH226" s="187"/>
      <c r="AI226" s="187"/>
      <c r="AJ226" s="187"/>
      <c r="AK226" s="187"/>
      <c r="AL226" s="187"/>
      <c r="AM226" s="187"/>
      <c r="AN226" s="187"/>
      <c r="AO226" s="187"/>
      <c r="AP226" s="187"/>
      <c r="AQ226" s="187"/>
      <c r="AR226" s="187"/>
      <c r="AS226" s="187"/>
      <c r="AT226" s="187" t="s">
        <v>140</v>
      </c>
      <c r="AU226" s="187" t="s">
        <v>82</v>
      </c>
      <c r="AV226" s="187"/>
      <c r="AW226" s="187"/>
      <c r="AX226" s="187"/>
      <c r="AY226" s="187"/>
      <c r="AZ226" s="187"/>
      <c r="BA226" s="187"/>
      <c r="BB226" s="187"/>
      <c r="BC226" s="187"/>
      <c r="BD226" s="187"/>
      <c r="BE226" s="187"/>
      <c r="BF226" s="187"/>
      <c r="BG226" s="187"/>
      <c r="BH226" s="187"/>
      <c r="BI226" s="187"/>
      <c r="BJ226" s="187"/>
      <c r="BK226" s="187"/>
      <c r="BL226" s="187"/>
      <c r="BM226" s="187"/>
    </row>
    <row r="227" spans="2:65" s="6" customFormat="1" ht="15.75" customHeight="1">
      <c r="B227" s="91"/>
      <c r="C227" s="187"/>
      <c r="D227" s="187"/>
      <c r="E227" s="202"/>
      <c r="F227" s="255" t="s">
        <v>382</v>
      </c>
      <c r="G227" s="256"/>
      <c r="H227" s="256"/>
      <c r="I227" s="256"/>
      <c r="J227" s="187"/>
      <c r="K227" s="92">
        <v>286.8</v>
      </c>
      <c r="L227" s="187"/>
      <c r="M227" s="187"/>
      <c r="N227" s="187"/>
      <c r="O227" s="187"/>
      <c r="P227" s="187"/>
      <c r="Q227" s="187"/>
      <c r="R227" s="187"/>
      <c r="S227" s="91"/>
      <c r="T227" s="93"/>
      <c r="U227" s="187"/>
      <c r="V227" s="187"/>
      <c r="W227" s="187"/>
      <c r="X227" s="187"/>
      <c r="Y227" s="187"/>
      <c r="Z227" s="187"/>
      <c r="AA227" s="94"/>
      <c r="AB227" s="187"/>
      <c r="AC227" s="187"/>
      <c r="AD227" s="187"/>
      <c r="AE227" s="187"/>
      <c r="AF227" s="187"/>
      <c r="AG227" s="187"/>
      <c r="AH227" s="187"/>
      <c r="AI227" s="187"/>
      <c r="AJ227" s="187"/>
      <c r="AK227" s="187"/>
      <c r="AL227" s="187"/>
      <c r="AM227" s="187"/>
      <c r="AN227" s="187"/>
      <c r="AO227" s="187"/>
      <c r="AP227" s="187"/>
      <c r="AQ227" s="187"/>
      <c r="AR227" s="187"/>
      <c r="AS227" s="187"/>
      <c r="AT227" s="202" t="s">
        <v>142</v>
      </c>
      <c r="AU227" s="202" t="s">
        <v>82</v>
      </c>
      <c r="AV227" s="202" t="s">
        <v>82</v>
      </c>
      <c r="AW227" s="202" t="s">
        <v>90</v>
      </c>
      <c r="AX227" s="202" t="s">
        <v>20</v>
      </c>
      <c r="AY227" s="202" t="s">
        <v>131</v>
      </c>
      <c r="AZ227" s="187"/>
      <c r="BA227" s="187"/>
      <c r="BB227" s="187"/>
      <c r="BC227" s="187"/>
      <c r="BD227" s="187"/>
      <c r="BE227" s="187"/>
      <c r="BF227" s="187"/>
      <c r="BG227" s="187"/>
      <c r="BH227" s="187"/>
      <c r="BI227" s="187"/>
      <c r="BJ227" s="187"/>
      <c r="BK227" s="187"/>
      <c r="BL227" s="187"/>
      <c r="BM227" s="187"/>
    </row>
    <row r="228" spans="2:65" s="6" customFormat="1" ht="15.75" customHeight="1">
      <c r="B228" s="17"/>
      <c r="C228" s="99" t="s">
        <v>383</v>
      </c>
      <c r="D228" s="99" t="s">
        <v>253</v>
      </c>
      <c r="E228" s="100" t="s">
        <v>384</v>
      </c>
      <c r="F228" s="261" t="s">
        <v>385</v>
      </c>
      <c r="G228" s="262"/>
      <c r="H228" s="262"/>
      <c r="I228" s="262"/>
      <c r="J228" s="101" t="s">
        <v>226</v>
      </c>
      <c r="K228" s="102">
        <v>0.086</v>
      </c>
      <c r="L228" s="263"/>
      <c r="M228" s="262"/>
      <c r="N228" s="264">
        <f>ROUND($L$228*$K$228,2)</f>
        <v>0</v>
      </c>
      <c r="O228" s="251"/>
      <c r="P228" s="251"/>
      <c r="Q228" s="251"/>
      <c r="R228" s="201" t="s">
        <v>136</v>
      </c>
      <c r="S228" s="17"/>
      <c r="T228" s="86"/>
      <c r="U228" s="87" t="s">
        <v>39</v>
      </c>
      <c r="V228" s="187"/>
      <c r="W228" s="187"/>
      <c r="X228" s="88">
        <v>1</v>
      </c>
      <c r="Y228" s="88">
        <f>$X$228*$K$228</f>
        <v>0.086</v>
      </c>
      <c r="Z228" s="88">
        <v>0</v>
      </c>
      <c r="AA228" s="89">
        <f>$Z$228*$K$228</f>
        <v>0</v>
      </c>
      <c r="AB228" s="187"/>
      <c r="AC228" s="187"/>
      <c r="AD228" s="187"/>
      <c r="AE228" s="187"/>
      <c r="AF228" s="187"/>
      <c r="AG228" s="187"/>
      <c r="AH228" s="187"/>
      <c r="AI228" s="187"/>
      <c r="AJ228" s="187"/>
      <c r="AK228" s="187"/>
      <c r="AL228" s="187"/>
      <c r="AM228" s="187"/>
      <c r="AN228" s="187"/>
      <c r="AO228" s="187"/>
      <c r="AP228" s="187"/>
      <c r="AQ228" s="187"/>
      <c r="AR228" s="197" t="s">
        <v>325</v>
      </c>
      <c r="AS228" s="187"/>
      <c r="AT228" s="197" t="s">
        <v>253</v>
      </c>
      <c r="AU228" s="197" t="s">
        <v>82</v>
      </c>
      <c r="AV228" s="187"/>
      <c r="AW228" s="187"/>
      <c r="AX228" s="187"/>
      <c r="AY228" s="187" t="s">
        <v>131</v>
      </c>
      <c r="AZ228" s="187"/>
      <c r="BA228" s="187"/>
      <c r="BB228" s="187"/>
      <c r="BC228" s="187"/>
      <c r="BD228" s="187"/>
      <c r="BE228" s="90">
        <f>IF($U$228="základní",$N$228,0)</f>
        <v>0</v>
      </c>
      <c r="BF228" s="90">
        <f>IF($U$228="snížená",$N$228,0)</f>
        <v>0</v>
      </c>
      <c r="BG228" s="90">
        <f>IF($U$228="zákl. přenesená",$N$228,0)</f>
        <v>0</v>
      </c>
      <c r="BH228" s="90">
        <f>IF($U$228="sníž. přenesená",$N$228,0)</f>
        <v>0</v>
      </c>
      <c r="BI228" s="90">
        <f>IF($U$228="nulová",$N$228,0)</f>
        <v>0</v>
      </c>
      <c r="BJ228" s="197" t="s">
        <v>20</v>
      </c>
      <c r="BK228" s="90">
        <f>ROUND($L$228*$K$228,2)</f>
        <v>0</v>
      </c>
      <c r="BL228" s="197" t="s">
        <v>223</v>
      </c>
      <c r="BM228" s="197" t="s">
        <v>386</v>
      </c>
    </row>
    <row r="229" spans="2:65" s="6" customFormat="1" ht="27" customHeight="1">
      <c r="B229" s="17"/>
      <c r="C229" s="187"/>
      <c r="D229" s="187"/>
      <c r="E229" s="187"/>
      <c r="F229" s="254" t="s">
        <v>387</v>
      </c>
      <c r="G229" s="225"/>
      <c r="H229" s="225"/>
      <c r="I229" s="225"/>
      <c r="J229" s="225"/>
      <c r="K229" s="225"/>
      <c r="L229" s="225"/>
      <c r="M229" s="225"/>
      <c r="N229" s="225"/>
      <c r="O229" s="225"/>
      <c r="P229" s="225"/>
      <c r="Q229" s="225"/>
      <c r="R229" s="225"/>
      <c r="S229" s="17"/>
      <c r="T229" s="192"/>
      <c r="U229" s="187"/>
      <c r="V229" s="187"/>
      <c r="W229" s="187"/>
      <c r="X229" s="187"/>
      <c r="Y229" s="187"/>
      <c r="Z229" s="187"/>
      <c r="AA229" s="33"/>
      <c r="AB229" s="187"/>
      <c r="AC229" s="187"/>
      <c r="AD229" s="187"/>
      <c r="AE229" s="187"/>
      <c r="AF229" s="187"/>
      <c r="AG229" s="187"/>
      <c r="AH229" s="187"/>
      <c r="AI229" s="187"/>
      <c r="AJ229" s="187"/>
      <c r="AK229" s="187"/>
      <c r="AL229" s="187"/>
      <c r="AM229" s="187"/>
      <c r="AN229" s="187"/>
      <c r="AO229" s="187"/>
      <c r="AP229" s="187"/>
      <c r="AQ229" s="187"/>
      <c r="AR229" s="187"/>
      <c r="AS229" s="187"/>
      <c r="AT229" s="187" t="s">
        <v>140</v>
      </c>
      <c r="AU229" s="187" t="s">
        <v>82</v>
      </c>
      <c r="AV229" s="187"/>
      <c r="AW229" s="187"/>
      <c r="AX229" s="187"/>
      <c r="AY229" s="187"/>
      <c r="AZ229" s="187"/>
      <c r="BA229" s="187"/>
      <c r="BB229" s="187"/>
      <c r="BC229" s="187"/>
      <c r="BD229" s="187"/>
      <c r="BE229" s="187"/>
      <c r="BF229" s="187"/>
      <c r="BG229" s="187"/>
      <c r="BH229" s="187"/>
      <c r="BI229" s="187"/>
      <c r="BJ229" s="187"/>
      <c r="BK229" s="187"/>
      <c r="BL229" s="187"/>
      <c r="BM229" s="187"/>
    </row>
    <row r="230" spans="2:65" s="6" customFormat="1" ht="27" customHeight="1">
      <c r="B230" s="17"/>
      <c r="C230" s="187"/>
      <c r="D230" s="187"/>
      <c r="E230" s="187"/>
      <c r="F230" s="265" t="s">
        <v>388</v>
      </c>
      <c r="G230" s="225"/>
      <c r="H230" s="225"/>
      <c r="I230" s="225"/>
      <c r="J230" s="225"/>
      <c r="K230" s="225"/>
      <c r="L230" s="225"/>
      <c r="M230" s="225"/>
      <c r="N230" s="225"/>
      <c r="O230" s="225"/>
      <c r="P230" s="225"/>
      <c r="Q230" s="225"/>
      <c r="R230" s="225"/>
      <c r="S230" s="17"/>
      <c r="T230" s="192"/>
      <c r="U230" s="187"/>
      <c r="V230" s="187"/>
      <c r="W230" s="187"/>
      <c r="X230" s="187"/>
      <c r="Y230" s="187"/>
      <c r="Z230" s="187"/>
      <c r="AA230" s="33"/>
      <c r="AB230" s="187"/>
      <c r="AC230" s="187"/>
      <c r="AD230" s="187"/>
      <c r="AE230" s="187"/>
      <c r="AF230" s="187"/>
      <c r="AG230" s="187"/>
      <c r="AH230" s="187"/>
      <c r="AI230" s="187"/>
      <c r="AJ230" s="187"/>
      <c r="AK230" s="187"/>
      <c r="AL230" s="187"/>
      <c r="AM230" s="187"/>
      <c r="AN230" s="187"/>
      <c r="AO230" s="187"/>
      <c r="AP230" s="187"/>
      <c r="AQ230" s="187"/>
      <c r="AR230" s="187"/>
      <c r="AS230" s="187"/>
      <c r="AT230" s="187" t="s">
        <v>319</v>
      </c>
      <c r="AU230" s="187" t="s">
        <v>82</v>
      </c>
      <c r="AV230" s="187"/>
      <c r="AW230" s="187"/>
      <c r="AX230" s="187"/>
      <c r="AY230" s="187"/>
      <c r="AZ230" s="187"/>
      <c r="BA230" s="187"/>
      <c r="BB230" s="187"/>
      <c r="BC230" s="187"/>
      <c r="BD230" s="187"/>
      <c r="BE230" s="187"/>
      <c r="BF230" s="187"/>
      <c r="BG230" s="187"/>
      <c r="BH230" s="187"/>
      <c r="BI230" s="187"/>
      <c r="BJ230" s="187"/>
      <c r="BK230" s="187"/>
      <c r="BL230" s="187"/>
      <c r="BM230" s="187"/>
    </row>
    <row r="231" spans="2:65" s="6" customFormat="1" ht="15.75" customHeight="1">
      <c r="B231" s="91"/>
      <c r="C231" s="187"/>
      <c r="D231" s="187"/>
      <c r="E231" s="187"/>
      <c r="F231" s="255" t="s">
        <v>389</v>
      </c>
      <c r="G231" s="256"/>
      <c r="H231" s="256"/>
      <c r="I231" s="256"/>
      <c r="J231" s="187"/>
      <c r="K231" s="92">
        <v>0.086</v>
      </c>
      <c r="L231" s="187"/>
      <c r="M231" s="187"/>
      <c r="N231" s="187"/>
      <c r="O231" s="187"/>
      <c r="P231" s="187"/>
      <c r="Q231" s="187"/>
      <c r="R231" s="187"/>
      <c r="S231" s="91"/>
      <c r="T231" s="93"/>
      <c r="U231" s="187"/>
      <c r="V231" s="187"/>
      <c r="W231" s="187"/>
      <c r="X231" s="187"/>
      <c r="Y231" s="187"/>
      <c r="Z231" s="187"/>
      <c r="AA231" s="94"/>
      <c r="AB231" s="187"/>
      <c r="AC231" s="187"/>
      <c r="AD231" s="187"/>
      <c r="AE231" s="187"/>
      <c r="AF231" s="187"/>
      <c r="AG231" s="187"/>
      <c r="AH231" s="187"/>
      <c r="AI231" s="187"/>
      <c r="AJ231" s="187"/>
      <c r="AK231" s="187"/>
      <c r="AL231" s="187"/>
      <c r="AM231" s="187"/>
      <c r="AN231" s="187"/>
      <c r="AO231" s="187"/>
      <c r="AP231" s="187"/>
      <c r="AQ231" s="187"/>
      <c r="AR231" s="187"/>
      <c r="AS231" s="187"/>
      <c r="AT231" s="202" t="s">
        <v>142</v>
      </c>
      <c r="AU231" s="202" t="s">
        <v>82</v>
      </c>
      <c r="AV231" s="202" t="s">
        <v>82</v>
      </c>
      <c r="AW231" s="202" t="s">
        <v>69</v>
      </c>
      <c r="AX231" s="202" t="s">
        <v>20</v>
      </c>
      <c r="AY231" s="202" t="s">
        <v>131</v>
      </c>
      <c r="AZ231" s="187"/>
      <c r="BA231" s="187"/>
      <c r="BB231" s="187"/>
      <c r="BC231" s="187"/>
      <c r="BD231" s="187"/>
      <c r="BE231" s="187"/>
      <c r="BF231" s="187"/>
      <c r="BG231" s="187"/>
      <c r="BH231" s="187"/>
      <c r="BI231" s="187"/>
      <c r="BJ231" s="187"/>
      <c r="BK231" s="187"/>
      <c r="BL231" s="187"/>
      <c r="BM231" s="187"/>
    </row>
    <row r="232" spans="2:65" s="6" customFormat="1" ht="15.75" customHeight="1">
      <c r="B232" s="17"/>
      <c r="C232" s="82" t="s">
        <v>390</v>
      </c>
      <c r="D232" s="82" t="s">
        <v>132</v>
      </c>
      <c r="E232" s="83" t="s">
        <v>391</v>
      </c>
      <c r="F232" s="250" t="s">
        <v>392</v>
      </c>
      <c r="G232" s="251"/>
      <c r="H232" s="251"/>
      <c r="I232" s="251"/>
      <c r="J232" s="84" t="s">
        <v>194</v>
      </c>
      <c r="K232" s="85">
        <v>31.9</v>
      </c>
      <c r="L232" s="252"/>
      <c r="M232" s="251"/>
      <c r="N232" s="253">
        <f>ROUND($L$232*$K$232,2)</f>
        <v>0</v>
      </c>
      <c r="O232" s="251"/>
      <c r="P232" s="251"/>
      <c r="Q232" s="251"/>
      <c r="R232" s="201"/>
      <c r="S232" s="17"/>
      <c r="T232" s="86"/>
      <c r="U232" s="87" t="s">
        <v>39</v>
      </c>
      <c r="V232" s="187"/>
      <c r="W232" s="187"/>
      <c r="X232" s="88">
        <v>0</v>
      </c>
      <c r="Y232" s="88">
        <f>$X$232*$K$232</f>
        <v>0</v>
      </c>
      <c r="Z232" s="88">
        <v>0</v>
      </c>
      <c r="AA232" s="89">
        <f>$Z$232*$K$232</f>
        <v>0</v>
      </c>
      <c r="AB232" s="187"/>
      <c r="AC232" s="187"/>
      <c r="AD232" s="187"/>
      <c r="AE232" s="187"/>
      <c r="AF232" s="187"/>
      <c r="AG232" s="187"/>
      <c r="AH232" s="187"/>
      <c r="AI232" s="187"/>
      <c r="AJ232" s="187"/>
      <c r="AK232" s="187"/>
      <c r="AL232" s="187"/>
      <c r="AM232" s="187"/>
      <c r="AN232" s="187"/>
      <c r="AO232" s="187"/>
      <c r="AP232" s="187"/>
      <c r="AQ232" s="187"/>
      <c r="AR232" s="197" t="s">
        <v>223</v>
      </c>
      <c r="AS232" s="187"/>
      <c r="AT232" s="197" t="s">
        <v>132</v>
      </c>
      <c r="AU232" s="197" t="s">
        <v>82</v>
      </c>
      <c r="AV232" s="187"/>
      <c r="AW232" s="187"/>
      <c r="AX232" s="187"/>
      <c r="AY232" s="187" t="s">
        <v>131</v>
      </c>
      <c r="AZ232" s="187"/>
      <c r="BA232" s="187"/>
      <c r="BB232" s="187"/>
      <c r="BC232" s="187"/>
      <c r="BD232" s="187"/>
      <c r="BE232" s="90">
        <f>IF($U$232="základní",$N$232,0)</f>
        <v>0</v>
      </c>
      <c r="BF232" s="90">
        <f>IF($U$232="snížená",$N$232,0)</f>
        <v>0</v>
      </c>
      <c r="BG232" s="90">
        <f>IF($U$232="zákl. přenesená",$N$232,0)</f>
        <v>0</v>
      </c>
      <c r="BH232" s="90">
        <f>IF($U$232="sníž. přenesená",$N$232,0)</f>
        <v>0</v>
      </c>
      <c r="BI232" s="90">
        <f>IF($U$232="nulová",$N$232,0)</f>
        <v>0</v>
      </c>
      <c r="BJ232" s="197" t="s">
        <v>20</v>
      </c>
      <c r="BK232" s="90">
        <f>ROUND($L$232*$K$232,2)</f>
        <v>0</v>
      </c>
      <c r="BL232" s="197" t="s">
        <v>223</v>
      </c>
      <c r="BM232" s="197" t="s">
        <v>393</v>
      </c>
    </row>
    <row r="233" spans="2:65" s="6" customFormat="1" ht="16.5" customHeight="1">
      <c r="B233" s="17"/>
      <c r="C233" s="187"/>
      <c r="D233" s="187"/>
      <c r="E233" s="187"/>
      <c r="F233" s="254" t="s">
        <v>392</v>
      </c>
      <c r="G233" s="225"/>
      <c r="H233" s="225"/>
      <c r="I233" s="225"/>
      <c r="J233" s="225"/>
      <c r="K233" s="225"/>
      <c r="L233" s="225"/>
      <c r="M233" s="225"/>
      <c r="N233" s="225"/>
      <c r="O233" s="225"/>
      <c r="P233" s="225"/>
      <c r="Q233" s="225"/>
      <c r="R233" s="225"/>
      <c r="S233" s="17"/>
      <c r="T233" s="192"/>
      <c r="U233" s="187"/>
      <c r="V233" s="187"/>
      <c r="W233" s="187"/>
      <c r="X233" s="187"/>
      <c r="Y233" s="187"/>
      <c r="Z233" s="187"/>
      <c r="AA233" s="33"/>
      <c r="AB233" s="187"/>
      <c r="AC233" s="187"/>
      <c r="AD233" s="187"/>
      <c r="AE233" s="187"/>
      <c r="AF233" s="187"/>
      <c r="AG233" s="187"/>
      <c r="AH233" s="187"/>
      <c r="AI233" s="187"/>
      <c r="AJ233" s="187"/>
      <c r="AK233" s="187"/>
      <c r="AL233" s="187"/>
      <c r="AM233" s="187"/>
      <c r="AN233" s="187"/>
      <c r="AO233" s="187"/>
      <c r="AP233" s="187"/>
      <c r="AQ233" s="187"/>
      <c r="AR233" s="187"/>
      <c r="AS233" s="187"/>
      <c r="AT233" s="187" t="s">
        <v>140</v>
      </c>
      <c r="AU233" s="187" t="s">
        <v>82</v>
      </c>
      <c r="AV233" s="187"/>
      <c r="AW233" s="187"/>
      <c r="AX233" s="187"/>
      <c r="AY233" s="187"/>
      <c r="AZ233" s="187"/>
      <c r="BA233" s="187"/>
      <c r="BB233" s="187"/>
      <c r="BC233" s="187"/>
      <c r="BD233" s="187"/>
      <c r="BE233" s="187"/>
      <c r="BF233" s="187"/>
      <c r="BG233" s="187"/>
      <c r="BH233" s="187"/>
      <c r="BI233" s="187"/>
      <c r="BJ233" s="187"/>
      <c r="BK233" s="187"/>
      <c r="BL233" s="187"/>
      <c r="BM233" s="187"/>
    </row>
    <row r="234" spans="2:65" s="6" customFormat="1" ht="15.75" customHeight="1">
      <c r="B234" s="91"/>
      <c r="C234" s="187"/>
      <c r="D234" s="187"/>
      <c r="E234" s="202"/>
      <c r="F234" s="255" t="s">
        <v>394</v>
      </c>
      <c r="G234" s="256"/>
      <c r="H234" s="256"/>
      <c r="I234" s="256"/>
      <c r="J234" s="187"/>
      <c r="K234" s="92">
        <v>31.9</v>
      </c>
      <c r="L234" s="187"/>
      <c r="M234" s="187"/>
      <c r="N234" s="187"/>
      <c r="O234" s="187"/>
      <c r="P234" s="187"/>
      <c r="Q234" s="187"/>
      <c r="R234" s="187"/>
      <c r="S234" s="91"/>
      <c r="T234" s="93"/>
      <c r="U234" s="187"/>
      <c r="V234" s="187"/>
      <c r="W234" s="187"/>
      <c r="X234" s="187"/>
      <c r="Y234" s="187"/>
      <c r="Z234" s="187"/>
      <c r="AA234" s="94"/>
      <c r="AB234" s="187"/>
      <c r="AC234" s="187"/>
      <c r="AD234" s="187"/>
      <c r="AE234" s="187"/>
      <c r="AF234" s="187"/>
      <c r="AG234" s="187"/>
      <c r="AH234" s="187"/>
      <c r="AI234" s="187"/>
      <c r="AJ234" s="187"/>
      <c r="AK234" s="187"/>
      <c r="AL234" s="187"/>
      <c r="AM234" s="187"/>
      <c r="AN234" s="187"/>
      <c r="AO234" s="187"/>
      <c r="AP234" s="187"/>
      <c r="AQ234" s="187"/>
      <c r="AR234" s="187"/>
      <c r="AS234" s="187"/>
      <c r="AT234" s="202" t="s">
        <v>142</v>
      </c>
      <c r="AU234" s="202" t="s">
        <v>82</v>
      </c>
      <c r="AV234" s="202" t="s">
        <v>82</v>
      </c>
      <c r="AW234" s="202" t="s">
        <v>90</v>
      </c>
      <c r="AX234" s="202" t="s">
        <v>20</v>
      </c>
      <c r="AY234" s="202" t="s">
        <v>131</v>
      </c>
      <c r="AZ234" s="187"/>
      <c r="BA234" s="187"/>
      <c r="BB234" s="187"/>
      <c r="BC234" s="187"/>
      <c r="BD234" s="187"/>
      <c r="BE234" s="187"/>
      <c r="BF234" s="187"/>
      <c r="BG234" s="187"/>
      <c r="BH234" s="187"/>
      <c r="BI234" s="187"/>
      <c r="BJ234" s="187"/>
      <c r="BK234" s="187"/>
      <c r="BL234" s="187"/>
      <c r="BM234" s="187"/>
    </row>
    <row r="235" spans="2:65" s="6" customFormat="1" ht="27" customHeight="1">
      <c r="B235" s="17"/>
      <c r="C235" s="82" t="s">
        <v>395</v>
      </c>
      <c r="D235" s="82" t="s">
        <v>132</v>
      </c>
      <c r="E235" s="83" t="s">
        <v>396</v>
      </c>
      <c r="F235" s="250" t="s">
        <v>397</v>
      </c>
      <c r="G235" s="251"/>
      <c r="H235" s="251"/>
      <c r="I235" s="251"/>
      <c r="J235" s="84" t="s">
        <v>194</v>
      </c>
      <c r="K235" s="85">
        <v>286.8</v>
      </c>
      <c r="L235" s="252"/>
      <c r="M235" s="251"/>
      <c r="N235" s="253">
        <f>ROUND($L$235*$K$235,2)</f>
        <v>0</v>
      </c>
      <c r="O235" s="251"/>
      <c r="P235" s="251"/>
      <c r="Q235" s="251"/>
      <c r="R235" s="201" t="s">
        <v>136</v>
      </c>
      <c r="S235" s="17"/>
      <c r="T235" s="86"/>
      <c r="U235" s="87" t="s">
        <v>39</v>
      </c>
      <c r="V235" s="187"/>
      <c r="W235" s="187"/>
      <c r="X235" s="88">
        <v>0.0004</v>
      </c>
      <c r="Y235" s="88">
        <f>$X$235*$K$235</f>
        <v>0.11472000000000002</v>
      </c>
      <c r="Z235" s="88">
        <v>0</v>
      </c>
      <c r="AA235" s="89">
        <f>$Z$235*$K$235</f>
        <v>0</v>
      </c>
      <c r="AB235" s="187"/>
      <c r="AC235" s="187"/>
      <c r="AD235" s="187"/>
      <c r="AE235" s="187"/>
      <c r="AF235" s="187"/>
      <c r="AG235" s="187"/>
      <c r="AH235" s="187"/>
      <c r="AI235" s="187"/>
      <c r="AJ235" s="187"/>
      <c r="AK235" s="187"/>
      <c r="AL235" s="187"/>
      <c r="AM235" s="187"/>
      <c r="AN235" s="187"/>
      <c r="AO235" s="187"/>
      <c r="AP235" s="187"/>
      <c r="AQ235" s="187"/>
      <c r="AR235" s="197" t="s">
        <v>223</v>
      </c>
      <c r="AS235" s="187"/>
      <c r="AT235" s="197" t="s">
        <v>132</v>
      </c>
      <c r="AU235" s="197" t="s">
        <v>82</v>
      </c>
      <c r="AV235" s="187"/>
      <c r="AW235" s="187"/>
      <c r="AX235" s="187"/>
      <c r="AY235" s="187" t="s">
        <v>131</v>
      </c>
      <c r="AZ235" s="187"/>
      <c r="BA235" s="187"/>
      <c r="BB235" s="187"/>
      <c r="BC235" s="187"/>
      <c r="BD235" s="187"/>
      <c r="BE235" s="90">
        <f>IF($U$235="základní",$N$235,0)</f>
        <v>0</v>
      </c>
      <c r="BF235" s="90">
        <f>IF($U$235="snížená",$N$235,0)</f>
        <v>0</v>
      </c>
      <c r="BG235" s="90">
        <f>IF($U$235="zákl. přenesená",$N$235,0)</f>
        <v>0</v>
      </c>
      <c r="BH235" s="90">
        <f>IF($U$235="sníž. přenesená",$N$235,0)</f>
        <v>0</v>
      </c>
      <c r="BI235" s="90">
        <f>IF($U$235="nulová",$N$235,0)</f>
        <v>0</v>
      </c>
      <c r="BJ235" s="197" t="s">
        <v>20</v>
      </c>
      <c r="BK235" s="90">
        <f>ROUND($L$235*$K$235,2)</f>
        <v>0</v>
      </c>
      <c r="BL235" s="197" t="s">
        <v>223</v>
      </c>
      <c r="BM235" s="197" t="s">
        <v>398</v>
      </c>
    </row>
    <row r="236" spans="2:65" s="6" customFormat="1" ht="16.5" customHeight="1">
      <c r="B236" s="17"/>
      <c r="C236" s="187"/>
      <c r="D236" s="187"/>
      <c r="E236" s="187"/>
      <c r="F236" s="254" t="s">
        <v>399</v>
      </c>
      <c r="G236" s="225"/>
      <c r="H236" s="225"/>
      <c r="I236" s="225"/>
      <c r="J236" s="225"/>
      <c r="K236" s="225"/>
      <c r="L236" s="225"/>
      <c r="M236" s="225"/>
      <c r="N236" s="225"/>
      <c r="O236" s="225"/>
      <c r="P236" s="225"/>
      <c r="Q236" s="225"/>
      <c r="R236" s="225"/>
      <c r="S236" s="17"/>
      <c r="T236" s="192"/>
      <c r="U236" s="187"/>
      <c r="V236" s="187"/>
      <c r="W236" s="187"/>
      <c r="X236" s="187"/>
      <c r="Y236" s="187"/>
      <c r="Z236" s="187"/>
      <c r="AA236" s="33"/>
      <c r="AB236" s="187"/>
      <c r="AC236" s="187"/>
      <c r="AD236" s="187"/>
      <c r="AE236" s="187"/>
      <c r="AF236" s="187"/>
      <c r="AG236" s="187"/>
      <c r="AH236" s="187"/>
      <c r="AI236" s="187"/>
      <c r="AJ236" s="187"/>
      <c r="AK236" s="187"/>
      <c r="AL236" s="187"/>
      <c r="AM236" s="187"/>
      <c r="AN236" s="187"/>
      <c r="AO236" s="187"/>
      <c r="AP236" s="187"/>
      <c r="AQ236" s="187"/>
      <c r="AR236" s="187"/>
      <c r="AS236" s="187"/>
      <c r="AT236" s="187" t="s">
        <v>140</v>
      </c>
      <c r="AU236" s="187" t="s">
        <v>82</v>
      </c>
      <c r="AV236" s="187"/>
      <c r="AW236" s="187"/>
      <c r="AX236" s="187"/>
      <c r="AY236" s="187"/>
      <c r="AZ236" s="187"/>
      <c r="BA236" s="187"/>
      <c r="BB236" s="187"/>
      <c r="BC236" s="187"/>
      <c r="BD236" s="187"/>
      <c r="BE236" s="187"/>
      <c r="BF236" s="187"/>
      <c r="BG236" s="187"/>
      <c r="BH236" s="187"/>
      <c r="BI236" s="187"/>
      <c r="BJ236" s="187"/>
      <c r="BK236" s="187"/>
      <c r="BL236" s="187"/>
      <c r="BM236" s="187"/>
    </row>
    <row r="237" spans="2:65" s="6" customFormat="1" ht="27" customHeight="1">
      <c r="B237" s="17"/>
      <c r="C237" s="99" t="s">
        <v>400</v>
      </c>
      <c r="D237" s="99" t="s">
        <v>253</v>
      </c>
      <c r="E237" s="100" t="s">
        <v>401</v>
      </c>
      <c r="F237" s="261" t="s">
        <v>402</v>
      </c>
      <c r="G237" s="262"/>
      <c r="H237" s="262"/>
      <c r="I237" s="262"/>
      <c r="J237" s="101" t="s">
        <v>194</v>
      </c>
      <c r="K237" s="102">
        <v>329.82</v>
      </c>
      <c r="L237" s="263"/>
      <c r="M237" s="262"/>
      <c r="N237" s="264">
        <f>ROUND($L$237*$K$237,2)</f>
        <v>0</v>
      </c>
      <c r="O237" s="251"/>
      <c r="P237" s="251"/>
      <c r="Q237" s="251"/>
      <c r="R237" s="201" t="s">
        <v>136</v>
      </c>
      <c r="S237" s="17"/>
      <c r="T237" s="86"/>
      <c r="U237" s="87" t="s">
        <v>39</v>
      </c>
      <c r="V237" s="187"/>
      <c r="W237" s="187"/>
      <c r="X237" s="88">
        <v>0.0045</v>
      </c>
      <c r="Y237" s="88">
        <f>$X$237*$K$237</f>
        <v>1.48419</v>
      </c>
      <c r="Z237" s="88">
        <v>0</v>
      </c>
      <c r="AA237" s="89">
        <f>$Z$237*$K$237</f>
        <v>0</v>
      </c>
      <c r="AB237" s="187"/>
      <c r="AC237" s="187"/>
      <c r="AD237" s="187"/>
      <c r="AE237" s="187"/>
      <c r="AF237" s="187"/>
      <c r="AG237" s="187"/>
      <c r="AH237" s="187"/>
      <c r="AI237" s="187"/>
      <c r="AJ237" s="187"/>
      <c r="AK237" s="187"/>
      <c r="AL237" s="187"/>
      <c r="AM237" s="187"/>
      <c r="AN237" s="187"/>
      <c r="AO237" s="187"/>
      <c r="AP237" s="187"/>
      <c r="AQ237" s="187"/>
      <c r="AR237" s="197" t="s">
        <v>325</v>
      </c>
      <c r="AS237" s="187"/>
      <c r="AT237" s="197" t="s">
        <v>253</v>
      </c>
      <c r="AU237" s="197" t="s">
        <v>82</v>
      </c>
      <c r="AV237" s="187"/>
      <c r="AW237" s="187"/>
      <c r="AX237" s="187"/>
      <c r="AY237" s="187" t="s">
        <v>131</v>
      </c>
      <c r="AZ237" s="187"/>
      <c r="BA237" s="187"/>
      <c r="BB237" s="187"/>
      <c r="BC237" s="187"/>
      <c r="BD237" s="187"/>
      <c r="BE237" s="90">
        <f>IF($U$237="základní",$N$237,0)</f>
        <v>0</v>
      </c>
      <c r="BF237" s="90">
        <f>IF($U$237="snížená",$N$237,0)</f>
        <v>0</v>
      </c>
      <c r="BG237" s="90">
        <f>IF($U$237="zákl. přenesená",$N$237,0)</f>
        <v>0</v>
      </c>
      <c r="BH237" s="90">
        <f>IF($U$237="sníž. přenesená",$N$237,0)</f>
        <v>0</v>
      </c>
      <c r="BI237" s="90">
        <f>IF($U$237="nulová",$N$237,0)</f>
        <v>0</v>
      </c>
      <c r="BJ237" s="197" t="s">
        <v>20</v>
      </c>
      <c r="BK237" s="90">
        <f>ROUND($L$237*$K$237,2)</f>
        <v>0</v>
      </c>
      <c r="BL237" s="197" t="s">
        <v>223</v>
      </c>
      <c r="BM237" s="197" t="s">
        <v>403</v>
      </c>
    </row>
    <row r="238" spans="2:65" s="6" customFormat="1" ht="16.5" customHeight="1">
      <c r="B238" s="17"/>
      <c r="C238" s="187"/>
      <c r="D238" s="187"/>
      <c r="E238" s="187"/>
      <c r="F238" s="254" t="s">
        <v>404</v>
      </c>
      <c r="G238" s="225"/>
      <c r="H238" s="225"/>
      <c r="I238" s="225"/>
      <c r="J238" s="225"/>
      <c r="K238" s="225"/>
      <c r="L238" s="225"/>
      <c r="M238" s="225"/>
      <c r="N238" s="225"/>
      <c r="O238" s="225"/>
      <c r="P238" s="225"/>
      <c r="Q238" s="225"/>
      <c r="R238" s="225"/>
      <c r="S238" s="17"/>
      <c r="T238" s="192"/>
      <c r="U238" s="187"/>
      <c r="V238" s="187"/>
      <c r="W238" s="187"/>
      <c r="X238" s="187"/>
      <c r="Y238" s="187"/>
      <c r="Z238" s="187"/>
      <c r="AA238" s="33"/>
      <c r="AB238" s="187"/>
      <c r="AC238" s="187"/>
      <c r="AD238" s="187"/>
      <c r="AE238" s="187"/>
      <c r="AF238" s="187"/>
      <c r="AG238" s="187"/>
      <c r="AH238" s="187"/>
      <c r="AI238" s="187"/>
      <c r="AJ238" s="187"/>
      <c r="AK238" s="187"/>
      <c r="AL238" s="187"/>
      <c r="AM238" s="187"/>
      <c r="AN238" s="187"/>
      <c r="AO238" s="187"/>
      <c r="AP238" s="187"/>
      <c r="AQ238" s="187"/>
      <c r="AR238" s="187"/>
      <c r="AS238" s="187"/>
      <c r="AT238" s="187" t="s">
        <v>140</v>
      </c>
      <c r="AU238" s="187" t="s">
        <v>82</v>
      </c>
      <c r="AV238" s="187"/>
      <c r="AW238" s="187"/>
      <c r="AX238" s="187"/>
      <c r="AY238" s="187"/>
      <c r="AZ238" s="187"/>
      <c r="BA238" s="187"/>
      <c r="BB238" s="187"/>
      <c r="BC238" s="187"/>
      <c r="BD238" s="187"/>
      <c r="BE238" s="187"/>
      <c r="BF238" s="187"/>
      <c r="BG238" s="187"/>
      <c r="BH238" s="187"/>
      <c r="BI238" s="187"/>
      <c r="BJ238" s="187"/>
      <c r="BK238" s="187"/>
      <c r="BL238" s="187"/>
      <c r="BM238" s="187"/>
    </row>
    <row r="239" spans="2:65" s="6" customFormat="1" ht="15.75" customHeight="1">
      <c r="B239" s="91"/>
      <c r="C239" s="187"/>
      <c r="D239" s="187"/>
      <c r="E239" s="187"/>
      <c r="F239" s="255" t="s">
        <v>405</v>
      </c>
      <c r="G239" s="256"/>
      <c r="H239" s="256"/>
      <c r="I239" s="256"/>
      <c r="J239" s="187"/>
      <c r="K239" s="92">
        <v>329.82</v>
      </c>
      <c r="L239" s="187"/>
      <c r="M239" s="187"/>
      <c r="N239" s="187"/>
      <c r="O239" s="187"/>
      <c r="P239" s="187"/>
      <c r="Q239" s="187"/>
      <c r="R239" s="187"/>
      <c r="S239" s="91"/>
      <c r="T239" s="93"/>
      <c r="U239" s="187"/>
      <c r="V239" s="187"/>
      <c r="W239" s="187"/>
      <c r="X239" s="187"/>
      <c r="Y239" s="187"/>
      <c r="Z239" s="187"/>
      <c r="AA239" s="94"/>
      <c r="AB239" s="187"/>
      <c r="AC239" s="187"/>
      <c r="AD239" s="187"/>
      <c r="AE239" s="187"/>
      <c r="AF239" s="187"/>
      <c r="AG239" s="187"/>
      <c r="AH239" s="187"/>
      <c r="AI239" s="187"/>
      <c r="AJ239" s="187"/>
      <c r="AK239" s="187"/>
      <c r="AL239" s="187"/>
      <c r="AM239" s="187"/>
      <c r="AN239" s="187"/>
      <c r="AO239" s="187"/>
      <c r="AP239" s="187"/>
      <c r="AQ239" s="187"/>
      <c r="AR239" s="187"/>
      <c r="AS239" s="187"/>
      <c r="AT239" s="202" t="s">
        <v>142</v>
      </c>
      <c r="AU239" s="202" t="s">
        <v>82</v>
      </c>
      <c r="AV239" s="202" t="s">
        <v>82</v>
      </c>
      <c r="AW239" s="202" t="s">
        <v>69</v>
      </c>
      <c r="AX239" s="202" t="s">
        <v>20</v>
      </c>
      <c r="AY239" s="202" t="s">
        <v>131</v>
      </c>
      <c r="AZ239" s="187"/>
      <c r="BA239" s="187"/>
      <c r="BB239" s="187"/>
      <c r="BC239" s="187"/>
      <c r="BD239" s="187"/>
      <c r="BE239" s="187"/>
      <c r="BF239" s="187"/>
      <c r="BG239" s="187"/>
      <c r="BH239" s="187"/>
      <c r="BI239" s="187"/>
      <c r="BJ239" s="187"/>
      <c r="BK239" s="187"/>
      <c r="BL239" s="187"/>
      <c r="BM239" s="187"/>
    </row>
    <row r="240" spans="2:65" s="6" customFormat="1" ht="27" customHeight="1">
      <c r="B240" s="17"/>
      <c r="C240" s="82" t="s">
        <v>406</v>
      </c>
      <c r="D240" s="82" t="s">
        <v>132</v>
      </c>
      <c r="E240" s="83" t="s">
        <v>407</v>
      </c>
      <c r="F240" s="250" t="s">
        <v>408</v>
      </c>
      <c r="G240" s="251"/>
      <c r="H240" s="251"/>
      <c r="I240" s="251"/>
      <c r="J240" s="84" t="s">
        <v>409</v>
      </c>
      <c r="K240" s="103"/>
      <c r="L240" s="252"/>
      <c r="M240" s="251"/>
      <c r="N240" s="253">
        <f>ROUND($L$240*$K$240,2)</f>
        <v>0</v>
      </c>
      <c r="O240" s="251"/>
      <c r="P240" s="251"/>
      <c r="Q240" s="251"/>
      <c r="R240" s="201" t="s">
        <v>136</v>
      </c>
      <c r="S240" s="17"/>
      <c r="T240" s="86"/>
      <c r="U240" s="87" t="s">
        <v>39</v>
      </c>
      <c r="V240" s="187"/>
      <c r="W240" s="187"/>
      <c r="X240" s="88">
        <v>0</v>
      </c>
      <c r="Y240" s="88">
        <f>$X$240*$K$240</f>
        <v>0</v>
      </c>
      <c r="Z240" s="88">
        <v>0</v>
      </c>
      <c r="AA240" s="89">
        <f>$Z$240*$K$240</f>
        <v>0</v>
      </c>
      <c r="AB240" s="187"/>
      <c r="AC240" s="187"/>
      <c r="AD240" s="187"/>
      <c r="AE240" s="187"/>
      <c r="AF240" s="187"/>
      <c r="AG240" s="187"/>
      <c r="AH240" s="187"/>
      <c r="AI240" s="187"/>
      <c r="AJ240" s="187"/>
      <c r="AK240" s="187"/>
      <c r="AL240" s="187"/>
      <c r="AM240" s="187"/>
      <c r="AN240" s="187"/>
      <c r="AO240" s="187"/>
      <c r="AP240" s="187"/>
      <c r="AQ240" s="187"/>
      <c r="AR240" s="197" t="s">
        <v>223</v>
      </c>
      <c r="AS240" s="187"/>
      <c r="AT240" s="197" t="s">
        <v>132</v>
      </c>
      <c r="AU240" s="197" t="s">
        <v>82</v>
      </c>
      <c r="AV240" s="187"/>
      <c r="AW240" s="187"/>
      <c r="AX240" s="187"/>
      <c r="AY240" s="187" t="s">
        <v>131</v>
      </c>
      <c r="AZ240" s="187"/>
      <c r="BA240" s="187"/>
      <c r="BB240" s="187"/>
      <c r="BC240" s="187"/>
      <c r="BD240" s="187"/>
      <c r="BE240" s="90">
        <f>IF($U$240="základní",$N$240,0)</f>
        <v>0</v>
      </c>
      <c r="BF240" s="90">
        <f>IF($U$240="snížená",$N$240,0)</f>
        <v>0</v>
      </c>
      <c r="BG240" s="90">
        <f>IF($U$240="zákl. přenesená",$N$240,0)</f>
        <v>0</v>
      </c>
      <c r="BH240" s="90">
        <f>IF($U$240="sníž. přenesená",$N$240,0)</f>
        <v>0</v>
      </c>
      <c r="BI240" s="90">
        <f>IF($U$240="nulová",$N$240,0)</f>
        <v>0</v>
      </c>
      <c r="BJ240" s="197" t="s">
        <v>20</v>
      </c>
      <c r="BK240" s="90">
        <f>ROUND($L$240*$K$240,2)</f>
        <v>0</v>
      </c>
      <c r="BL240" s="197" t="s">
        <v>223</v>
      </c>
      <c r="BM240" s="197" t="s">
        <v>410</v>
      </c>
    </row>
    <row r="241" spans="2:65" s="6" customFormat="1" ht="16.5" customHeight="1">
      <c r="B241" s="17"/>
      <c r="C241" s="187"/>
      <c r="D241" s="187"/>
      <c r="E241" s="187"/>
      <c r="F241" s="254" t="s">
        <v>411</v>
      </c>
      <c r="G241" s="225"/>
      <c r="H241" s="225"/>
      <c r="I241" s="225"/>
      <c r="J241" s="225"/>
      <c r="K241" s="225"/>
      <c r="L241" s="225"/>
      <c r="M241" s="225"/>
      <c r="N241" s="225"/>
      <c r="O241" s="225"/>
      <c r="P241" s="225"/>
      <c r="Q241" s="225"/>
      <c r="R241" s="225"/>
      <c r="S241" s="17"/>
      <c r="T241" s="192"/>
      <c r="U241" s="187"/>
      <c r="V241" s="187"/>
      <c r="W241" s="187"/>
      <c r="X241" s="187"/>
      <c r="Y241" s="187"/>
      <c r="Z241" s="187"/>
      <c r="AA241" s="33"/>
      <c r="AB241" s="187"/>
      <c r="AC241" s="187"/>
      <c r="AD241" s="187"/>
      <c r="AE241" s="187"/>
      <c r="AF241" s="187"/>
      <c r="AG241" s="187"/>
      <c r="AH241" s="187"/>
      <c r="AI241" s="187"/>
      <c r="AJ241" s="187"/>
      <c r="AK241" s="187"/>
      <c r="AL241" s="187"/>
      <c r="AM241" s="187"/>
      <c r="AN241" s="187"/>
      <c r="AO241" s="187"/>
      <c r="AP241" s="187"/>
      <c r="AQ241" s="187"/>
      <c r="AR241" s="187"/>
      <c r="AS241" s="187"/>
      <c r="AT241" s="187" t="s">
        <v>140</v>
      </c>
      <c r="AU241" s="187" t="s">
        <v>82</v>
      </c>
      <c r="AV241" s="187"/>
      <c r="AW241" s="187"/>
      <c r="AX241" s="187"/>
      <c r="AY241" s="187"/>
      <c r="AZ241" s="187"/>
      <c r="BA241" s="187"/>
      <c r="BB241" s="187"/>
      <c r="BC241" s="187"/>
      <c r="BD241" s="187"/>
      <c r="BE241" s="187"/>
      <c r="BF241" s="187"/>
      <c r="BG241" s="187"/>
      <c r="BH241" s="187"/>
      <c r="BI241" s="187"/>
      <c r="BJ241" s="187"/>
      <c r="BK241" s="187"/>
      <c r="BL241" s="187"/>
      <c r="BM241" s="187"/>
    </row>
    <row r="242" spans="2:63" s="74" customFormat="1" ht="30.75" customHeight="1">
      <c r="B242" s="75"/>
      <c r="D242" s="81" t="s">
        <v>102</v>
      </c>
      <c r="N242" s="268">
        <f>$BK$242</f>
        <v>0</v>
      </c>
      <c r="O242" s="267"/>
      <c r="P242" s="267"/>
      <c r="Q242" s="267"/>
      <c r="S242" s="75"/>
      <c r="T242" s="77"/>
      <c r="W242" s="78">
        <f>SUM($W$243:$W$249)</f>
        <v>0</v>
      </c>
      <c r="Y242" s="78">
        <f>SUM($Y$243:$Y$249)</f>
        <v>1.151564</v>
      </c>
      <c r="AA242" s="79">
        <f>SUM($AA$243:$AA$249)</f>
        <v>0</v>
      </c>
      <c r="AR242" s="204" t="s">
        <v>82</v>
      </c>
      <c r="AT242" s="204" t="s">
        <v>68</v>
      </c>
      <c r="AU242" s="204" t="s">
        <v>20</v>
      </c>
      <c r="AY242" s="204" t="s">
        <v>131</v>
      </c>
      <c r="BK242" s="80">
        <f>SUM($BK$243:$BK$249)</f>
        <v>0</v>
      </c>
    </row>
    <row r="243" spans="2:65" s="6" customFormat="1" ht="27" customHeight="1">
      <c r="B243" s="17"/>
      <c r="C243" s="82" t="s">
        <v>412</v>
      </c>
      <c r="D243" s="82" t="s">
        <v>132</v>
      </c>
      <c r="E243" s="83" t="s">
        <v>413</v>
      </c>
      <c r="F243" s="250" t="s">
        <v>414</v>
      </c>
      <c r="G243" s="251"/>
      <c r="H243" s="251"/>
      <c r="I243" s="251"/>
      <c r="J243" s="84" t="s">
        <v>194</v>
      </c>
      <c r="K243" s="85">
        <v>250.34</v>
      </c>
      <c r="L243" s="252"/>
      <c r="M243" s="251"/>
      <c r="N243" s="253">
        <f>ROUND($L$243*$K$243,2)</f>
        <v>0</v>
      </c>
      <c r="O243" s="251"/>
      <c r="P243" s="251"/>
      <c r="Q243" s="251"/>
      <c r="R243" s="201" t="s">
        <v>136</v>
      </c>
      <c r="S243" s="17"/>
      <c r="T243" s="86"/>
      <c r="U243" s="87" t="s">
        <v>39</v>
      </c>
      <c r="V243" s="187"/>
      <c r="W243" s="187"/>
      <c r="X243" s="88">
        <v>0</v>
      </c>
      <c r="Y243" s="88">
        <f>$X$243*$K$243</f>
        <v>0</v>
      </c>
      <c r="Z243" s="88">
        <v>0</v>
      </c>
      <c r="AA243" s="89">
        <f>$Z$243*$K$243</f>
        <v>0</v>
      </c>
      <c r="AB243" s="187"/>
      <c r="AC243" s="187"/>
      <c r="AD243" s="187"/>
      <c r="AE243" s="187"/>
      <c r="AF243" s="187"/>
      <c r="AG243" s="187"/>
      <c r="AH243" s="187"/>
      <c r="AI243" s="187"/>
      <c r="AJ243" s="187"/>
      <c r="AK243" s="187"/>
      <c r="AL243" s="187"/>
      <c r="AM243" s="187"/>
      <c r="AN243" s="187"/>
      <c r="AO243" s="187"/>
      <c r="AP243" s="187"/>
      <c r="AQ243" s="187"/>
      <c r="AR243" s="197" t="s">
        <v>223</v>
      </c>
      <c r="AS243" s="187"/>
      <c r="AT243" s="197" t="s">
        <v>132</v>
      </c>
      <c r="AU243" s="197" t="s">
        <v>82</v>
      </c>
      <c r="AV243" s="187"/>
      <c r="AW243" s="187"/>
      <c r="AX243" s="187"/>
      <c r="AY243" s="187" t="s">
        <v>131</v>
      </c>
      <c r="AZ243" s="187"/>
      <c r="BA243" s="187"/>
      <c r="BB243" s="187"/>
      <c r="BC243" s="187"/>
      <c r="BD243" s="187"/>
      <c r="BE243" s="90">
        <f>IF($U$243="základní",$N$243,0)</f>
        <v>0</v>
      </c>
      <c r="BF243" s="90">
        <f>IF($U$243="snížená",$N$243,0)</f>
        <v>0</v>
      </c>
      <c r="BG243" s="90">
        <f>IF($U$243="zákl. přenesená",$N$243,0)</f>
        <v>0</v>
      </c>
      <c r="BH243" s="90">
        <f>IF($U$243="sníž. přenesená",$N$243,0)</f>
        <v>0</v>
      </c>
      <c r="BI243" s="90">
        <f>IF($U$243="nulová",$N$243,0)</f>
        <v>0</v>
      </c>
      <c r="BJ243" s="197" t="s">
        <v>20</v>
      </c>
      <c r="BK243" s="90">
        <f>ROUND($L$243*$K$243,2)</f>
        <v>0</v>
      </c>
      <c r="BL243" s="197" t="s">
        <v>223</v>
      </c>
      <c r="BM243" s="197" t="s">
        <v>415</v>
      </c>
    </row>
    <row r="244" spans="2:65" s="6" customFormat="1" ht="16.5" customHeight="1">
      <c r="B244" s="17"/>
      <c r="C244" s="187"/>
      <c r="D244" s="187"/>
      <c r="E244" s="187"/>
      <c r="F244" s="254" t="s">
        <v>416</v>
      </c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17"/>
      <c r="T244" s="192"/>
      <c r="U244" s="187"/>
      <c r="V244" s="187"/>
      <c r="W244" s="187"/>
      <c r="X244" s="187"/>
      <c r="Y244" s="187"/>
      <c r="Z244" s="187"/>
      <c r="AA244" s="33"/>
      <c r="AB244" s="187"/>
      <c r="AC244" s="187"/>
      <c r="AD244" s="187"/>
      <c r="AE244" s="187"/>
      <c r="AF244" s="187"/>
      <c r="AG244" s="187"/>
      <c r="AH244" s="187"/>
      <c r="AI244" s="187"/>
      <c r="AJ244" s="187"/>
      <c r="AK244" s="187"/>
      <c r="AL244" s="187"/>
      <c r="AM244" s="187"/>
      <c r="AN244" s="187"/>
      <c r="AO244" s="187"/>
      <c r="AP244" s="187"/>
      <c r="AQ244" s="187"/>
      <c r="AR244" s="187"/>
      <c r="AS244" s="187"/>
      <c r="AT244" s="187" t="s">
        <v>140</v>
      </c>
      <c r="AU244" s="187" t="s">
        <v>82</v>
      </c>
      <c r="AV244" s="187"/>
      <c r="AW244" s="187"/>
      <c r="AX244" s="187"/>
      <c r="AY244" s="187"/>
      <c r="AZ244" s="187"/>
      <c r="BA244" s="187"/>
      <c r="BB244" s="187"/>
      <c r="BC244" s="187"/>
      <c r="BD244" s="187"/>
      <c r="BE244" s="187"/>
      <c r="BF244" s="187"/>
      <c r="BG244" s="187"/>
      <c r="BH244" s="187"/>
      <c r="BI244" s="187"/>
      <c r="BJ244" s="187"/>
      <c r="BK244" s="187"/>
      <c r="BL244" s="187"/>
      <c r="BM244" s="187"/>
    </row>
    <row r="245" spans="2:65" s="6" customFormat="1" ht="39" customHeight="1">
      <c r="B245" s="17"/>
      <c r="C245" s="99" t="s">
        <v>417</v>
      </c>
      <c r="D245" s="99" t="s">
        <v>253</v>
      </c>
      <c r="E245" s="100" t="s">
        <v>418</v>
      </c>
      <c r="F245" s="261" t="s">
        <v>419</v>
      </c>
      <c r="G245" s="262"/>
      <c r="H245" s="262"/>
      <c r="I245" s="262"/>
      <c r="J245" s="101" t="s">
        <v>194</v>
      </c>
      <c r="K245" s="102">
        <v>287.891</v>
      </c>
      <c r="L245" s="263"/>
      <c r="M245" s="262"/>
      <c r="N245" s="264">
        <f>ROUND($L$245*$K$245,2)</f>
        <v>0</v>
      </c>
      <c r="O245" s="251"/>
      <c r="P245" s="251"/>
      <c r="Q245" s="251"/>
      <c r="R245" s="201" t="s">
        <v>136</v>
      </c>
      <c r="S245" s="17"/>
      <c r="T245" s="86"/>
      <c r="U245" s="87" t="s">
        <v>39</v>
      </c>
      <c r="V245" s="187"/>
      <c r="W245" s="187"/>
      <c r="X245" s="88">
        <v>0.004</v>
      </c>
      <c r="Y245" s="88">
        <f>$X$245*$K$245</f>
        <v>1.151564</v>
      </c>
      <c r="Z245" s="88">
        <v>0</v>
      </c>
      <c r="AA245" s="89">
        <f>$Z$245*$K$245</f>
        <v>0</v>
      </c>
      <c r="AB245" s="187"/>
      <c r="AC245" s="187"/>
      <c r="AD245" s="187"/>
      <c r="AE245" s="187"/>
      <c r="AF245" s="187"/>
      <c r="AG245" s="187"/>
      <c r="AH245" s="187"/>
      <c r="AI245" s="187"/>
      <c r="AJ245" s="187"/>
      <c r="AK245" s="187"/>
      <c r="AL245" s="187"/>
      <c r="AM245" s="187"/>
      <c r="AN245" s="187"/>
      <c r="AO245" s="187"/>
      <c r="AP245" s="187"/>
      <c r="AQ245" s="187"/>
      <c r="AR245" s="197" t="s">
        <v>325</v>
      </c>
      <c r="AS245" s="187"/>
      <c r="AT245" s="197" t="s">
        <v>253</v>
      </c>
      <c r="AU245" s="197" t="s">
        <v>82</v>
      </c>
      <c r="AV245" s="187"/>
      <c r="AW245" s="187"/>
      <c r="AX245" s="187"/>
      <c r="AY245" s="187" t="s">
        <v>131</v>
      </c>
      <c r="AZ245" s="187"/>
      <c r="BA245" s="187"/>
      <c r="BB245" s="187"/>
      <c r="BC245" s="187"/>
      <c r="BD245" s="187"/>
      <c r="BE245" s="90">
        <f>IF($U$245="základní",$N$245,0)</f>
        <v>0</v>
      </c>
      <c r="BF245" s="90">
        <f>IF($U$245="snížená",$N$245,0)</f>
        <v>0</v>
      </c>
      <c r="BG245" s="90">
        <f>IF($U$245="zákl. přenesená",$N$245,0)</f>
        <v>0</v>
      </c>
      <c r="BH245" s="90">
        <f>IF($U$245="sníž. přenesená",$N$245,0)</f>
        <v>0</v>
      </c>
      <c r="BI245" s="90">
        <f>IF($U$245="nulová",$N$245,0)</f>
        <v>0</v>
      </c>
      <c r="BJ245" s="197" t="s">
        <v>20</v>
      </c>
      <c r="BK245" s="90">
        <f>ROUND($L$245*$K$245,2)</f>
        <v>0</v>
      </c>
      <c r="BL245" s="197" t="s">
        <v>223</v>
      </c>
      <c r="BM245" s="197" t="s">
        <v>420</v>
      </c>
    </row>
    <row r="246" spans="2:65" s="6" customFormat="1" ht="27" customHeight="1">
      <c r="B246" s="17"/>
      <c r="C246" s="187"/>
      <c r="D246" s="187"/>
      <c r="E246" s="187"/>
      <c r="F246" s="254" t="s">
        <v>421</v>
      </c>
      <c r="G246" s="225"/>
      <c r="H246" s="225"/>
      <c r="I246" s="225"/>
      <c r="J246" s="225"/>
      <c r="K246" s="225"/>
      <c r="L246" s="225"/>
      <c r="M246" s="225"/>
      <c r="N246" s="225"/>
      <c r="O246" s="225"/>
      <c r="P246" s="225"/>
      <c r="Q246" s="225"/>
      <c r="R246" s="225"/>
      <c r="S246" s="17"/>
      <c r="T246" s="192"/>
      <c r="U246" s="187"/>
      <c r="V246" s="187"/>
      <c r="W246" s="187"/>
      <c r="X246" s="187"/>
      <c r="Y246" s="187"/>
      <c r="Z246" s="187"/>
      <c r="AA246" s="33"/>
      <c r="AB246" s="187"/>
      <c r="AC246" s="187"/>
      <c r="AD246" s="187"/>
      <c r="AE246" s="187"/>
      <c r="AF246" s="187"/>
      <c r="AG246" s="187"/>
      <c r="AH246" s="187"/>
      <c r="AI246" s="187"/>
      <c r="AJ246" s="187"/>
      <c r="AK246" s="187"/>
      <c r="AL246" s="187"/>
      <c r="AM246" s="187"/>
      <c r="AN246" s="187"/>
      <c r="AO246" s="187"/>
      <c r="AP246" s="187"/>
      <c r="AQ246" s="187"/>
      <c r="AR246" s="187"/>
      <c r="AS246" s="187"/>
      <c r="AT246" s="187" t="s">
        <v>140</v>
      </c>
      <c r="AU246" s="187" t="s">
        <v>82</v>
      </c>
      <c r="AV246" s="187"/>
      <c r="AW246" s="187"/>
      <c r="AX246" s="187"/>
      <c r="AY246" s="187"/>
      <c r="AZ246" s="187"/>
      <c r="BA246" s="187"/>
      <c r="BB246" s="187"/>
      <c r="BC246" s="187"/>
      <c r="BD246" s="187"/>
      <c r="BE246" s="187"/>
      <c r="BF246" s="187"/>
      <c r="BG246" s="187"/>
      <c r="BH246" s="187"/>
      <c r="BI246" s="187"/>
      <c r="BJ246" s="187"/>
      <c r="BK246" s="187"/>
      <c r="BL246" s="187"/>
      <c r="BM246" s="187"/>
    </row>
    <row r="247" spans="2:65" s="6" customFormat="1" ht="15.75" customHeight="1">
      <c r="B247" s="91"/>
      <c r="C247" s="187"/>
      <c r="D247" s="187"/>
      <c r="E247" s="187"/>
      <c r="F247" s="255" t="s">
        <v>422</v>
      </c>
      <c r="G247" s="256"/>
      <c r="H247" s="256"/>
      <c r="I247" s="256"/>
      <c r="J247" s="187"/>
      <c r="K247" s="92">
        <v>287.891</v>
      </c>
      <c r="L247" s="187"/>
      <c r="M247" s="187"/>
      <c r="N247" s="187"/>
      <c r="O247" s="187"/>
      <c r="P247" s="187"/>
      <c r="Q247" s="187"/>
      <c r="R247" s="187"/>
      <c r="S247" s="91"/>
      <c r="T247" s="93"/>
      <c r="U247" s="187"/>
      <c r="V247" s="187"/>
      <c r="W247" s="187"/>
      <c r="X247" s="187"/>
      <c r="Y247" s="187"/>
      <c r="Z247" s="187"/>
      <c r="AA247" s="94"/>
      <c r="AB247" s="187"/>
      <c r="AC247" s="187"/>
      <c r="AD247" s="187"/>
      <c r="AE247" s="187"/>
      <c r="AF247" s="187"/>
      <c r="AG247" s="187"/>
      <c r="AH247" s="187"/>
      <c r="AI247" s="187"/>
      <c r="AJ247" s="187"/>
      <c r="AK247" s="187"/>
      <c r="AL247" s="187"/>
      <c r="AM247" s="187"/>
      <c r="AN247" s="187"/>
      <c r="AO247" s="187"/>
      <c r="AP247" s="187"/>
      <c r="AQ247" s="187"/>
      <c r="AR247" s="187"/>
      <c r="AS247" s="187"/>
      <c r="AT247" s="202" t="s">
        <v>142</v>
      </c>
      <c r="AU247" s="202" t="s">
        <v>82</v>
      </c>
      <c r="AV247" s="202" t="s">
        <v>82</v>
      </c>
      <c r="AW247" s="202" t="s">
        <v>69</v>
      </c>
      <c r="AX247" s="202" t="s">
        <v>20</v>
      </c>
      <c r="AY247" s="202" t="s">
        <v>131</v>
      </c>
      <c r="AZ247" s="187"/>
      <c r="BA247" s="187"/>
      <c r="BB247" s="187"/>
      <c r="BC247" s="187"/>
      <c r="BD247" s="187"/>
      <c r="BE247" s="187"/>
      <c r="BF247" s="187"/>
      <c r="BG247" s="187"/>
      <c r="BH247" s="187"/>
      <c r="BI247" s="187"/>
      <c r="BJ247" s="187"/>
      <c r="BK247" s="187"/>
      <c r="BL247" s="187"/>
      <c r="BM247" s="187"/>
    </row>
    <row r="248" spans="2:65" s="6" customFormat="1" ht="27" customHeight="1">
      <c r="B248" s="17"/>
      <c r="C248" s="82" t="s">
        <v>423</v>
      </c>
      <c r="D248" s="82" t="s">
        <v>132</v>
      </c>
      <c r="E248" s="83" t="s">
        <v>424</v>
      </c>
      <c r="F248" s="250" t="s">
        <v>425</v>
      </c>
      <c r="G248" s="251"/>
      <c r="H248" s="251"/>
      <c r="I248" s="251"/>
      <c r="J248" s="84" t="s">
        <v>409</v>
      </c>
      <c r="K248" s="103"/>
      <c r="L248" s="252"/>
      <c r="M248" s="251"/>
      <c r="N248" s="253">
        <f>ROUND($L$248*$K$248,2)</f>
        <v>0</v>
      </c>
      <c r="O248" s="251"/>
      <c r="P248" s="251"/>
      <c r="Q248" s="251"/>
      <c r="R248" s="201" t="s">
        <v>136</v>
      </c>
      <c r="S248" s="17"/>
      <c r="T248" s="86"/>
      <c r="U248" s="87" t="s">
        <v>39</v>
      </c>
      <c r="V248" s="187"/>
      <c r="W248" s="187"/>
      <c r="X248" s="88">
        <v>0</v>
      </c>
      <c r="Y248" s="88">
        <f>$X$248*$K$248</f>
        <v>0</v>
      </c>
      <c r="Z248" s="88">
        <v>0</v>
      </c>
      <c r="AA248" s="89">
        <f>$Z$248*$K$248</f>
        <v>0</v>
      </c>
      <c r="AB248" s="187"/>
      <c r="AC248" s="187"/>
      <c r="AD248" s="187"/>
      <c r="AE248" s="187"/>
      <c r="AF248" s="187"/>
      <c r="AG248" s="187"/>
      <c r="AH248" s="187"/>
      <c r="AI248" s="187"/>
      <c r="AJ248" s="187"/>
      <c r="AK248" s="187"/>
      <c r="AL248" s="187"/>
      <c r="AM248" s="187"/>
      <c r="AN248" s="187"/>
      <c r="AO248" s="187"/>
      <c r="AP248" s="187"/>
      <c r="AQ248" s="187"/>
      <c r="AR248" s="197" t="s">
        <v>223</v>
      </c>
      <c r="AS248" s="187"/>
      <c r="AT248" s="197" t="s">
        <v>132</v>
      </c>
      <c r="AU248" s="197" t="s">
        <v>82</v>
      </c>
      <c r="AV248" s="187"/>
      <c r="AW248" s="187"/>
      <c r="AX248" s="187"/>
      <c r="AY248" s="187" t="s">
        <v>131</v>
      </c>
      <c r="AZ248" s="187"/>
      <c r="BA248" s="187"/>
      <c r="BB248" s="187"/>
      <c r="BC248" s="187"/>
      <c r="BD248" s="187"/>
      <c r="BE248" s="90">
        <f>IF($U$248="základní",$N$248,0)</f>
        <v>0</v>
      </c>
      <c r="BF248" s="90">
        <f>IF($U$248="snížená",$N$248,0)</f>
        <v>0</v>
      </c>
      <c r="BG248" s="90">
        <f>IF($U$248="zákl. přenesená",$N$248,0)</f>
        <v>0</v>
      </c>
      <c r="BH248" s="90">
        <f>IF($U$248="sníž. přenesená",$N$248,0)</f>
        <v>0</v>
      </c>
      <c r="BI248" s="90">
        <f>IF($U$248="nulová",$N$248,0)</f>
        <v>0</v>
      </c>
      <c r="BJ248" s="197" t="s">
        <v>20</v>
      </c>
      <c r="BK248" s="90">
        <f>ROUND($L$248*$K$248,2)</f>
        <v>0</v>
      </c>
      <c r="BL248" s="197" t="s">
        <v>223</v>
      </c>
      <c r="BM248" s="197" t="s">
        <v>426</v>
      </c>
    </row>
    <row r="249" spans="2:65" s="6" customFormat="1" ht="16.5" customHeight="1">
      <c r="B249" s="17"/>
      <c r="C249" s="187"/>
      <c r="D249" s="187"/>
      <c r="E249" s="187"/>
      <c r="F249" s="254" t="s">
        <v>427</v>
      </c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17"/>
      <c r="T249" s="192"/>
      <c r="U249" s="187"/>
      <c r="V249" s="187"/>
      <c r="W249" s="187"/>
      <c r="X249" s="187"/>
      <c r="Y249" s="187"/>
      <c r="Z249" s="187"/>
      <c r="AA249" s="33"/>
      <c r="AB249" s="187"/>
      <c r="AC249" s="187"/>
      <c r="AD249" s="187"/>
      <c r="AE249" s="187"/>
      <c r="AF249" s="187"/>
      <c r="AG249" s="187"/>
      <c r="AH249" s="187"/>
      <c r="AI249" s="187"/>
      <c r="AJ249" s="187"/>
      <c r="AK249" s="187"/>
      <c r="AL249" s="187"/>
      <c r="AM249" s="187"/>
      <c r="AN249" s="187"/>
      <c r="AO249" s="187"/>
      <c r="AP249" s="187"/>
      <c r="AQ249" s="187"/>
      <c r="AR249" s="187"/>
      <c r="AS249" s="187"/>
      <c r="AT249" s="187" t="s">
        <v>140</v>
      </c>
      <c r="AU249" s="187" t="s">
        <v>82</v>
      </c>
      <c r="AV249" s="187"/>
      <c r="AW249" s="187"/>
      <c r="AX249" s="187"/>
      <c r="AY249" s="187"/>
      <c r="AZ249" s="187"/>
      <c r="BA249" s="187"/>
      <c r="BB249" s="187"/>
      <c r="BC249" s="187"/>
      <c r="BD249" s="187"/>
      <c r="BE249" s="187"/>
      <c r="BF249" s="187"/>
      <c r="BG249" s="187"/>
      <c r="BH249" s="187"/>
      <c r="BI249" s="187"/>
      <c r="BJ249" s="187"/>
      <c r="BK249" s="187"/>
      <c r="BL249" s="187"/>
      <c r="BM249" s="187"/>
    </row>
    <row r="250" spans="2:63" s="74" customFormat="1" ht="30.75" customHeight="1">
      <c r="B250" s="75"/>
      <c r="D250" s="81" t="s">
        <v>103</v>
      </c>
      <c r="N250" s="268">
        <f>$BK$250</f>
        <v>0</v>
      </c>
      <c r="O250" s="267"/>
      <c r="P250" s="267"/>
      <c r="Q250" s="267"/>
      <c r="S250" s="75"/>
      <c r="T250" s="77"/>
      <c r="W250" s="78">
        <f>SUM($W$251:$W$280)</f>
        <v>0</v>
      </c>
      <c r="Y250" s="78">
        <f>SUM($Y$251:$Y$280)</f>
        <v>3.8697028949999996</v>
      </c>
      <c r="AA250" s="79">
        <f>SUM($AA$251:$AA$280)</f>
        <v>0</v>
      </c>
      <c r="AR250" s="204" t="s">
        <v>82</v>
      </c>
      <c r="AT250" s="204" t="s">
        <v>68</v>
      </c>
      <c r="AU250" s="204" t="s">
        <v>20</v>
      </c>
      <c r="AY250" s="204" t="s">
        <v>131</v>
      </c>
      <c r="BK250" s="80">
        <f>SUM($BK$251:$BK$280)</f>
        <v>0</v>
      </c>
    </row>
    <row r="251" spans="2:65" s="6" customFormat="1" ht="27" customHeight="1">
      <c r="B251" s="17"/>
      <c r="C251" s="82" t="s">
        <v>428</v>
      </c>
      <c r="D251" s="82" t="s">
        <v>132</v>
      </c>
      <c r="E251" s="83" t="s">
        <v>429</v>
      </c>
      <c r="F251" s="250" t="s">
        <v>430</v>
      </c>
      <c r="G251" s="251"/>
      <c r="H251" s="251"/>
      <c r="I251" s="251"/>
      <c r="J251" s="84" t="s">
        <v>194</v>
      </c>
      <c r="K251" s="85">
        <v>769.24</v>
      </c>
      <c r="L251" s="252"/>
      <c r="M251" s="251"/>
      <c r="N251" s="253">
        <f>ROUND($L$251*$K$251,2)</f>
        <v>0</v>
      </c>
      <c r="O251" s="251"/>
      <c r="P251" s="251"/>
      <c r="Q251" s="251"/>
      <c r="R251" s="201" t="s">
        <v>136</v>
      </c>
      <c r="S251" s="17"/>
      <c r="T251" s="86"/>
      <c r="U251" s="87" t="s">
        <v>39</v>
      </c>
      <c r="V251" s="187"/>
      <c r="W251" s="187"/>
      <c r="X251" s="88">
        <v>0.0003</v>
      </c>
      <c r="Y251" s="88">
        <f>$X$251*$K$251</f>
        <v>0.23077199999999998</v>
      </c>
      <c r="Z251" s="88">
        <v>0</v>
      </c>
      <c r="AA251" s="89">
        <f>$Z$251*$K$251</f>
        <v>0</v>
      </c>
      <c r="AB251" s="187"/>
      <c r="AC251" s="187"/>
      <c r="AD251" s="187"/>
      <c r="AE251" s="187"/>
      <c r="AF251" s="187"/>
      <c r="AG251" s="187"/>
      <c r="AH251" s="187"/>
      <c r="AI251" s="187"/>
      <c r="AJ251" s="187"/>
      <c r="AK251" s="187"/>
      <c r="AL251" s="187"/>
      <c r="AM251" s="187"/>
      <c r="AN251" s="187"/>
      <c r="AO251" s="187"/>
      <c r="AP251" s="187"/>
      <c r="AQ251" s="187"/>
      <c r="AR251" s="197" t="s">
        <v>223</v>
      </c>
      <c r="AS251" s="187"/>
      <c r="AT251" s="197" t="s">
        <v>132</v>
      </c>
      <c r="AU251" s="197" t="s">
        <v>82</v>
      </c>
      <c r="AV251" s="187"/>
      <c r="AW251" s="187"/>
      <c r="AX251" s="187"/>
      <c r="AY251" s="187" t="s">
        <v>131</v>
      </c>
      <c r="AZ251" s="187"/>
      <c r="BA251" s="187"/>
      <c r="BB251" s="187"/>
      <c r="BC251" s="187"/>
      <c r="BD251" s="187"/>
      <c r="BE251" s="90">
        <f>IF($U$251="základní",$N$251,0)</f>
        <v>0</v>
      </c>
      <c r="BF251" s="90">
        <f>IF($U$251="snížená",$N$251,0)</f>
        <v>0</v>
      </c>
      <c r="BG251" s="90">
        <f>IF($U$251="zákl. přenesená",$N$251,0)</f>
        <v>0</v>
      </c>
      <c r="BH251" s="90">
        <f>IF($U$251="sníž. přenesená",$N$251,0)</f>
        <v>0</v>
      </c>
      <c r="BI251" s="90">
        <f>IF($U$251="nulová",$N$251,0)</f>
        <v>0</v>
      </c>
      <c r="BJ251" s="197" t="s">
        <v>20</v>
      </c>
      <c r="BK251" s="90">
        <f>ROUND($L$251*$K$251,2)</f>
        <v>0</v>
      </c>
      <c r="BL251" s="197" t="s">
        <v>223</v>
      </c>
      <c r="BM251" s="197" t="s">
        <v>431</v>
      </c>
    </row>
    <row r="252" spans="2:65" s="6" customFormat="1" ht="16.5" customHeight="1">
      <c r="B252" s="17"/>
      <c r="C252" s="187"/>
      <c r="D252" s="187"/>
      <c r="E252" s="187"/>
      <c r="F252" s="254" t="s">
        <v>432</v>
      </c>
      <c r="G252" s="225"/>
      <c r="H252" s="225"/>
      <c r="I252" s="225"/>
      <c r="J252" s="225"/>
      <c r="K252" s="225"/>
      <c r="L252" s="225"/>
      <c r="M252" s="225"/>
      <c r="N252" s="225"/>
      <c r="O252" s="225"/>
      <c r="P252" s="225"/>
      <c r="Q252" s="225"/>
      <c r="R252" s="225"/>
      <c r="S252" s="17"/>
      <c r="T252" s="192"/>
      <c r="U252" s="187"/>
      <c r="V252" s="187"/>
      <c r="W252" s="187"/>
      <c r="X252" s="187"/>
      <c r="Y252" s="187"/>
      <c r="Z252" s="187"/>
      <c r="AA252" s="33"/>
      <c r="AB252" s="187"/>
      <c r="AC252" s="187"/>
      <c r="AD252" s="187"/>
      <c r="AE252" s="187"/>
      <c r="AF252" s="187"/>
      <c r="AG252" s="187"/>
      <c r="AH252" s="187"/>
      <c r="AI252" s="187"/>
      <c r="AJ252" s="187"/>
      <c r="AK252" s="187"/>
      <c r="AL252" s="187"/>
      <c r="AM252" s="187"/>
      <c r="AN252" s="187"/>
      <c r="AO252" s="187"/>
      <c r="AP252" s="187"/>
      <c r="AQ252" s="187"/>
      <c r="AR252" s="187"/>
      <c r="AS252" s="187"/>
      <c r="AT252" s="187" t="s">
        <v>140</v>
      </c>
      <c r="AU252" s="187" t="s">
        <v>82</v>
      </c>
      <c r="AV252" s="187"/>
      <c r="AW252" s="187"/>
      <c r="AX252" s="187"/>
      <c r="AY252" s="187"/>
      <c r="AZ252" s="187"/>
      <c r="BA252" s="187"/>
      <c r="BB252" s="187"/>
      <c r="BC252" s="187"/>
      <c r="BD252" s="187"/>
      <c r="BE252" s="187"/>
      <c r="BF252" s="187"/>
      <c r="BG252" s="187"/>
      <c r="BH252" s="187"/>
      <c r="BI252" s="187"/>
      <c r="BJ252" s="187"/>
      <c r="BK252" s="187"/>
      <c r="BL252" s="187"/>
      <c r="BM252" s="187"/>
    </row>
    <row r="253" spans="2:65" s="6" customFormat="1" ht="15.75" customHeight="1">
      <c r="B253" s="17"/>
      <c r="C253" s="99" t="s">
        <v>433</v>
      </c>
      <c r="D253" s="99" t="s">
        <v>253</v>
      </c>
      <c r="E253" s="100" t="s">
        <v>434</v>
      </c>
      <c r="F253" s="261" t="s">
        <v>435</v>
      </c>
      <c r="G253" s="262"/>
      <c r="H253" s="262"/>
      <c r="I253" s="262"/>
      <c r="J253" s="101" t="s">
        <v>194</v>
      </c>
      <c r="K253" s="102">
        <v>784.625</v>
      </c>
      <c r="L253" s="263"/>
      <c r="M253" s="262"/>
      <c r="N253" s="264">
        <f>ROUND($L$253*$K$253,2)</f>
        <v>0</v>
      </c>
      <c r="O253" s="251"/>
      <c r="P253" s="251"/>
      <c r="Q253" s="251"/>
      <c r="R253" s="201" t="s">
        <v>136</v>
      </c>
      <c r="S253" s="17"/>
      <c r="T253" s="86"/>
      <c r="U253" s="87" t="s">
        <v>39</v>
      </c>
      <c r="V253" s="187"/>
      <c r="W253" s="187"/>
      <c r="X253" s="88">
        <v>0.00176</v>
      </c>
      <c r="Y253" s="88">
        <f>$X$253*$K$253</f>
        <v>1.38094</v>
      </c>
      <c r="Z253" s="88">
        <v>0</v>
      </c>
      <c r="AA253" s="89">
        <f>$Z$253*$K$253</f>
        <v>0</v>
      </c>
      <c r="AB253" s="187"/>
      <c r="AC253" s="187"/>
      <c r="AD253" s="187"/>
      <c r="AE253" s="187"/>
      <c r="AF253" s="187"/>
      <c r="AG253" s="187"/>
      <c r="AH253" s="187"/>
      <c r="AI253" s="187"/>
      <c r="AJ253" s="187"/>
      <c r="AK253" s="187"/>
      <c r="AL253" s="187"/>
      <c r="AM253" s="187"/>
      <c r="AN253" s="187"/>
      <c r="AO253" s="187"/>
      <c r="AP253" s="187"/>
      <c r="AQ253" s="187"/>
      <c r="AR253" s="197" t="s">
        <v>325</v>
      </c>
      <c r="AS253" s="187"/>
      <c r="AT253" s="197" t="s">
        <v>253</v>
      </c>
      <c r="AU253" s="197" t="s">
        <v>82</v>
      </c>
      <c r="AV253" s="187"/>
      <c r="AW253" s="187"/>
      <c r="AX253" s="187"/>
      <c r="AY253" s="187" t="s">
        <v>131</v>
      </c>
      <c r="AZ253" s="187"/>
      <c r="BA253" s="187"/>
      <c r="BB253" s="187"/>
      <c r="BC253" s="187"/>
      <c r="BD253" s="187"/>
      <c r="BE253" s="90">
        <f>IF($U$253="základní",$N$253,0)</f>
        <v>0</v>
      </c>
      <c r="BF253" s="90">
        <f>IF($U$253="snížená",$N$253,0)</f>
        <v>0</v>
      </c>
      <c r="BG253" s="90">
        <f>IF($U$253="zákl. přenesená",$N$253,0)</f>
        <v>0</v>
      </c>
      <c r="BH253" s="90">
        <f>IF($U$253="sníž. přenesená",$N$253,0)</f>
        <v>0</v>
      </c>
      <c r="BI253" s="90">
        <f>IF($U$253="nulová",$N$253,0)</f>
        <v>0</v>
      </c>
      <c r="BJ253" s="197" t="s">
        <v>20</v>
      </c>
      <c r="BK253" s="90">
        <f>ROUND($L$253*$K$253,2)</f>
        <v>0</v>
      </c>
      <c r="BL253" s="197" t="s">
        <v>223</v>
      </c>
      <c r="BM253" s="197" t="s">
        <v>436</v>
      </c>
    </row>
    <row r="254" spans="2:65" s="6" customFormat="1" ht="16.5" customHeight="1">
      <c r="B254" s="17"/>
      <c r="C254" s="187"/>
      <c r="D254" s="187"/>
      <c r="E254" s="187"/>
      <c r="F254" s="254" t="s">
        <v>437</v>
      </c>
      <c r="G254" s="225"/>
      <c r="H254" s="225"/>
      <c r="I254" s="225"/>
      <c r="J254" s="225"/>
      <c r="K254" s="225"/>
      <c r="L254" s="225"/>
      <c r="M254" s="225"/>
      <c r="N254" s="225"/>
      <c r="O254" s="225"/>
      <c r="P254" s="225"/>
      <c r="Q254" s="225"/>
      <c r="R254" s="225"/>
      <c r="S254" s="17"/>
      <c r="T254" s="192"/>
      <c r="U254" s="187"/>
      <c r="V254" s="187"/>
      <c r="W254" s="187"/>
      <c r="X254" s="187"/>
      <c r="Y254" s="187"/>
      <c r="Z254" s="187"/>
      <c r="AA254" s="33"/>
      <c r="AB254" s="187"/>
      <c r="AC254" s="187"/>
      <c r="AD254" s="187"/>
      <c r="AE254" s="187"/>
      <c r="AF254" s="187"/>
      <c r="AG254" s="187"/>
      <c r="AH254" s="187"/>
      <c r="AI254" s="187"/>
      <c r="AJ254" s="187"/>
      <c r="AK254" s="187"/>
      <c r="AL254" s="187"/>
      <c r="AM254" s="187"/>
      <c r="AN254" s="187"/>
      <c r="AO254" s="187"/>
      <c r="AP254" s="187"/>
      <c r="AQ254" s="187"/>
      <c r="AR254" s="187"/>
      <c r="AS254" s="187"/>
      <c r="AT254" s="187" t="s">
        <v>140</v>
      </c>
      <c r="AU254" s="187" t="s">
        <v>82</v>
      </c>
      <c r="AV254" s="187"/>
      <c r="AW254" s="187"/>
      <c r="AX254" s="187"/>
      <c r="AY254" s="187"/>
      <c r="AZ254" s="187"/>
      <c r="BA254" s="187"/>
      <c r="BB254" s="187"/>
      <c r="BC254" s="187"/>
      <c r="BD254" s="187"/>
      <c r="BE254" s="187"/>
      <c r="BF254" s="187"/>
      <c r="BG254" s="187"/>
      <c r="BH254" s="187"/>
      <c r="BI254" s="187"/>
      <c r="BJ254" s="187"/>
      <c r="BK254" s="187"/>
      <c r="BL254" s="187"/>
      <c r="BM254" s="187"/>
    </row>
    <row r="255" spans="2:65" s="6" customFormat="1" ht="15.75" customHeight="1">
      <c r="B255" s="91"/>
      <c r="C255" s="187"/>
      <c r="D255" s="187"/>
      <c r="E255" s="187"/>
      <c r="F255" s="255" t="s">
        <v>438</v>
      </c>
      <c r="G255" s="256"/>
      <c r="H255" s="256"/>
      <c r="I255" s="256"/>
      <c r="J255" s="187"/>
      <c r="K255" s="92">
        <v>784.625</v>
      </c>
      <c r="L255" s="187"/>
      <c r="M255" s="187"/>
      <c r="N255" s="187"/>
      <c r="O255" s="187"/>
      <c r="P255" s="187"/>
      <c r="Q255" s="187"/>
      <c r="R255" s="187"/>
      <c r="S255" s="91"/>
      <c r="T255" s="93"/>
      <c r="U255" s="187"/>
      <c r="V255" s="187"/>
      <c r="W255" s="187"/>
      <c r="X255" s="187"/>
      <c r="Y255" s="187"/>
      <c r="Z255" s="187"/>
      <c r="AA255" s="94"/>
      <c r="AB255" s="187"/>
      <c r="AC255" s="187"/>
      <c r="AD255" s="187"/>
      <c r="AE255" s="187"/>
      <c r="AF255" s="187"/>
      <c r="AG255" s="187"/>
      <c r="AH255" s="187"/>
      <c r="AI255" s="187"/>
      <c r="AJ255" s="187"/>
      <c r="AK255" s="187"/>
      <c r="AL255" s="187"/>
      <c r="AM255" s="187"/>
      <c r="AN255" s="187"/>
      <c r="AO255" s="187"/>
      <c r="AP255" s="187"/>
      <c r="AQ255" s="187"/>
      <c r="AR255" s="187"/>
      <c r="AS255" s="187"/>
      <c r="AT255" s="202" t="s">
        <v>142</v>
      </c>
      <c r="AU255" s="202" t="s">
        <v>82</v>
      </c>
      <c r="AV255" s="202" t="s">
        <v>82</v>
      </c>
      <c r="AW255" s="202" t="s">
        <v>69</v>
      </c>
      <c r="AX255" s="202" t="s">
        <v>20</v>
      </c>
      <c r="AY255" s="202" t="s">
        <v>131</v>
      </c>
      <c r="AZ255" s="187"/>
      <c r="BA255" s="187"/>
      <c r="BB255" s="187"/>
      <c r="BC255" s="187"/>
      <c r="BD255" s="187"/>
      <c r="BE255" s="187"/>
      <c r="BF255" s="187"/>
      <c r="BG255" s="187"/>
      <c r="BH255" s="187"/>
      <c r="BI255" s="187"/>
      <c r="BJ255" s="187"/>
      <c r="BK255" s="187"/>
      <c r="BL255" s="187"/>
      <c r="BM255" s="187"/>
    </row>
    <row r="256" spans="2:65" s="6" customFormat="1" ht="27" customHeight="1">
      <c r="B256" s="17"/>
      <c r="C256" s="82" t="s">
        <v>439</v>
      </c>
      <c r="D256" s="82" t="s">
        <v>132</v>
      </c>
      <c r="E256" s="83" t="s">
        <v>440</v>
      </c>
      <c r="F256" s="250" t="s">
        <v>441</v>
      </c>
      <c r="G256" s="251"/>
      <c r="H256" s="251"/>
      <c r="I256" s="251"/>
      <c r="J256" s="84" t="s">
        <v>194</v>
      </c>
      <c r="K256" s="85">
        <v>85.336</v>
      </c>
      <c r="L256" s="252"/>
      <c r="M256" s="251"/>
      <c r="N256" s="253">
        <f>ROUND($L$256*$K$256,2)</f>
        <v>0</v>
      </c>
      <c r="O256" s="251"/>
      <c r="P256" s="251"/>
      <c r="Q256" s="251"/>
      <c r="R256" s="201" t="s">
        <v>136</v>
      </c>
      <c r="S256" s="17"/>
      <c r="T256" s="86"/>
      <c r="U256" s="87" t="s">
        <v>39</v>
      </c>
      <c r="V256" s="187"/>
      <c r="W256" s="187"/>
      <c r="X256" s="88">
        <v>0.006</v>
      </c>
      <c r="Y256" s="88">
        <f>$X$256*$K$256</f>
        <v>0.512016</v>
      </c>
      <c r="Z256" s="88">
        <v>0</v>
      </c>
      <c r="AA256" s="89">
        <f>$Z$256*$K$256</f>
        <v>0</v>
      </c>
      <c r="AB256" s="187"/>
      <c r="AC256" s="187"/>
      <c r="AD256" s="187"/>
      <c r="AE256" s="187"/>
      <c r="AF256" s="187"/>
      <c r="AG256" s="187"/>
      <c r="AH256" s="187"/>
      <c r="AI256" s="187"/>
      <c r="AJ256" s="187"/>
      <c r="AK256" s="187"/>
      <c r="AL256" s="187"/>
      <c r="AM256" s="187"/>
      <c r="AN256" s="187"/>
      <c r="AO256" s="187"/>
      <c r="AP256" s="187"/>
      <c r="AQ256" s="187"/>
      <c r="AR256" s="197" t="s">
        <v>223</v>
      </c>
      <c r="AS256" s="187"/>
      <c r="AT256" s="197" t="s">
        <v>132</v>
      </c>
      <c r="AU256" s="197" t="s">
        <v>82</v>
      </c>
      <c r="AV256" s="187"/>
      <c r="AW256" s="187"/>
      <c r="AX256" s="187"/>
      <c r="AY256" s="187" t="s">
        <v>131</v>
      </c>
      <c r="AZ256" s="187"/>
      <c r="BA256" s="187"/>
      <c r="BB256" s="187"/>
      <c r="BC256" s="187"/>
      <c r="BD256" s="187"/>
      <c r="BE256" s="90">
        <f>IF($U$256="základní",$N$256,0)</f>
        <v>0</v>
      </c>
      <c r="BF256" s="90">
        <f>IF($U$256="snížená",$N$256,0)</f>
        <v>0</v>
      </c>
      <c r="BG256" s="90">
        <f>IF($U$256="zákl. přenesená",$N$256,0)</f>
        <v>0</v>
      </c>
      <c r="BH256" s="90">
        <f>IF($U$256="sníž. přenesená",$N$256,0)</f>
        <v>0</v>
      </c>
      <c r="BI256" s="90">
        <f>IF($U$256="nulová",$N$256,0)</f>
        <v>0</v>
      </c>
      <c r="BJ256" s="197" t="s">
        <v>20</v>
      </c>
      <c r="BK256" s="90">
        <f>ROUND($L$256*$K$256,2)</f>
        <v>0</v>
      </c>
      <c r="BL256" s="197" t="s">
        <v>223</v>
      </c>
      <c r="BM256" s="197" t="s">
        <v>442</v>
      </c>
    </row>
    <row r="257" spans="2:65" s="6" customFormat="1" ht="16.5" customHeight="1">
      <c r="B257" s="17"/>
      <c r="C257" s="187"/>
      <c r="D257" s="187"/>
      <c r="E257" s="187"/>
      <c r="F257" s="254" t="s">
        <v>443</v>
      </c>
      <c r="G257" s="225"/>
      <c r="H257" s="225"/>
      <c r="I257" s="225"/>
      <c r="J257" s="225"/>
      <c r="K257" s="225"/>
      <c r="L257" s="225"/>
      <c r="M257" s="225"/>
      <c r="N257" s="225"/>
      <c r="O257" s="225"/>
      <c r="P257" s="225"/>
      <c r="Q257" s="225"/>
      <c r="R257" s="225"/>
      <c r="S257" s="17"/>
      <c r="T257" s="192"/>
      <c r="U257" s="187"/>
      <c r="V257" s="187"/>
      <c r="W257" s="187"/>
      <c r="X257" s="187"/>
      <c r="Y257" s="187"/>
      <c r="Z257" s="187"/>
      <c r="AA257" s="33"/>
      <c r="AB257" s="187"/>
      <c r="AC257" s="187"/>
      <c r="AD257" s="187"/>
      <c r="AE257" s="187"/>
      <c r="AF257" s="187"/>
      <c r="AG257" s="187"/>
      <c r="AH257" s="187"/>
      <c r="AI257" s="187"/>
      <c r="AJ257" s="187"/>
      <c r="AK257" s="187"/>
      <c r="AL257" s="187"/>
      <c r="AM257" s="187"/>
      <c r="AN257" s="187"/>
      <c r="AO257" s="187"/>
      <c r="AP257" s="187"/>
      <c r="AQ257" s="187"/>
      <c r="AR257" s="187"/>
      <c r="AS257" s="187"/>
      <c r="AT257" s="187" t="s">
        <v>140</v>
      </c>
      <c r="AU257" s="187" t="s">
        <v>82</v>
      </c>
      <c r="AV257" s="187"/>
      <c r="AW257" s="187"/>
      <c r="AX257" s="187"/>
      <c r="AY257" s="187"/>
      <c r="AZ257" s="187"/>
      <c r="BA257" s="187"/>
      <c r="BB257" s="187"/>
      <c r="BC257" s="187"/>
      <c r="BD257" s="187"/>
      <c r="BE257" s="187"/>
      <c r="BF257" s="187"/>
      <c r="BG257" s="187"/>
      <c r="BH257" s="187"/>
      <c r="BI257" s="187"/>
      <c r="BJ257" s="187"/>
      <c r="BK257" s="187"/>
      <c r="BL257" s="187"/>
      <c r="BM257" s="187"/>
    </row>
    <row r="258" spans="2:65" s="6" customFormat="1" ht="27" customHeight="1">
      <c r="B258" s="91"/>
      <c r="C258" s="187"/>
      <c r="D258" s="187"/>
      <c r="E258" s="202"/>
      <c r="F258" s="255" t="s">
        <v>444</v>
      </c>
      <c r="G258" s="256"/>
      <c r="H258" s="256"/>
      <c r="I258" s="256"/>
      <c r="J258" s="187"/>
      <c r="K258" s="92">
        <v>44.76</v>
      </c>
      <c r="L258" s="187"/>
      <c r="M258" s="187"/>
      <c r="N258" s="187"/>
      <c r="O258" s="187"/>
      <c r="P258" s="187"/>
      <c r="Q258" s="187"/>
      <c r="R258" s="187"/>
      <c r="S258" s="91"/>
      <c r="T258" s="93"/>
      <c r="U258" s="187"/>
      <c r="V258" s="187"/>
      <c r="W258" s="187"/>
      <c r="X258" s="187"/>
      <c r="Y258" s="187"/>
      <c r="Z258" s="187"/>
      <c r="AA258" s="94"/>
      <c r="AB258" s="187"/>
      <c r="AC258" s="187"/>
      <c r="AD258" s="187"/>
      <c r="AE258" s="187"/>
      <c r="AF258" s="187"/>
      <c r="AG258" s="187"/>
      <c r="AH258" s="187"/>
      <c r="AI258" s="187"/>
      <c r="AJ258" s="187"/>
      <c r="AK258" s="187"/>
      <c r="AL258" s="187"/>
      <c r="AM258" s="187"/>
      <c r="AN258" s="187"/>
      <c r="AO258" s="187"/>
      <c r="AP258" s="187"/>
      <c r="AQ258" s="187"/>
      <c r="AR258" s="187"/>
      <c r="AS258" s="187"/>
      <c r="AT258" s="202" t="s">
        <v>142</v>
      </c>
      <c r="AU258" s="202" t="s">
        <v>82</v>
      </c>
      <c r="AV258" s="202" t="s">
        <v>82</v>
      </c>
      <c r="AW258" s="202" t="s">
        <v>90</v>
      </c>
      <c r="AX258" s="202" t="s">
        <v>69</v>
      </c>
      <c r="AY258" s="202" t="s">
        <v>131</v>
      </c>
      <c r="AZ258" s="187"/>
      <c r="BA258" s="187"/>
      <c r="BB258" s="187"/>
      <c r="BC258" s="187"/>
      <c r="BD258" s="187"/>
      <c r="BE258" s="187"/>
      <c r="BF258" s="187"/>
      <c r="BG258" s="187"/>
      <c r="BH258" s="187"/>
      <c r="BI258" s="187"/>
      <c r="BJ258" s="187"/>
      <c r="BK258" s="187"/>
      <c r="BL258" s="187"/>
      <c r="BM258" s="187"/>
    </row>
    <row r="259" spans="2:65" s="6" customFormat="1" ht="15.75" customHeight="1">
      <c r="B259" s="91"/>
      <c r="C259" s="187"/>
      <c r="D259" s="187"/>
      <c r="E259" s="202"/>
      <c r="F259" s="255" t="s">
        <v>445</v>
      </c>
      <c r="G259" s="256"/>
      <c r="H259" s="256"/>
      <c r="I259" s="256"/>
      <c r="J259" s="187"/>
      <c r="K259" s="92">
        <v>40.576</v>
      </c>
      <c r="L259" s="187"/>
      <c r="M259" s="187"/>
      <c r="N259" s="187"/>
      <c r="O259" s="187"/>
      <c r="P259" s="187"/>
      <c r="Q259" s="187"/>
      <c r="R259" s="187"/>
      <c r="S259" s="91"/>
      <c r="T259" s="93"/>
      <c r="U259" s="187"/>
      <c r="V259" s="187"/>
      <c r="W259" s="187"/>
      <c r="X259" s="187"/>
      <c r="Y259" s="187"/>
      <c r="Z259" s="187"/>
      <c r="AA259" s="94"/>
      <c r="AB259" s="187"/>
      <c r="AC259" s="187"/>
      <c r="AD259" s="187"/>
      <c r="AE259" s="187"/>
      <c r="AF259" s="187"/>
      <c r="AG259" s="187"/>
      <c r="AH259" s="187"/>
      <c r="AI259" s="187"/>
      <c r="AJ259" s="187"/>
      <c r="AK259" s="187"/>
      <c r="AL259" s="187"/>
      <c r="AM259" s="187"/>
      <c r="AN259" s="187"/>
      <c r="AO259" s="187"/>
      <c r="AP259" s="187"/>
      <c r="AQ259" s="187"/>
      <c r="AR259" s="187"/>
      <c r="AS259" s="187"/>
      <c r="AT259" s="202" t="s">
        <v>142</v>
      </c>
      <c r="AU259" s="202" t="s">
        <v>82</v>
      </c>
      <c r="AV259" s="202" t="s">
        <v>82</v>
      </c>
      <c r="AW259" s="202" t="s">
        <v>90</v>
      </c>
      <c r="AX259" s="202" t="s">
        <v>69</v>
      </c>
      <c r="AY259" s="202" t="s">
        <v>131</v>
      </c>
      <c r="AZ259" s="187"/>
      <c r="BA259" s="187"/>
      <c r="BB259" s="187"/>
      <c r="BC259" s="187"/>
      <c r="BD259" s="187"/>
      <c r="BE259" s="187"/>
      <c r="BF259" s="187"/>
      <c r="BG259" s="187"/>
      <c r="BH259" s="187"/>
      <c r="BI259" s="187"/>
      <c r="BJ259" s="187"/>
      <c r="BK259" s="187"/>
      <c r="BL259" s="187"/>
      <c r="BM259" s="187"/>
    </row>
    <row r="260" spans="2:65" s="6" customFormat="1" ht="15.75" customHeight="1">
      <c r="B260" s="95"/>
      <c r="C260" s="187"/>
      <c r="D260" s="187"/>
      <c r="E260" s="203"/>
      <c r="F260" s="259" t="s">
        <v>144</v>
      </c>
      <c r="G260" s="260"/>
      <c r="H260" s="260"/>
      <c r="I260" s="260"/>
      <c r="J260" s="187"/>
      <c r="K260" s="96">
        <v>85.336</v>
      </c>
      <c r="L260" s="187"/>
      <c r="M260" s="187"/>
      <c r="N260" s="187"/>
      <c r="O260" s="187"/>
      <c r="P260" s="187"/>
      <c r="Q260" s="187"/>
      <c r="R260" s="187"/>
      <c r="S260" s="95"/>
      <c r="T260" s="97"/>
      <c r="U260" s="187"/>
      <c r="V260" s="187"/>
      <c r="W260" s="187"/>
      <c r="X260" s="187"/>
      <c r="Y260" s="187"/>
      <c r="Z260" s="187"/>
      <c r="AA260" s="98"/>
      <c r="AB260" s="187"/>
      <c r="AC260" s="187"/>
      <c r="AD260" s="187"/>
      <c r="AE260" s="187"/>
      <c r="AF260" s="187"/>
      <c r="AG260" s="187"/>
      <c r="AH260" s="187"/>
      <c r="AI260" s="187"/>
      <c r="AJ260" s="187"/>
      <c r="AK260" s="187"/>
      <c r="AL260" s="187"/>
      <c r="AM260" s="187"/>
      <c r="AN260" s="187"/>
      <c r="AO260" s="187"/>
      <c r="AP260" s="187"/>
      <c r="AQ260" s="187"/>
      <c r="AR260" s="187"/>
      <c r="AS260" s="187"/>
      <c r="AT260" s="203" t="s">
        <v>142</v>
      </c>
      <c r="AU260" s="203" t="s">
        <v>82</v>
      </c>
      <c r="AV260" s="203" t="s">
        <v>137</v>
      </c>
      <c r="AW260" s="203" t="s">
        <v>90</v>
      </c>
      <c r="AX260" s="203" t="s">
        <v>20</v>
      </c>
      <c r="AY260" s="203" t="s">
        <v>131</v>
      </c>
      <c r="AZ260" s="187"/>
      <c r="BA260" s="187"/>
      <c r="BB260" s="187"/>
      <c r="BC260" s="187"/>
      <c r="BD260" s="187"/>
      <c r="BE260" s="187"/>
      <c r="BF260" s="187"/>
      <c r="BG260" s="187"/>
      <c r="BH260" s="187"/>
      <c r="BI260" s="187"/>
      <c r="BJ260" s="187"/>
      <c r="BK260" s="187"/>
      <c r="BL260" s="187"/>
      <c r="BM260" s="187"/>
    </row>
    <row r="261" spans="2:65" s="6" customFormat="1" ht="15.75" customHeight="1">
      <c r="B261" s="17"/>
      <c r="C261" s="99" t="s">
        <v>446</v>
      </c>
      <c r="D261" s="99" t="s">
        <v>253</v>
      </c>
      <c r="E261" s="100" t="s">
        <v>447</v>
      </c>
      <c r="F261" s="261" t="s">
        <v>448</v>
      </c>
      <c r="G261" s="262"/>
      <c r="H261" s="262"/>
      <c r="I261" s="262"/>
      <c r="J261" s="101" t="s">
        <v>135</v>
      </c>
      <c r="K261" s="102">
        <v>10.884</v>
      </c>
      <c r="L261" s="263"/>
      <c r="M261" s="262"/>
      <c r="N261" s="264">
        <f>ROUND($L$261*$K$261,2)</f>
        <v>0</v>
      </c>
      <c r="O261" s="251"/>
      <c r="P261" s="251"/>
      <c r="Q261" s="251"/>
      <c r="R261" s="201" t="s">
        <v>136</v>
      </c>
      <c r="S261" s="17"/>
      <c r="T261" s="86"/>
      <c r="U261" s="87" t="s">
        <v>39</v>
      </c>
      <c r="V261" s="187"/>
      <c r="W261" s="187"/>
      <c r="X261" s="88">
        <v>0.032</v>
      </c>
      <c r="Y261" s="88">
        <f>$X$261*$K$261</f>
        <v>0.34828800000000004</v>
      </c>
      <c r="Z261" s="88">
        <v>0</v>
      </c>
      <c r="AA261" s="89">
        <f>$Z$261*$K$261</f>
        <v>0</v>
      </c>
      <c r="AB261" s="187"/>
      <c r="AC261" s="187"/>
      <c r="AD261" s="187"/>
      <c r="AE261" s="187"/>
      <c r="AF261" s="187"/>
      <c r="AG261" s="187"/>
      <c r="AH261" s="187"/>
      <c r="AI261" s="187"/>
      <c r="AJ261" s="187"/>
      <c r="AK261" s="187"/>
      <c r="AL261" s="187"/>
      <c r="AM261" s="187"/>
      <c r="AN261" s="187"/>
      <c r="AO261" s="187"/>
      <c r="AP261" s="187"/>
      <c r="AQ261" s="187"/>
      <c r="AR261" s="197" t="s">
        <v>325</v>
      </c>
      <c r="AS261" s="187"/>
      <c r="AT261" s="197" t="s">
        <v>253</v>
      </c>
      <c r="AU261" s="197" t="s">
        <v>82</v>
      </c>
      <c r="AV261" s="187"/>
      <c r="AW261" s="187"/>
      <c r="AX261" s="187"/>
      <c r="AY261" s="187" t="s">
        <v>131</v>
      </c>
      <c r="AZ261" s="187"/>
      <c r="BA261" s="187"/>
      <c r="BB261" s="187"/>
      <c r="BC261" s="187"/>
      <c r="BD261" s="187"/>
      <c r="BE261" s="90">
        <f>IF($U$261="základní",$N$261,0)</f>
        <v>0</v>
      </c>
      <c r="BF261" s="90">
        <f>IF($U$261="snížená",$N$261,0)</f>
        <v>0</v>
      </c>
      <c r="BG261" s="90">
        <f>IF($U$261="zákl. přenesená",$N$261,0)</f>
        <v>0</v>
      </c>
      <c r="BH261" s="90">
        <f>IF($U$261="sníž. přenesená",$N$261,0)</f>
        <v>0</v>
      </c>
      <c r="BI261" s="90">
        <f>IF($U$261="nulová",$N$261,0)</f>
        <v>0</v>
      </c>
      <c r="BJ261" s="197" t="s">
        <v>20</v>
      </c>
      <c r="BK261" s="90">
        <f>ROUND($L$261*$K$261,2)</f>
        <v>0</v>
      </c>
      <c r="BL261" s="197" t="s">
        <v>223</v>
      </c>
      <c r="BM261" s="197" t="s">
        <v>449</v>
      </c>
    </row>
    <row r="262" spans="2:65" s="6" customFormat="1" ht="16.5" customHeight="1">
      <c r="B262" s="17"/>
      <c r="C262" s="187"/>
      <c r="D262" s="187"/>
      <c r="E262" s="187"/>
      <c r="F262" s="254" t="s">
        <v>450</v>
      </c>
      <c r="G262" s="225"/>
      <c r="H262" s="225"/>
      <c r="I262" s="225"/>
      <c r="J262" s="225"/>
      <c r="K262" s="225"/>
      <c r="L262" s="225"/>
      <c r="M262" s="225"/>
      <c r="N262" s="225"/>
      <c r="O262" s="225"/>
      <c r="P262" s="225"/>
      <c r="Q262" s="225"/>
      <c r="R262" s="225"/>
      <c r="S262" s="17"/>
      <c r="T262" s="192"/>
      <c r="U262" s="187"/>
      <c r="V262" s="187"/>
      <c r="W262" s="187"/>
      <c r="X262" s="187"/>
      <c r="Y262" s="187"/>
      <c r="Z262" s="187"/>
      <c r="AA262" s="33"/>
      <c r="AB262" s="187"/>
      <c r="AC262" s="187"/>
      <c r="AD262" s="187"/>
      <c r="AE262" s="187"/>
      <c r="AF262" s="187"/>
      <c r="AG262" s="187"/>
      <c r="AH262" s="187"/>
      <c r="AI262" s="187"/>
      <c r="AJ262" s="187"/>
      <c r="AK262" s="187"/>
      <c r="AL262" s="187"/>
      <c r="AM262" s="187"/>
      <c r="AN262" s="187"/>
      <c r="AO262" s="187"/>
      <c r="AP262" s="187"/>
      <c r="AQ262" s="187"/>
      <c r="AR262" s="187"/>
      <c r="AS262" s="187"/>
      <c r="AT262" s="187" t="s">
        <v>140</v>
      </c>
      <c r="AU262" s="187" t="s">
        <v>82</v>
      </c>
      <c r="AV262" s="187"/>
      <c r="AW262" s="187"/>
      <c r="AX262" s="187"/>
      <c r="AY262" s="187"/>
      <c r="AZ262" s="187"/>
      <c r="BA262" s="187"/>
      <c r="BB262" s="187"/>
      <c r="BC262" s="187"/>
      <c r="BD262" s="187"/>
      <c r="BE262" s="187"/>
      <c r="BF262" s="187"/>
      <c r="BG262" s="187"/>
      <c r="BH262" s="187"/>
      <c r="BI262" s="187"/>
      <c r="BJ262" s="187"/>
      <c r="BK262" s="187"/>
      <c r="BL262" s="187"/>
      <c r="BM262" s="187"/>
    </row>
    <row r="263" spans="2:65" s="6" customFormat="1" ht="15.75" customHeight="1">
      <c r="B263" s="91"/>
      <c r="C263" s="187"/>
      <c r="D263" s="187"/>
      <c r="E263" s="202"/>
      <c r="F263" s="255" t="s">
        <v>451</v>
      </c>
      <c r="G263" s="256"/>
      <c r="H263" s="256"/>
      <c r="I263" s="256"/>
      <c r="J263" s="187"/>
      <c r="K263" s="92">
        <v>10.884</v>
      </c>
      <c r="L263" s="187"/>
      <c r="M263" s="187"/>
      <c r="N263" s="187"/>
      <c r="O263" s="187"/>
      <c r="P263" s="187"/>
      <c r="Q263" s="187"/>
      <c r="R263" s="187"/>
      <c r="S263" s="91"/>
      <c r="T263" s="93"/>
      <c r="U263" s="187"/>
      <c r="V263" s="187"/>
      <c r="W263" s="187"/>
      <c r="X263" s="187"/>
      <c r="Y263" s="187"/>
      <c r="Z263" s="187"/>
      <c r="AA263" s="94"/>
      <c r="AB263" s="187"/>
      <c r="AC263" s="187"/>
      <c r="AD263" s="187"/>
      <c r="AE263" s="187"/>
      <c r="AF263" s="187"/>
      <c r="AG263" s="187"/>
      <c r="AH263" s="187"/>
      <c r="AI263" s="187"/>
      <c r="AJ263" s="187"/>
      <c r="AK263" s="187"/>
      <c r="AL263" s="187"/>
      <c r="AM263" s="187"/>
      <c r="AN263" s="187"/>
      <c r="AO263" s="187"/>
      <c r="AP263" s="187"/>
      <c r="AQ263" s="187"/>
      <c r="AR263" s="187"/>
      <c r="AS263" s="187"/>
      <c r="AT263" s="202" t="s">
        <v>142</v>
      </c>
      <c r="AU263" s="202" t="s">
        <v>82</v>
      </c>
      <c r="AV263" s="202" t="s">
        <v>82</v>
      </c>
      <c r="AW263" s="202" t="s">
        <v>90</v>
      </c>
      <c r="AX263" s="202" t="s">
        <v>20</v>
      </c>
      <c r="AY263" s="202" t="s">
        <v>131</v>
      </c>
      <c r="AZ263" s="187"/>
      <c r="BA263" s="187"/>
      <c r="BB263" s="187"/>
      <c r="BC263" s="187"/>
      <c r="BD263" s="187"/>
      <c r="BE263" s="187"/>
      <c r="BF263" s="187"/>
      <c r="BG263" s="187"/>
      <c r="BH263" s="187"/>
      <c r="BI263" s="187"/>
      <c r="BJ263" s="187"/>
      <c r="BK263" s="187"/>
      <c r="BL263" s="187"/>
      <c r="BM263" s="187"/>
    </row>
    <row r="264" spans="2:65" s="6" customFormat="1" ht="27" customHeight="1">
      <c r="B264" s="17"/>
      <c r="C264" s="82" t="s">
        <v>452</v>
      </c>
      <c r="D264" s="82" t="s">
        <v>132</v>
      </c>
      <c r="E264" s="83" t="s">
        <v>453</v>
      </c>
      <c r="F264" s="250" t="s">
        <v>454</v>
      </c>
      <c r="G264" s="251"/>
      <c r="H264" s="251"/>
      <c r="I264" s="251"/>
      <c r="J264" s="84" t="s">
        <v>194</v>
      </c>
      <c r="K264" s="85">
        <v>384.62</v>
      </c>
      <c r="L264" s="252"/>
      <c r="M264" s="251"/>
      <c r="N264" s="253">
        <f>ROUND($L$264*$K$264,2)</f>
        <v>0</v>
      </c>
      <c r="O264" s="251"/>
      <c r="P264" s="251"/>
      <c r="Q264" s="251"/>
      <c r="R264" s="201" t="s">
        <v>136</v>
      </c>
      <c r="S264" s="17"/>
      <c r="T264" s="86"/>
      <c r="U264" s="87" t="s">
        <v>39</v>
      </c>
      <c r="V264" s="187"/>
      <c r="W264" s="187"/>
      <c r="X264" s="88">
        <v>1E-05</v>
      </c>
      <c r="Y264" s="88">
        <f>$X$264*$K$264</f>
        <v>0.0038462000000000006</v>
      </c>
      <c r="Z264" s="88">
        <v>0</v>
      </c>
      <c r="AA264" s="89">
        <f>$Z$264*$K$264</f>
        <v>0</v>
      </c>
      <c r="AB264" s="187"/>
      <c r="AC264" s="187"/>
      <c r="AD264" s="187"/>
      <c r="AE264" s="187"/>
      <c r="AF264" s="187"/>
      <c r="AG264" s="187"/>
      <c r="AH264" s="187"/>
      <c r="AI264" s="187"/>
      <c r="AJ264" s="187"/>
      <c r="AK264" s="187"/>
      <c r="AL264" s="187"/>
      <c r="AM264" s="187"/>
      <c r="AN264" s="187"/>
      <c r="AO264" s="187"/>
      <c r="AP264" s="187"/>
      <c r="AQ264" s="187"/>
      <c r="AR264" s="197" t="s">
        <v>223</v>
      </c>
      <c r="AS264" s="187"/>
      <c r="AT264" s="197" t="s">
        <v>132</v>
      </c>
      <c r="AU264" s="197" t="s">
        <v>82</v>
      </c>
      <c r="AV264" s="187"/>
      <c r="AW264" s="187"/>
      <c r="AX264" s="187"/>
      <c r="AY264" s="187" t="s">
        <v>131</v>
      </c>
      <c r="AZ264" s="187"/>
      <c r="BA264" s="187"/>
      <c r="BB264" s="187"/>
      <c r="BC264" s="187"/>
      <c r="BD264" s="187"/>
      <c r="BE264" s="90">
        <f>IF($U$264="základní",$N$264,0)</f>
        <v>0</v>
      </c>
      <c r="BF264" s="90">
        <f>IF($U$264="snížená",$N$264,0)</f>
        <v>0</v>
      </c>
      <c r="BG264" s="90">
        <f>IF($U$264="zákl. přenesená",$N$264,0)</f>
        <v>0</v>
      </c>
      <c r="BH264" s="90">
        <f>IF($U$264="sníž. přenesená",$N$264,0)</f>
        <v>0</v>
      </c>
      <c r="BI264" s="90">
        <f>IF($U$264="nulová",$N$264,0)</f>
        <v>0</v>
      </c>
      <c r="BJ264" s="197" t="s">
        <v>20</v>
      </c>
      <c r="BK264" s="90">
        <f>ROUND($L$264*$K$264,2)</f>
        <v>0</v>
      </c>
      <c r="BL264" s="197" t="s">
        <v>223</v>
      </c>
      <c r="BM264" s="197" t="s">
        <v>455</v>
      </c>
    </row>
    <row r="265" spans="2:65" s="6" customFormat="1" ht="16.5" customHeight="1">
      <c r="B265" s="17"/>
      <c r="C265" s="187"/>
      <c r="D265" s="187"/>
      <c r="E265" s="187"/>
      <c r="F265" s="254" t="s">
        <v>456</v>
      </c>
      <c r="G265" s="225"/>
      <c r="H265" s="225"/>
      <c r="I265" s="225"/>
      <c r="J265" s="225"/>
      <c r="K265" s="225"/>
      <c r="L265" s="225"/>
      <c r="M265" s="225"/>
      <c r="N265" s="225"/>
      <c r="O265" s="225"/>
      <c r="P265" s="225"/>
      <c r="Q265" s="225"/>
      <c r="R265" s="225"/>
      <c r="S265" s="17"/>
      <c r="T265" s="192"/>
      <c r="U265" s="187"/>
      <c r="V265" s="187"/>
      <c r="W265" s="187"/>
      <c r="X265" s="187"/>
      <c r="Y265" s="187"/>
      <c r="Z265" s="187"/>
      <c r="AA265" s="33"/>
      <c r="AB265" s="187"/>
      <c r="AC265" s="187"/>
      <c r="AD265" s="187"/>
      <c r="AE265" s="187"/>
      <c r="AF265" s="187"/>
      <c r="AG265" s="187"/>
      <c r="AH265" s="187"/>
      <c r="AI265" s="187"/>
      <c r="AJ265" s="187"/>
      <c r="AK265" s="187"/>
      <c r="AL265" s="187"/>
      <c r="AM265" s="187"/>
      <c r="AN265" s="187"/>
      <c r="AO265" s="187"/>
      <c r="AP265" s="187"/>
      <c r="AQ265" s="187"/>
      <c r="AR265" s="187"/>
      <c r="AS265" s="187"/>
      <c r="AT265" s="187" t="s">
        <v>140</v>
      </c>
      <c r="AU265" s="187" t="s">
        <v>82</v>
      </c>
      <c r="AV265" s="187"/>
      <c r="AW265" s="187"/>
      <c r="AX265" s="187"/>
      <c r="AY265" s="187"/>
      <c r="AZ265" s="187"/>
      <c r="BA265" s="187"/>
      <c r="BB265" s="187"/>
      <c r="BC265" s="187"/>
      <c r="BD265" s="187"/>
      <c r="BE265" s="187"/>
      <c r="BF265" s="187"/>
      <c r="BG265" s="187"/>
      <c r="BH265" s="187"/>
      <c r="BI265" s="187"/>
      <c r="BJ265" s="187"/>
      <c r="BK265" s="187"/>
      <c r="BL265" s="187"/>
      <c r="BM265" s="187"/>
    </row>
    <row r="266" spans="2:65" s="6" customFormat="1" ht="27" customHeight="1">
      <c r="B266" s="17"/>
      <c r="C266" s="99" t="s">
        <v>457</v>
      </c>
      <c r="D266" s="99" t="s">
        <v>253</v>
      </c>
      <c r="E266" s="100" t="s">
        <v>458</v>
      </c>
      <c r="F266" s="261" t="s">
        <v>459</v>
      </c>
      <c r="G266" s="262"/>
      <c r="H266" s="262"/>
      <c r="I266" s="262"/>
      <c r="J266" s="101" t="s">
        <v>194</v>
      </c>
      <c r="K266" s="102">
        <v>403.851</v>
      </c>
      <c r="L266" s="263"/>
      <c r="M266" s="262"/>
      <c r="N266" s="264">
        <f>ROUND($L$266*$K$266,2)</f>
        <v>0</v>
      </c>
      <c r="O266" s="251"/>
      <c r="P266" s="251"/>
      <c r="Q266" s="251"/>
      <c r="R266" s="201" t="s">
        <v>136</v>
      </c>
      <c r="S266" s="17"/>
      <c r="T266" s="86"/>
      <c r="U266" s="87" t="s">
        <v>39</v>
      </c>
      <c r="V266" s="187"/>
      <c r="W266" s="187"/>
      <c r="X266" s="88">
        <v>0.000205</v>
      </c>
      <c r="Y266" s="88">
        <f>$X$266*$K$266</f>
        <v>0.082789455</v>
      </c>
      <c r="Z266" s="88">
        <v>0</v>
      </c>
      <c r="AA266" s="89">
        <f>$Z$266*$K$266</f>
        <v>0</v>
      </c>
      <c r="AB266" s="187"/>
      <c r="AC266" s="187"/>
      <c r="AD266" s="187"/>
      <c r="AE266" s="187"/>
      <c r="AF266" s="187"/>
      <c r="AG266" s="187"/>
      <c r="AH266" s="187"/>
      <c r="AI266" s="187"/>
      <c r="AJ266" s="187"/>
      <c r="AK266" s="187"/>
      <c r="AL266" s="187"/>
      <c r="AM266" s="187"/>
      <c r="AN266" s="187"/>
      <c r="AO266" s="187"/>
      <c r="AP266" s="187"/>
      <c r="AQ266" s="187"/>
      <c r="AR266" s="197" t="s">
        <v>325</v>
      </c>
      <c r="AS266" s="187"/>
      <c r="AT266" s="197" t="s">
        <v>253</v>
      </c>
      <c r="AU266" s="197" t="s">
        <v>82</v>
      </c>
      <c r="AV266" s="187"/>
      <c r="AW266" s="187"/>
      <c r="AX266" s="187"/>
      <c r="AY266" s="187" t="s">
        <v>131</v>
      </c>
      <c r="AZ266" s="187"/>
      <c r="BA266" s="187"/>
      <c r="BB266" s="187"/>
      <c r="BC266" s="187"/>
      <c r="BD266" s="187"/>
      <c r="BE266" s="90">
        <f>IF($U$266="základní",$N$266,0)</f>
        <v>0</v>
      </c>
      <c r="BF266" s="90">
        <f>IF($U$266="snížená",$N$266,0)</f>
        <v>0</v>
      </c>
      <c r="BG266" s="90">
        <f>IF($U$266="zákl. přenesená",$N$266,0)</f>
        <v>0</v>
      </c>
      <c r="BH266" s="90">
        <f>IF($U$266="sníž. přenesená",$N$266,0)</f>
        <v>0</v>
      </c>
      <c r="BI266" s="90">
        <f>IF($U$266="nulová",$N$266,0)</f>
        <v>0</v>
      </c>
      <c r="BJ266" s="197" t="s">
        <v>20</v>
      </c>
      <c r="BK266" s="90">
        <f>ROUND($L$266*$K$266,2)</f>
        <v>0</v>
      </c>
      <c r="BL266" s="197" t="s">
        <v>223</v>
      </c>
      <c r="BM266" s="197" t="s">
        <v>460</v>
      </c>
    </row>
    <row r="267" spans="2:65" s="6" customFormat="1" ht="27" customHeight="1">
      <c r="B267" s="17"/>
      <c r="C267" s="187"/>
      <c r="D267" s="187"/>
      <c r="E267" s="187"/>
      <c r="F267" s="254" t="s">
        <v>461</v>
      </c>
      <c r="G267" s="225"/>
      <c r="H267" s="225"/>
      <c r="I267" s="225"/>
      <c r="J267" s="225"/>
      <c r="K267" s="225"/>
      <c r="L267" s="225"/>
      <c r="M267" s="225"/>
      <c r="N267" s="225"/>
      <c r="O267" s="225"/>
      <c r="P267" s="225"/>
      <c r="Q267" s="225"/>
      <c r="R267" s="225"/>
      <c r="S267" s="17"/>
      <c r="T267" s="192"/>
      <c r="U267" s="187"/>
      <c r="V267" s="187"/>
      <c r="W267" s="187"/>
      <c r="X267" s="187"/>
      <c r="Y267" s="187"/>
      <c r="Z267" s="187"/>
      <c r="AA267" s="33"/>
      <c r="AB267" s="187"/>
      <c r="AC267" s="187"/>
      <c r="AD267" s="187"/>
      <c r="AE267" s="187"/>
      <c r="AF267" s="187"/>
      <c r="AG267" s="187"/>
      <c r="AH267" s="187"/>
      <c r="AI267" s="187"/>
      <c r="AJ267" s="187"/>
      <c r="AK267" s="187"/>
      <c r="AL267" s="187"/>
      <c r="AM267" s="187"/>
      <c r="AN267" s="187"/>
      <c r="AO267" s="187"/>
      <c r="AP267" s="187"/>
      <c r="AQ267" s="187"/>
      <c r="AR267" s="187"/>
      <c r="AS267" s="187"/>
      <c r="AT267" s="187" t="s">
        <v>140</v>
      </c>
      <c r="AU267" s="187" t="s">
        <v>82</v>
      </c>
      <c r="AV267" s="187"/>
      <c r="AW267" s="187"/>
      <c r="AX267" s="187"/>
      <c r="AY267" s="187"/>
      <c r="AZ267" s="187"/>
      <c r="BA267" s="187"/>
      <c r="BB267" s="187"/>
      <c r="BC267" s="187"/>
      <c r="BD267" s="187"/>
      <c r="BE267" s="187"/>
      <c r="BF267" s="187"/>
      <c r="BG267" s="187"/>
      <c r="BH267" s="187"/>
      <c r="BI267" s="187"/>
      <c r="BJ267" s="187"/>
      <c r="BK267" s="187"/>
      <c r="BL267" s="187"/>
      <c r="BM267" s="187"/>
    </row>
    <row r="268" spans="2:65" s="6" customFormat="1" ht="15.75" customHeight="1">
      <c r="B268" s="91"/>
      <c r="C268" s="187"/>
      <c r="D268" s="187"/>
      <c r="E268" s="187"/>
      <c r="F268" s="255" t="s">
        <v>462</v>
      </c>
      <c r="G268" s="256"/>
      <c r="H268" s="256"/>
      <c r="I268" s="256"/>
      <c r="J268" s="187"/>
      <c r="K268" s="92">
        <v>403.851</v>
      </c>
      <c r="L268" s="187"/>
      <c r="M268" s="187"/>
      <c r="N268" s="187"/>
      <c r="O268" s="187"/>
      <c r="P268" s="187"/>
      <c r="Q268" s="187"/>
      <c r="R268" s="187"/>
      <c r="S268" s="91"/>
      <c r="T268" s="93"/>
      <c r="U268" s="187"/>
      <c r="V268" s="187"/>
      <c r="W268" s="187"/>
      <c r="X268" s="187"/>
      <c r="Y268" s="187"/>
      <c r="Z268" s="187"/>
      <c r="AA268" s="94"/>
      <c r="AB268" s="187"/>
      <c r="AC268" s="187"/>
      <c r="AD268" s="187"/>
      <c r="AE268" s="187"/>
      <c r="AF268" s="187"/>
      <c r="AG268" s="187"/>
      <c r="AH268" s="187"/>
      <c r="AI268" s="187"/>
      <c r="AJ268" s="187"/>
      <c r="AK268" s="187"/>
      <c r="AL268" s="187"/>
      <c r="AM268" s="187"/>
      <c r="AN268" s="187"/>
      <c r="AO268" s="187"/>
      <c r="AP268" s="187"/>
      <c r="AQ268" s="187"/>
      <c r="AR268" s="187"/>
      <c r="AS268" s="187"/>
      <c r="AT268" s="202" t="s">
        <v>142</v>
      </c>
      <c r="AU268" s="202" t="s">
        <v>82</v>
      </c>
      <c r="AV268" s="202" t="s">
        <v>82</v>
      </c>
      <c r="AW268" s="202" t="s">
        <v>69</v>
      </c>
      <c r="AX268" s="202" t="s">
        <v>20</v>
      </c>
      <c r="AY268" s="202" t="s">
        <v>131</v>
      </c>
      <c r="AZ268" s="187"/>
      <c r="BA268" s="187"/>
      <c r="BB268" s="187"/>
      <c r="BC268" s="187"/>
      <c r="BD268" s="187"/>
      <c r="BE268" s="187"/>
      <c r="BF268" s="187"/>
      <c r="BG268" s="187"/>
      <c r="BH268" s="187"/>
      <c r="BI268" s="187"/>
      <c r="BJ268" s="187"/>
      <c r="BK268" s="187"/>
      <c r="BL268" s="187"/>
      <c r="BM268" s="187"/>
    </row>
    <row r="269" spans="2:65" s="6" customFormat="1" ht="39" customHeight="1">
      <c r="B269" s="17"/>
      <c r="C269" s="82" t="s">
        <v>463</v>
      </c>
      <c r="D269" s="82" t="s">
        <v>132</v>
      </c>
      <c r="E269" s="83" t="s">
        <v>464</v>
      </c>
      <c r="F269" s="250" t="s">
        <v>465</v>
      </c>
      <c r="G269" s="251"/>
      <c r="H269" s="251"/>
      <c r="I269" s="251"/>
      <c r="J269" s="84" t="s">
        <v>194</v>
      </c>
      <c r="K269" s="85">
        <v>250.34</v>
      </c>
      <c r="L269" s="252"/>
      <c r="M269" s="251"/>
      <c r="N269" s="253">
        <f>ROUND($L$269*$K$269,2)</f>
        <v>0</v>
      </c>
      <c r="O269" s="251"/>
      <c r="P269" s="251"/>
      <c r="Q269" s="251"/>
      <c r="R269" s="201" t="s">
        <v>136</v>
      </c>
      <c r="S269" s="17"/>
      <c r="T269" s="86"/>
      <c r="U269" s="87" t="s">
        <v>39</v>
      </c>
      <c r="V269" s="187"/>
      <c r="W269" s="187"/>
      <c r="X269" s="88">
        <v>0</v>
      </c>
      <c r="Y269" s="88">
        <f>$X$269*$K$269</f>
        <v>0</v>
      </c>
      <c r="Z269" s="88">
        <v>0</v>
      </c>
      <c r="AA269" s="89">
        <f>$Z$269*$K$269</f>
        <v>0</v>
      </c>
      <c r="AB269" s="187"/>
      <c r="AC269" s="187"/>
      <c r="AD269" s="187"/>
      <c r="AE269" s="187"/>
      <c r="AF269" s="187"/>
      <c r="AG269" s="187"/>
      <c r="AH269" s="187"/>
      <c r="AI269" s="187"/>
      <c r="AJ269" s="187"/>
      <c r="AK269" s="187"/>
      <c r="AL269" s="187"/>
      <c r="AM269" s="187"/>
      <c r="AN269" s="187"/>
      <c r="AO269" s="187"/>
      <c r="AP269" s="187"/>
      <c r="AQ269" s="187"/>
      <c r="AR269" s="197" t="s">
        <v>223</v>
      </c>
      <c r="AS269" s="187"/>
      <c r="AT269" s="197" t="s">
        <v>132</v>
      </c>
      <c r="AU269" s="197" t="s">
        <v>82</v>
      </c>
      <c r="AV269" s="187"/>
      <c r="AW269" s="187"/>
      <c r="AX269" s="187"/>
      <c r="AY269" s="187" t="s">
        <v>131</v>
      </c>
      <c r="AZ269" s="187"/>
      <c r="BA269" s="187"/>
      <c r="BB269" s="187"/>
      <c r="BC269" s="187"/>
      <c r="BD269" s="187"/>
      <c r="BE269" s="90">
        <f>IF($U$269="základní",$N$269,0)</f>
        <v>0</v>
      </c>
      <c r="BF269" s="90">
        <f>IF($U$269="snížená",$N$269,0)</f>
        <v>0</v>
      </c>
      <c r="BG269" s="90">
        <f>IF($U$269="zákl. přenesená",$N$269,0)</f>
        <v>0</v>
      </c>
      <c r="BH269" s="90">
        <f>IF($U$269="sníž. přenesená",$N$269,0)</f>
        <v>0</v>
      </c>
      <c r="BI269" s="90">
        <f>IF($U$269="nulová",$N$269,0)</f>
        <v>0</v>
      </c>
      <c r="BJ269" s="197" t="s">
        <v>20</v>
      </c>
      <c r="BK269" s="90">
        <f>ROUND($L$269*$K$269,2)</f>
        <v>0</v>
      </c>
      <c r="BL269" s="197" t="s">
        <v>223</v>
      </c>
      <c r="BM269" s="197" t="s">
        <v>466</v>
      </c>
    </row>
    <row r="270" spans="2:65" s="6" customFormat="1" ht="16.5" customHeight="1">
      <c r="B270" s="17"/>
      <c r="C270" s="187"/>
      <c r="D270" s="187"/>
      <c r="E270" s="187"/>
      <c r="F270" s="254" t="s">
        <v>467</v>
      </c>
      <c r="G270" s="225"/>
      <c r="H270" s="225"/>
      <c r="I270" s="225"/>
      <c r="J270" s="225"/>
      <c r="K270" s="225"/>
      <c r="L270" s="225"/>
      <c r="M270" s="225"/>
      <c r="N270" s="225"/>
      <c r="O270" s="225"/>
      <c r="P270" s="225"/>
      <c r="Q270" s="225"/>
      <c r="R270" s="225"/>
      <c r="S270" s="17"/>
      <c r="T270" s="192"/>
      <c r="U270" s="187"/>
      <c r="V270" s="187"/>
      <c r="W270" s="187"/>
      <c r="X270" s="187"/>
      <c r="Y270" s="187"/>
      <c r="Z270" s="187"/>
      <c r="AA270" s="33"/>
      <c r="AB270" s="187"/>
      <c r="AC270" s="187"/>
      <c r="AD270" s="187"/>
      <c r="AE270" s="187"/>
      <c r="AF270" s="187"/>
      <c r="AG270" s="187"/>
      <c r="AH270" s="187"/>
      <c r="AI270" s="187"/>
      <c r="AJ270" s="187"/>
      <c r="AK270" s="187"/>
      <c r="AL270" s="187"/>
      <c r="AM270" s="187"/>
      <c r="AN270" s="187"/>
      <c r="AO270" s="187"/>
      <c r="AP270" s="187"/>
      <c r="AQ270" s="187"/>
      <c r="AR270" s="187"/>
      <c r="AS270" s="187"/>
      <c r="AT270" s="187" t="s">
        <v>140</v>
      </c>
      <c r="AU270" s="187" t="s">
        <v>82</v>
      </c>
      <c r="AV270" s="187"/>
      <c r="AW270" s="187"/>
      <c r="AX270" s="187"/>
      <c r="AY270" s="187"/>
      <c r="AZ270" s="187"/>
      <c r="BA270" s="187"/>
      <c r="BB270" s="187"/>
      <c r="BC270" s="187"/>
      <c r="BD270" s="187"/>
      <c r="BE270" s="187"/>
      <c r="BF270" s="187"/>
      <c r="BG270" s="187"/>
      <c r="BH270" s="187"/>
      <c r="BI270" s="187"/>
      <c r="BJ270" s="187"/>
      <c r="BK270" s="187"/>
      <c r="BL270" s="187"/>
      <c r="BM270" s="187"/>
    </row>
    <row r="271" spans="2:65" s="6" customFormat="1" ht="27" customHeight="1">
      <c r="B271" s="17"/>
      <c r="C271" s="99" t="s">
        <v>468</v>
      </c>
      <c r="D271" s="99" t="s">
        <v>253</v>
      </c>
      <c r="E271" s="100" t="s">
        <v>469</v>
      </c>
      <c r="F271" s="261" t="s">
        <v>470</v>
      </c>
      <c r="G271" s="262"/>
      <c r="H271" s="262"/>
      <c r="I271" s="262"/>
      <c r="J271" s="101" t="s">
        <v>194</v>
      </c>
      <c r="K271" s="102">
        <v>255.347</v>
      </c>
      <c r="L271" s="263"/>
      <c r="M271" s="262"/>
      <c r="N271" s="264">
        <f>ROUND($L$271*$K$271,2)</f>
        <v>0</v>
      </c>
      <c r="O271" s="251"/>
      <c r="P271" s="251"/>
      <c r="Q271" s="251"/>
      <c r="R271" s="201" t="s">
        <v>136</v>
      </c>
      <c r="S271" s="17"/>
      <c r="T271" s="86"/>
      <c r="U271" s="87" t="s">
        <v>39</v>
      </c>
      <c r="V271" s="187"/>
      <c r="W271" s="187"/>
      <c r="X271" s="88">
        <v>0.0048</v>
      </c>
      <c r="Y271" s="88">
        <f>$X$271*$K$271</f>
        <v>1.2256656</v>
      </c>
      <c r="Z271" s="88">
        <v>0</v>
      </c>
      <c r="AA271" s="89">
        <f>$Z$271*$K$271</f>
        <v>0</v>
      </c>
      <c r="AB271" s="187"/>
      <c r="AC271" s="187"/>
      <c r="AD271" s="187"/>
      <c r="AE271" s="187"/>
      <c r="AF271" s="187"/>
      <c r="AG271" s="187"/>
      <c r="AH271" s="187"/>
      <c r="AI271" s="187"/>
      <c r="AJ271" s="187"/>
      <c r="AK271" s="187"/>
      <c r="AL271" s="187"/>
      <c r="AM271" s="187"/>
      <c r="AN271" s="187"/>
      <c r="AO271" s="187"/>
      <c r="AP271" s="187"/>
      <c r="AQ271" s="187"/>
      <c r="AR271" s="197" t="s">
        <v>325</v>
      </c>
      <c r="AS271" s="187"/>
      <c r="AT271" s="197" t="s">
        <v>253</v>
      </c>
      <c r="AU271" s="197" t="s">
        <v>82</v>
      </c>
      <c r="AV271" s="187"/>
      <c r="AW271" s="187"/>
      <c r="AX271" s="187"/>
      <c r="AY271" s="187" t="s">
        <v>131</v>
      </c>
      <c r="AZ271" s="187"/>
      <c r="BA271" s="187"/>
      <c r="BB271" s="187"/>
      <c r="BC271" s="187"/>
      <c r="BD271" s="187"/>
      <c r="BE271" s="90">
        <f>IF($U$271="základní",$N$271,0)</f>
        <v>0</v>
      </c>
      <c r="BF271" s="90">
        <f>IF($U$271="snížená",$N$271,0)</f>
        <v>0</v>
      </c>
      <c r="BG271" s="90">
        <f>IF($U$271="zákl. přenesená",$N$271,0)</f>
        <v>0</v>
      </c>
      <c r="BH271" s="90">
        <f>IF($U$271="sníž. přenesená",$N$271,0)</f>
        <v>0</v>
      </c>
      <c r="BI271" s="90">
        <f>IF($U$271="nulová",$N$271,0)</f>
        <v>0</v>
      </c>
      <c r="BJ271" s="197" t="s">
        <v>20</v>
      </c>
      <c r="BK271" s="90">
        <f>ROUND($L$271*$K$271,2)</f>
        <v>0</v>
      </c>
      <c r="BL271" s="197" t="s">
        <v>223</v>
      </c>
      <c r="BM271" s="197" t="s">
        <v>471</v>
      </c>
    </row>
    <row r="272" spans="2:65" s="6" customFormat="1" ht="38.25" customHeight="1">
      <c r="B272" s="17"/>
      <c r="C272" s="187"/>
      <c r="D272" s="187"/>
      <c r="E272" s="187"/>
      <c r="F272" s="254" t="s">
        <v>472</v>
      </c>
      <c r="G272" s="225"/>
      <c r="H272" s="225"/>
      <c r="I272" s="225"/>
      <c r="J272" s="225"/>
      <c r="K272" s="225"/>
      <c r="L272" s="225"/>
      <c r="M272" s="225"/>
      <c r="N272" s="225"/>
      <c r="O272" s="225"/>
      <c r="P272" s="225"/>
      <c r="Q272" s="225"/>
      <c r="R272" s="225"/>
      <c r="S272" s="17"/>
      <c r="T272" s="192"/>
      <c r="U272" s="187"/>
      <c r="V272" s="187"/>
      <c r="W272" s="187"/>
      <c r="X272" s="187"/>
      <c r="Y272" s="187"/>
      <c r="Z272" s="187"/>
      <c r="AA272" s="33"/>
      <c r="AB272" s="187"/>
      <c r="AC272" s="187"/>
      <c r="AD272" s="187"/>
      <c r="AE272" s="187"/>
      <c r="AF272" s="187"/>
      <c r="AG272" s="187"/>
      <c r="AH272" s="187"/>
      <c r="AI272" s="187"/>
      <c r="AJ272" s="187"/>
      <c r="AK272" s="187"/>
      <c r="AL272" s="187"/>
      <c r="AM272" s="187"/>
      <c r="AN272" s="187"/>
      <c r="AO272" s="187"/>
      <c r="AP272" s="187"/>
      <c r="AQ272" s="187"/>
      <c r="AR272" s="187"/>
      <c r="AS272" s="187"/>
      <c r="AT272" s="187" t="s">
        <v>140</v>
      </c>
      <c r="AU272" s="187" t="s">
        <v>82</v>
      </c>
      <c r="AV272" s="187"/>
      <c r="AW272" s="187"/>
      <c r="AX272" s="187"/>
      <c r="AY272" s="187"/>
      <c r="AZ272" s="187"/>
      <c r="BA272" s="187"/>
      <c r="BB272" s="187"/>
      <c r="BC272" s="187"/>
      <c r="BD272" s="187"/>
      <c r="BE272" s="187"/>
      <c r="BF272" s="187"/>
      <c r="BG272" s="187"/>
      <c r="BH272" s="187"/>
      <c r="BI272" s="187"/>
      <c r="BJ272" s="187"/>
      <c r="BK272" s="187"/>
      <c r="BL272" s="187"/>
      <c r="BM272" s="187"/>
    </row>
    <row r="273" spans="2:65" s="6" customFormat="1" ht="15.75" customHeight="1">
      <c r="B273" s="91"/>
      <c r="C273" s="187"/>
      <c r="D273" s="187"/>
      <c r="E273" s="187"/>
      <c r="F273" s="255" t="s">
        <v>473</v>
      </c>
      <c r="G273" s="256"/>
      <c r="H273" s="256"/>
      <c r="I273" s="256"/>
      <c r="J273" s="187"/>
      <c r="K273" s="92">
        <v>255.347</v>
      </c>
      <c r="L273" s="187"/>
      <c r="M273" s="187"/>
      <c r="N273" s="187"/>
      <c r="O273" s="187"/>
      <c r="P273" s="187"/>
      <c r="Q273" s="187"/>
      <c r="R273" s="187"/>
      <c r="S273" s="91"/>
      <c r="T273" s="93"/>
      <c r="U273" s="187"/>
      <c r="V273" s="187"/>
      <c r="W273" s="187"/>
      <c r="X273" s="187"/>
      <c r="Y273" s="187"/>
      <c r="Z273" s="187"/>
      <c r="AA273" s="94"/>
      <c r="AB273" s="187"/>
      <c r="AC273" s="187"/>
      <c r="AD273" s="187"/>
      <c r="AE273" s="187"/>
      <c r="AF273" s="187"/>
      <c r="AG273" s="187"/>
      <c r="AH273" s="187"/>
      <c r="AI273" s="187"/>
      <c r="AJ273" s="187"/>
      <c r="AK273" s="187"/>
      <c r="AL273" s="187"/>
      <c r="AM273" s="187"/>
      <c r="AN273" s="187"/>
      <c r="AO273" s="187"/>
      <c r="AP273" s="187"/>
      <c r="AQ273" s="187"/>
      <c r="AR273" s="187"/>
      <c r="AS273" s="187"/>
      <c r="AT273" s="202" t="s">
        <v>142</v>
      </c>
      <c r="AU273" s="202" t="s">
        <v>82</v>
      </c>
      <c r="AV273" s="202" t="s">
        <v>82</v>
      </c>
      <c r="AW273" s="202" t="s">
        <v>69</v>
      </c>
      <c r="AX273" s="202" t="s">
        <v>20</v>
      </c>
      <c r="AY273" s="202" t="s">
        <v>131</v>
      </c>
      <c r="AZ273" s="187"/>
      <c r="BA273" s="187"/>
      <c r="BB273" s="187"/>
      <c r="BC273" s="187"/>
      <c r="BD273" s="187"/>
      <c r="BE273" s="187"/>
      <c r="BF273" s="187"/>
      <c r="BG273" s="187"/>
      <c r="BH273" s="187"/>
      <c r="BI273" s="187"/>
      <c r="BJ273" s="187"/>
      <c r="BK273" s="187"/>
      <c r="BL273" s="187"/>
      <c r="BM273" s="187"/>
    </row>
    <row r="274" spans="2:65" s="6" customFormat="1" ht="27" customHeight="1">
      <c r="B274" s="17"/>
      <c r="C274" s="82" t="s">
        <v>474</v>
      </c>
      <c r="D274" s="82" t="s">
        <v>132</v>
      </c>
      <c r="E274" s="83" t="s">
        <v>475</v>
      </c>
      <c r="F274" s="250" t="s">
        <v>476</v>
      </c>
      <c r="G274" s="251"/>
      <c r="H274" s="251"/>
      <c r="I274" s="251"/>
      <c r="J274" s="84" t="s">
        <v>194</v>
      </c>
      <c r="K274" s="85">
        <v>384.62</v>
      </c>
      <c r="L274" s="252"/>
      <c r="M274" s="251"/>
      <c r="N274" s="253">
        <f>ROUND($L$274*$K$274,2)</f>
        <v>0</v>
      </c>
      <c r="O274" s="251"/>
      <c r="P274" s="251"/>
      <c r="Q274" s="251"/>
      <c r="R274" s="201" t="s">
        <v>136</v>
      </c>
      <c r="S274" s="17"/>
      <c r="T274" s="86"/>
      <c r="U274" s="87" t="s">
        <v>39</v>
      </c>
      <c r="V274" s="187"/>
      <c r="W274" s="187"/>
      <c r="X274" s="88">
        <v>4E-05</v>
      </c>
      <c r="Y274" s="88">
        <f>$X$274*$K$274</f>
        <v>0.015384800000000002</v>
      </c>
      <c r="Z274" s="88">
        <v>0</v>
      </c>
      <c r="AA274" s="89">
        <f>$Z$274*$K$274</f>
        <v>0</v>
      </c>
      <c r="AB274" s="187"/>
      <c r="AC274" s="187"/>
      <c r="AD274" s="187"/>
      <c r="AE274" s="187"/>
      <c r="AF274" s="187"/>
      <c r="AG274" s="187"/>
      <c r="AH274" s="187"/>
      <c r="AI274" s="187"/>
      <c r="AJ274" s="187"/>
      <c r="AK274" s="187"/>
      <c r="AL274" s="187"/>
      <c r="AM274" s="187"/>
      <c r="AN274" s="187"/>
      <c r="AO274" s="187"/>
      <c r="AP274" s="187"/>
      <c r="AQ274" s="187"/>
      <c r="AR274" s="197" t="s">
        <v>223</v>
      </c>
      <c r="AS274" s="187"/>
      <c r="AT274" s="197" t="s">
        <v>132</v>
      </c>
      <c r="AU274" s="197" t="s">
        <v>82</v>
      </c>
      <c r="AV274" s="187"/>
      <c r="AW274" s="187"/>
      <c r="AX274" s="187"/>
      <c r="AY274" s="187" t="s">
        <v>131</v>
      </c>
      <c r="AZ274" s="187"/>
      <c r="BA274" s="187"/>
      <c r="BB274" s="187"/>
      <c r="BC274" s="187"/>
      <c r="BD274" s="187"/>
      <c r="BE274" s="90">
        <f>IF($U$274="základní",$N$274,0)</f>
        <v>0</v>
      </c>
      <c r="BF274" s="90">
        <f>IF($U$274="snížená",$N$274,0)</f>
        <v>0</v>
      </c>
      <c r="BG274" s="90">
        <f>IF($U$274="zákl. přenesená",$N$274,0)</f>
        <v>0</v>
      </c>
      <c r="BH274" s="90">
        <f>IF($U$274="sníž. přenesená",$N$274,0)</f>
        <v>0</v>
      </c>
      <c r="BI274" s="90">
        <f>IF($U$274="nulová",$N$274,0)</f>
        <v>0</v>
      </c>
      <c r="BJ274" s="197" t="s">
        <v>20</v>
      </c>
      <c r="BK274" s="90">
        <f>ROUND($L$274*$K$274,2)</f>
        <v>0</v>
      </c>
      <c r="BL274" s="197" t="s">
        <v>223</v>
      </c>
      <c r="BM274" s="197" t="s">
        <v>477</v>
      </c>
    </row>
    <row r="275" spans="2:65" s="6" customFormat="1" ht="16.5" customHeight="1">
      <c r="B275" s="17"/>
      <c r="C275" s="187"/>
      <c r="D275" s="187"/>
      <c r="E275" s="187"/>
      <c r="F275" s="254" t="s">
        <v>478</v>
      </c>
      <c r="G275" s="225"/>
      <c r="H275" s="225"/>
      <c r="I275" s="225"/>
      <c r="J275" s="225"/>
      <c r="K275" s="225"/>
      <c r="L275" s="225"/>
      <c r="M275" s="225"/>
      <c r="N275" s="225"/>
      <c r="O275" s="225"/>
      <c r="P275" s="225"/>
      <c r="Q275" s="225"/>
      <c r="R275" s="225"/>
      <c r="S275" s="17"/>
      <c r="T275" s="192"/>
      <c r="U275" s="187"/>
      <c r="V275" s="187"/>
      <c r="W275" s="187"/>
      <c r="X275" s="187"/>
      <c r="Y275" s="187"/>
      <c r="Z275" s="187"/>
      <c r="AA275" s="33"/>
      <c r="AB275" s="187"/>
      <c r="AC275" s="187"/>
      <c r="AD275" s="187"/>
      <c r="AE275" s="187"/>
      <c r="AF275" s="187"/>
      <c r="AG275" s="187"/>
      <c r="AH275" s="187"/>
      <c r="AI275" s="187"/>
      <c r="AJ275" s="187"/>
      <c r="AK275" s="187"/>
      <c r="AL275" s="187"/>
      <c r="AM275" s="187"/>
      <c r="AN275" s="187"/>
      <c r="AO275" s="187"/>
      <c r="AP275" s="187"/>
      <c r="AQ275" s="187"/>
      <c r="AR275" s="187"/>
      <c r="AS275" s="187"/>
      <c r="AT275" s="187" t="s">
        <v>140</v>
      </c>
      <c r="AU275" s="187" t="s">
        <v>82</v>
      </c>
      <c r="AV275" s="187"/>
      <c r="AW275" s="187"/>
      <c r="AX275" s="187"/>
      <c r="AY275" s="187"/>
      <c r="AZ275" s="187"/>
      <c r="BA275" s="187"/>
      <c r="BB275" s="187"/>
      <c r="BC275" s="187"/>
      <c r="BD275" s="187"/>
      <c r="BE275" s="187"/>
      <c r="BF275" s="187"/>
      <c r="BG275" s="187"/>
      <c r="BH275" s="187"/>
      <c r="BI275" s="187"/>
      <c r="BJ275" s="187"/>
      <c r="BK275" s="187"/>
      <c r="BL275" s="187"/>
      <c r="BM275" s="187"/>
    </row>
    <row r="276" spans="2:65" s="6" customFormat="1" ht="15.75" customHeight="1">
      <c r="B276" s="17"/>
      <c r="C276" s="99" t="s">
        <v>479</v>
      </c>
      <c r="D276" s="99" t="s">
        <v>253</v>
      </c>
      <c r="E276" s="100" t="s">
        <v>480</v>
      </c>
      <c r="F276" s="261" t="s">
        <v>481</v>
      </c>
      <c r="G276" s="262"/>
      <c r="H276" s="262"/>
      <c r="I276" s="262"/>
      <c r="J276" s="101" t="s">
        <v>194</v>
      </c>
      <c r="K276" s="102">
        <v>500.006</v>
      </c>
      <c r="L276" s="263"/>
      <c r="M276" s="262"/>
      <c r="N276" s="264">
        <f>ROUND($L$276*$K$276,2)</f>
        <v>0</v>
      </c>
      <c r="O276" s="251"/>
      <c r="P276" s="251"/>
      <c r="Q276" s="251"/>
      <c r="R276" s="201" t="s">
        <v>136</v>
      </c>
      <c r="S276" s="17"/>
      <c r="T276" s="86"/>
      <c r="U276" s="87" t="s">
        <v>39</v>
      </c>
      <c r="V276" s="187"/>
      <c r="W276" s="187"/>
      <c r="X276" s="88">
        <v>0.00014</v>
      </c>
      <c r="Y276" s="88">
        <f>$X$276*$K$276</f>
        <v>0.07000084</v>
      </c>
      <c r="Z276" s="88">
        <v>0</v>
      </c>
      <c r="AA276" s="89">
        <f>$Z$276*$K$276</f>
        <v>0</v>
      </c>
      <c r="AB276" s="187"/>
      <c r="AC276" s="187"/>
      <c r="AD276" s="187"/>
      <c r="AE276" s="187"/>
      <c r="AF276" s="187"/>
      <c r="AG276" s="187"/>
      <c r="AH276" s="187"/>
      <c r="AI276" s="187"/>
      <c r="AJ276" s="187"/>
      <c r="AK276" s="187"/>
      <c r="AL276" s="187"/>
      <c r="AM276" s="187"/>
      <c r="AN276" s="187"/>
      <c r="AO276" s="187"/>
      <c r="AP276" s="187"/>
      <c r="AQ276" s="187"/>
      <c r="AR276" s="197" t="s">
        <v>325</v>
      </c>
      <c r="AS276" s="187"/>
      <c r="AT276" s="197" t="s">
        <v>253</v>
      </c>
      <c r="AU276" s="197" t="s">
        <v>82</v>
      </c>
      <c r="AV276" s="187"/>
      <c r="AW276" s="187"/>
      <c r="AX276" s="187"/>
      <c r="AY276" s="187" t="s">
        <v>131</v>
      </c>
      <c r="AZ276" s="187"/>
      <c r="BA276" s="187"/>
      <c r="BB276" s="187"/>
      <c r="BC276" s="187"/>
      <c r="BD276" s="187"/>
      <c r="BE276" s="90">
        <f>IF($U$276="základní",$N$276,0)</f>
        <v>0</v>
      </c>
      <c r="BF276" s="90">
        <f>IF($U$276="snížená",$N$276,0)</f>
        <v>0</v>
      </c>
      <c r="BG276" s="90">
        <f>IF($U$276="zákl. přenesená",$N$276,0)</f>
        <v>0</v>
      </c>
      <c r="BH276" s="90">
        <f>IF($U$276="sníž. přenesená",$N$276,0)</f>
        <v>0</v>
      </c>
      <c r="BI276" s="90">
        <f>IF($U$276="nulová",$N$276,0)</f>
        <v>0</v>
      </c>
      <c r="BJ276" s="197" t="s">
        <v>20</v>
      </c>
      <c r="BK276" s="90">
        <f>ROUND($L$276*$K$276,2)</f>
        <v>0</v>
      </c>
      <c r="BL276" s="197" t="s">
        <v>223</v>
      </c>
      <c r="BM276" s="197" t="s">
        <v>482</v>
      </c>
    </row>
    <row r="277" spans="2:65" s="6" customFormat="1" ht="27" customHeight="1">
      <c r="B277" s="17"/>
      <c r="C277" s="187"/>
      <c r="D277" s="187"/>
      <c r="E277" s="187"/>
      <c r="F277" s="254" t="s">
        <v>483</v>
      </c>
      <c r="G277" s="225"/>
      <c r="H277" s="225"/>
      <c r="I277" s="225"/>
      <c r="J277" s="225"/>
      <c r="K277" s="225"/>
      <c r="L277" s="225"/>
      <c r="M277" s="225"/>
      <c r="N277" s="225"/>
      <c r="O277" s="225"/>
      <c r="P277" s="225"/>
      <c r="Q277" s="225"/>
      <c r="R277" s="225"/>
      <c r="S277" s="17"/>
      <c r="T277" s="192"/>
      <c r="U277" s="187"/>
      <c r="V277" s="187"/>
      <c r="W277" s="187"/>
      <c r="X277" s="187"/>
      <c r="Y277" s="187"/>
      <c r="Z277" s="187"/>
      <c r="AA277" s="33"/>
      <c r="AB277" s="187"/>
      <c r="AC277" s="187"/>
      <c r="AD277" s="187"/>
      <c r="AE277" s="187"/>
      <c r="AF277" s="187"/>
      <c r="AG277" s="187"/>
      <c r="AH277" s="187"/>
      <c r="AI277" s="187"/>
      <c r="AJ277" s="187"/>
      <c r="AK277" s="187"/>
      <c r="AL277" s="187"/>
      <c r="AM277" s="187"/>
      <c r="AN277" s="187"/>
      <c r="AO277" s="187"/>
      <c r="AP277" s="187"/>
      <c r="AQ277" s="187"/>
      <c r="AR277" s="187"/>
      <c r="AS277" s="187"/>
      <c r="AT277" s="187" t="s">
        <v>140</v>
      </c>
      <c r="AU277" s="187" t="s">
        <v>82</v>
      </c>
      <c r="AV277" s="187"/>
      <c r="AW277" s="187"/>
      <c r="AX277" s="187"/>
      <c r="AY277" s="187"/>
      <c r="AZ277" s="187"/>
      <c r="BA277" s="187"/>
      <c r="BB277" s="187"/>
      <c r="BC277" s="187"/>
      <c r="BD277" s="187"/>
      <c r="BE277" s="187"/>
      <c r="BF277" s="187"/>
      <c r="BG277" s="187"/>
      <c r="BH277" s="187"/>
      <c r="BI277" s="187"/>
      <c r="BJ277" s="187"/>
      <c r="BK277" s="187"/>
      <c r="BL277" s="187"/>
      <c r="BM277" s="187"/>
    </row>
    <row r="278" spans="2:65" s="6" customFormat="1" ht="15.75" customHeight="1">
      <c r="B278" s="91"/>
      <c r="C278" s="187"/>
      <c r="D278" s="187"/>
      <c r="E278" s="187"/>
      <c r="F278" s="255" t="s">
        <v>484</v>
      </c>
      <c r="G278" s="256"/>
      <c r="H278" s="256"/>
      <c r="I278" s="256"/>
      <c r="J278" s="187"/>
      <c r="K278" s="92">
        <v>500.006</v>
      </c>
      <c r="L278" s="187"/>
      <c r="M278" s="187"/>
      <c r="N278" s="187"/>
      <c r="O278" s="187"/>
      <c r="P278" s="187"/>
      <c r="Q278" s="187"/>
      <c r="R278" s="187"/>
      <c r="S278" s="91"/>
      <c r="T278" s="93"/>
      <c r="U278" s="187"/>
      <c r="V278" s="187"/>
      <c r="W278" s="187"/>
      <c r="X278" s="187"/>
      <c r="Y278" s="187"/>
      <c r="Z278" s="187"/>
      <c r="AA278" s="94"/>
      <c r="AB278" s="187"/>
      <c r="AC278" s="187"/>
      <c r="AD278" s="187"/>
      <c r="AE278" s="187"/>
      <c r="AF278" s="187"/>
      <c r="AG278" s="187"/>
      <c r="AH278" s="187"/>
      <c r="AI278" s="187"/>
      <c r="AJ278" s="187"/>
      <c r="AK278" s="187"/>
      <c r="AL278" s="187"/>
      <c r="AM278" s="187"/>
      <c r="AN278" s="187"/>
      <c r="AO278" s="187"/>
      <c r="AP278" s="187"/>
      <c r="AQ278" s="187"/>
      <c r="AR278" s="187"/>
      <c r="AS278" s="187"/>
      <c r="AT278" s="202" t="s">
        <v>142</v>
      </c>
      <c r="AU278" s="202" t="s">
        <v>82</v>
      </c>
      <c r="AV278" s="202" t="s">
        <v>82</v>
      </c>
      <c r="AW278" s="202" t="s">
        <v>69</v>
      </c>
      <c r="AX278" s="202" t="s">
        <v>20</v>
      </c>
      <c r="AY278" s="202" t="s">
        <v>131</v>
      </c>
      <c r="AZ278" s="187"/>
      <c r="BA278" s="187"/>
      <c r="BB278" s="187"/>
      <c r="BC278" s="187"/>
      <c r="BD278" s="187"/>
      <c r="BE278" s="187"/>
      <c r="BF278" s="187"/>
      <c r="BG278" s="187"/>
      <c r="BH278" s="187"/>
      <c r="BI278" s="187"/>
      <c r="BJ278" s="187"/>
      <c r="BK278" s="187"/>
      <c r="BL278" s="187"/>
      <c r="BM278" s="187"/>
    </row>
    <row r="279" spans="2:65" s="6" customFormat="1" ht="27" customHeight="1">
      <c r="B279" s="17"/>
      <c r="C279" s="82" t="s">
        <v>485</v>
      </c>
      <c r="D279" s="82" t="s">
        <v>132</v>
      </c>
      <c r="E279" s="83" t="s">
        <v>486</v>
      </c>
      <c r="F279" s="250" t="s">
        <v>487</v>
      </c>
      <c r="G279" s="251"/>
      <c r="H279" s="251"/>
      <c r="I279" s="251"/>
      <c r="J279" s="84" t="s">
        <v>409</v>
      </c>
      <c r="K279" s="103"/>
      <c r="L279" s="252"/>
      <c r="M279" s="251"/>
      <c r="N279" s="253">
        <f>ROUND($L$279*$K$279,2)</f>
        <v>0</v>
      </c>
      <c r="O279" s="251"/>
      <c r="P279" s="251"/>
      <c r="Q279" s="251"/>
      <c r="R279" s="201" t="s">
        <v>136</v>
      </c>
      <c r="S279" s="17"/>
      <c r="T279" s="86"/>
      <c r="U279" s="87" t="s">
        <v>39</v>
      </c>
      <c r="V279" s="187"/>
      <c r="W279" s="187"/>
      <c r="X279" s="88">
        <v>0</v>
      </c>
      <c r="Y279" s="88">
        <f>$X$279*$K$279</f>
        <v>0</v>
      </c>
      <c r="Z279" s="88">
        <v>0</v>
      </c>
      <c r="AA279" s="89">
        <f>$Z$279*$K$279</f>
        <v>0</v>
      </c>
      <c r="AB279" s="187"/>
      <c r="AC279" s="187"/>
      <c r="AD279" s="187"/>
      <c r="AE279" s="187"/>
      <c r="AF279" s="187"/>
      <c r="AG279" s="187"/>
      <c r="AH279" s="187"/>
      <c r="AI279" s="187"/>
      <c r="AJ279" s="187"/>
      <c r="AK279" s="187"/>
      <c r="AL279" s="187"/>
      <c r="AM279" s="187"/>
      <c r="AN279" s="187"/>
      <c r="AO279" s="187"/>
      <c r="AP279" s="187"/>
      <c r="AQ279" s="187"/>
      <c r="AR279" s="197" t="s">
        <v>223</v>
      </c>
      <c r="AS279" s="187"/>
      <c r="AT279" s="197" t="s">
        <v>132</v>
      </c>
      <c r="AU279" s="197" t="s">
        <v>82</v>
      </c>
      <c r="AV279" s="187"/>
      <c r="AW279" s="187"/>
      <c r="AX279" s="187"/>
      <c r="AY279" s="187" t="s">
        <v>131</v>
      </c>
      <c r="AZ279" s="187"/>
      <c r="BA279" s="187"/>
      <c r="BB279" s="187"/>
      <c r="BC279" s="187"/>
      <c r="BD279" s="187"/>
      <c r="BE279" s="90">
        <f>IF($U$279="základní",$N$279,0)</f>
        <v>0</v>
      </c>
      <c r="BF279" s="90">
        <f>IF($U$279="snížená",$N$279,0)</f>
        <v>0</v>
      </c>
      <c r="BG279" s="90">
        <f>IF($U$279="zákl. přenesená",$N$279,0)</f>
        <v>0</v>
      </c>
      <c r="BH279" s="90">
        <f>IF($U$279="sníž. přenesená",$N$279,0)</f>
        <v>0</v>
      </c>
      <c r="BI279" s="90">
        <f>IF($U$279="nulová",$N$279,0)</f>
        <v>0</v>
      </c>
      <c r="BJ279" s="197" t="s">
        <v>20</v>
      </c>
      <c r="BK279" s="90">
        <f>ROUND($L$279*$K$279,2)</f>
        <v>0</v>
      </c>
      <c r="BL279" s="197" t="s">
        <v>223</v>
      </c>
      <c r="BM279" s="197" t="s">
        <v>488</v>
      </c>
    </row>
    <row r="280" spans="2:65" s="6" customFormat="1" ht="16.5" customHeight="1">
      <c r="B280" s="17"/>
      <c r="C280" s="187"/>
      <c r="D280" s="187"/>
      <c r="E280" s="187"/>
      <c r="F280" s="254" t="s">
        <v>489</v>
      </c>
      <c r="G280" s="225"/>
      <c r="H280" s="225"/>
      <c r="I280" s="225"/>
      <c r="J280" s="225"/>
      <c r="K280" s="225"/>
      <c r="L280" s="225"/>
      <c r="M280" s="225"/>
      <c r="N280" s="225"/>
      <c r="O280" s="225"/>
      <c r="P280" s="225"/>
      <c r="Q280" s="225"/>
      <c r="R280" s="225"/>
      <c r="S280" s="17"/>
      <c r="T280" s="192"/>
      <c r="U280" s="187"/>
      <c r="V280" s="187"/>
      <c r="W280" s="187"/>
      <c r="X280" s="187"/>
      <c r="Y280" s="187"/>
      <c r="Z280" s="187"/>
      <c r="AA280" s="33"/>
      <c r="AB280" s="187"/>
      <c r="AC280" s="187"/>
      <c r="AD280" s="187"/>
      <c r="AE280" s="187"/>
      <c r="AF280" s="187"/>
      <c r="AG280" s="187"/>
      <c r="AH280" s="187"/>
      <c r="AI280" s="187"/>
      <c r="AJ280" s="187"/>
      <c r="AK280" s="187"/>
      <c r="AL280" s="187"/>
      <c r="AM280" s="187"/>
      <c r="AN280" s="187"/>
      <c r="AO280" s="187"/>
      <c r="AP280" s="187"/>
      <c r="AQ280" s="187"/>
      <c r="AR280" s="187"/>
      <c r="AS280" s="187"/>
      <c r="AT280" s="187" t="s">
        <v>140</v>
      </c>
      <c r="AU280" s="187" t="s">
        <v>82</v>
      </c>
      <c r="AV280" s="187"/>
      <c r="AW280" s="187"/>
      <c r="AX280" s="187"/>
      <c r="AY280" s="187"/>
      <c r="AZ280" s="187"/>
      <c r="BA280" s="187"/>
      <c r="BB280" s="187"/>
      <c r="BC280" s="187"/>
      <c r="BD280" s="187"/>
      <c r="BE280" s="187"/>
      <c r="BF280" s="187"/>
      <c r="BG280" s="187"/>
      <c r="BH280" s="187"/>
      <c r="BI280" s="187"/>
      <c r="BJ280" s="187"/>
      <c r="BK280" s="187"/>
      <c r="BL280" s="187"/>
      <c r="BM280" s="187"/>
    </row>
    <row r="281" spans="2:63" s="74" customFormat="1" ht="30.75" customHeight="1">
      <c r="B281" s="75"/>
      <c r="D281" s="81" t="s">
        <v>104</v>
      </c>
      <c r="N281" s="268">
        <f>$BK$281</f>
        <v>0</v>
      </c>
      <c r="O281" s="267"/>
      <c r="P281" s="267"/>
      <c r="Q281" s="267"/>
      <c r="S281" s="75"/>
      <c r="T281" s="77"/>
      <c r="W281" s="78">
        <f>SUM($W$282:$W$283)</f>
        <v>0</v>
      </c>
      <c r="Y281" s="78">
        <f>SUM($Y$282:$Y$283)</f>
        <v>0</v>
      </c>
      <c r="AA281" s="79">
        <f>SUM($AA$282:$AA$283)</f>
        <v>0</v>
      </c>
      <c r="AR281" s="204" t="s">
        <v>82</v>
      </c>
      <c r="AT281" s="204" t="s">
        <v>68</v>
      </c>
      <c r="AU281" s="204" t="s">
        <v>20</v>
      </c>
      <c r="AY281" s="204" t="s">
        <v>131</v>
      </c>
      <c r="BK281" s="80">
        <f>SUM($BK$282:$BK$283)</f>
        <v>0</v>
      </c>
    </row>
    <row r="282" spans="2:65" s="6" customFormat="1" ht="27" customHeight="1">
      <c r="B282" s="17"/>
      <c r="C282" s="82" t="s">
        <v>490</v>
      </c>
      <c r="D282" s="82" t="s">
        <v>132</v>
      </c>
      <c r="E282" s="83" t="s">
        <v>491</v>
      </c>
      <c r="F282" s="250" t="s">
        <v>492</v>
      </c>
      <c r="G282" s="251"/>
      <c r="H282" s="251"/>
      <c r="I282" s="251"/>
      <c r="J282" s="84" t="s">
        <v>493</v>
      </c>
      <c r="K282" s="85">
        <v>1</v>
      </c>
      <c r="L282" s="252"/>
      <c r="M282" s="251"/>
      <c r="N282" s="253">
        <f>ROUND($L$282*$K$282,2)</f>
        <v>0</v>
      </c>
      <c r="O282" s="251"/>
      <c r="P282" s="251"/>
      <c r="Q282" s="251"/>
      <c r="R282" s="201"/>
      <c r="S282" s="17"/>
      <c r="T282" s="86"/>
      <c r="U282" s="87" t="s">
        <v>39</v>
      </c>
      <c r="V282" s="187"/>
      <c r="W282" s="187"/>
      <c r="X282" s="88">
        <v>0</v>
      </c>
      <c r="Y282" s="88">
        <f>$X$282*$K$282</f>
        <v>0</v>
      </c>
      <c r="Z282" s="88">
        <v>0</v>
      </c>
      <c r="AA282" s="89">
        <f>$Z$282*$K$282</f>
        <v>0</v>
      </c>
      <c r="AB282" s="187"/>
      <c r="AC282" s="187"/>
      <c r="AD282" s="187"/>
      <c r="AE282" s="187"/>
      <c r="AF282" s="187"/>
      <c r="AG282" s="187"/>
      <c r="AH282" s="187"/>
      <c r="AI282" s="187"/>
      <c r="AJ282" s="187"/>
      <c r="AK282" s="187"/>
      <c r="AL282" s="187"/>
      <c r="AM282" s="187"/>
      <c r="AN282" s="187"/>
      <c r="AO282" s="187"/>
      <c r="AP282" s="187"/>
      <c r="AQ282" s="187"/>
      <c r="AR282" s="197" t="s">
        <v>223</v>
      </c>
      <c r="AS282" s="187"/>
      <c r="AT282" s="197" t="s">
        <v>132</v>
      </c>
      <c r="AU282" s="197" t="s">
        <v>82</v>
      </c>
      <c r="AV282" s="187"/>
      <c r="AW282" s="187"/>
      <c r="AX282" s="187"/>
      <c r="AY282" s="187" t="s">
        <v>131</v>
      </c>
      <c r="AZ282" s="187"/>
      <c r="BA282" s="187"/>
      <c r="BB282" s="187"/>
      <c r="BC282" s="187"/>
      <c r="BD282" s="187"/>
      <c r="BE282" s="90">
        <f>IF($U$282="základní",$N$282,0)</f>
        <v>0</v>
      </c>
      <c r="BF282" s="90">
        <f>IF($U$282="snížená",$N$282,0)</f>
        <v>0</v>
      </c>
      <c r="BG282" s="90">
        <f>IF($U$282="zákl. přenesená",$N$282,0)</f>
        <v>0</v>
      </c>
      <c r="BH282" s="90">
        <f>IF($U$282="sníž. přenesená",$N$282,0)</f>
        <v>0</v>
      </c>
      <c r="BI282" s="90">
        <f>IF($U$282="nulová",$N$282,0)</f>
        <v>0</v>
      </c>
      <c r="BJ282" s="197" t="s">
        <v>20</v>
      </c>
      <c r="BK282" s="90">
        <f>ROUND($L$282*$K$282,2)</f>
        <v>0</v>
      </c>
      <c r="BL282" s="197" t="s">
        <v>223</v>
      </c>
      <c r="BM282" s="197" t="s">
        <v>494</v>
      </c>
    </row>
    <row r="283" spans="2:65" s="6" customFormat="1" ht="16.5" customHeight="1">
      <c r="B283" s="17"/>
      <c r="C283" s="187"/>
      <c r="D283" s="187"/>
      <c r="E283" s="187"/>
      <c r="F283" s="254" t="s">
        <v>495</v>
      </c>
      <c r="G283" s="225"/>
      <c r="H283" s="225"/>
      <c r="I283" s="225"/>
      <c r="J283" s="225"/>
      <c r="K283" s="225"/>
      <c r="L283" s="225"/>
      <c r="M283" s="225"/>
      <c r="N283" s="225"/>
      <c r="O283" s="225"/>
      <c r="P283" s="225"/>
      <c r="Q283" s="225"/>
      <c r="R283" s="225"/>
      <c r="S283" s="17"/>
      <c r="T283" s="192"/>
      <c r="U283" s="187"/>
      <c r="V283" s="187"/>
      <c r="W283" s="187"/>
      <c r="X283" s="187"/>
      <c r="Y283" s="187"/>
      <c r="Z283" s="187"/>
      <c r="AA283" s="33"/>
      <c r="AB283" s="187"/>
      <c r="AC283" s="18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87"/>
      <c r="AT283" s="187" t="s">
        <v>140</v>
      </c>
      <c r="AU283" s="187" t="s">
        <v>82</v>
      </c>
      <c r="AV283" s="187"/>
      <c r="AW283" s="187"/>
      <c r="AX283" s="187"/>
      <c r="AY283" s="187"/>
      <c r="AZ283" s="187"/>
      <c r="BA283" s="187"/>
      <c r="BB283" s="187"/>
      <c r="BC283" s="187"/>
      <c r="BD283" s="187"/>
      <c r="BE283" s="187"/>
      <c r="BF283" s="187"/>
      <c r="BG283" s="187"/>
      <c r="BH283" s="187"/>
      <c r="BI283" s="187"/>
      <c r="BJ283" s="187"/>
      <c r="BK283" s="187"/>
      <c r="BL283" s="187"/>
      <c r="BM283" s="187"/>
    </row>
    <row r="284" spans="2:63" s="74" customFormat="1" ht="30.75" customHeight="1">
      <c r="B284" s="75"/>
      <c r="D284" s="81" t="s">
        <v>105</v>
      </c>
      <c r="N284" s="268">
        <f>$BK$284</f>
        <v>0</v>
      </c>
      <c r="O284" s="267"/>
      <c r="P284" s="267"/>
      <c r="Q284" s="267"/>
      <c r="S284" s="75"/>
      <c r="T284" s="77"/>
      <c r="W284" s="78">
        <f>SUM($W$285:$W$286)</f>
        <v>0</v>
      </c>
      <c r="Y284" s="78">
        <f>SUM($Y$285:$Y$286)</f>
        <v>0</v>
      </c>
      <c r="AA284" s="79">
        <f>SUM($AA$285:$AA$286)</f>
        <v>0</v>
      </c>
      <c r="AR284" s="204" t="s">
        <v>82</v>
      </c>
      <c r="AT284" s="204" t="s">
        <v>68</v>
      </c>
      <c r="AU284" s="204" t="s">
        <v>20</v>
      </c>
      <c r="AY284" s="204" t="s">
        <v>131</v>
      </c>
      <c r="BK284" s="80">
        <f>SUM($BK$285:$BK$286)</f>
        <v>0</v>
      </c>
    </row>
    <row r="285" spans="2:65" s="6" customFormat="1" ht="15.75" customHeight="1">
      <c r="B285" s="17"/>
      <c r="C285" s="82" t="s">
        <v>496</v>
      </c>
      <c r="D285" s="82" t="s">
        <v>132</v>
      </c>
      <c r="E285" s="83" t="s">
        <v>497</v>
      </c>
      <c r="F285" s="250" t="s">
        <v>498</v>
      </c>
      <c r="G285" s="251"/>
      <c r="H285" s="251"/>
      <c r="I285" s="251"/>
      <c r="J285" s="84" t="s">
        <v>493</v>
      </c>
      <c r="K285" s="85">
        <v>1</v>
      </c>
      <c r="L285" s="252"/>
      <c r="M285" s="251"/>
      <c r="N285" s="253">
        <f>ROUND($L$285*$K$285,2)</f>
        <v>0</v>
      </c>
      <c r="O285" s="251"/>
      <c r="P285" s="251"/>
      <c r="Q285" s="251"/>
      <c r="R285" s="201"/>
      <c r="S285" s="17"/>
      <c r="T285" s="86"/>
      <c r="U285" s="87" t="s">
        <v>39</v>
      </c>
      <c r="V285" s="187"/>
      <c r="W285" s="187"/>
      <c r="X285" s="88">
        <v>0</v>
      </c>
      <c r="Y285" s="88">
        <f>$X$285*$K$285</f>
        <v>0</v>
      </c>
      <c r="Z285" s="88">
        <v>0</v>
      </c>
      <c r="AA285" s="89">
        <f>$Z$285*$K$285</f>
        <v>0</v>
      </c>
      <c r="AB285" s="187"/>
      <c r="AC285" s="187"/>
      <c r="AD285" s="187"/>
      <c r="AE285" s="187"/>
      <c r="AF285" s="187"/>
      <c r="AG285" s="187"/>
      <c r="AH285" s="187"/>
      <c r="AI285" s="187"/>
      <c r="AJ285" s="187"/>
      <c r="AK285" s="187"/>
      <c r="AL285" s="187"/>
      <c r="AM285" s="187"/>
      <c r="AN285" s="187"/>
      <c r="AO285" s="187"/>
      <c r="AP285" s="187"/>
      <c r="AQ285" s="187"/>
      <c r="AR285" s="197" t="s">
        <v>223</v>
      </c>
      <c r="AS285" s="187"/>
      <c r="AT285" s="197" t="s">
        <v>132</v>
      </c>
      <c r="AU285" s="197" t="s">
        <v>82</v>
      </c>
      <c r="AV285" s="187"/>
      <c r="AW285" s="187"/>
      <c r="AX285" s="187"/>
      <c r="AY285" s="187" t="s">
        <v>131</v>
      </c>
      <c r="AZ285" s="187"/>
      <c r="BA285" s="187"/>
      <c r="BB285" s="187"/>
      <c r="BC285" s="187"/>
      <c r="BD285" s="187"/>
      <c r="BE285" s="90">
        <f>IF($U$285="základní",$N$285,0)</f>
        <v>0</v>
      </c>
      <c r="BF285" s="90">
        <f>IF($U$285="snížená",$N$285,0)</f>
        <v>0</v>
      </c>
      <c r="BG285" s="90">
        <f>IF($U$285="zákl. přenesená",$N$285,0)</f>
        <v>0</v>
      </c>
      <c r="BH285" s="90">
        <f>IF($U$285="sníž. přenesená",$N$285,0)</f>
        <v>0</v>
      </c>
      <c r="BI285" s="90">
        <f>IF($U$285="nulová",$N$285,0)</f>
        <v>0</v>
      </c>
      <c r="BJ285" s="197" t="s">
        <v>20</v>
      </c>
      <c r="BK285" s="90">
        <f>ROUND($L$285*$K$285,2)</f>
        <v>0</v>
      </c>
      <c r="BL285" s="197" t="s">
        <v>223</v>
      </c>
      <c r="BM285" s="197" t="s">
        <v>499</v>
      </c>
    </row>
    <row r="286" spans="2:65" s="6" customFormat="1" ht="16.5" customHeight="1">
      <c r="B286" s="17"/>
      <c r="C286" s="187"/>
      <c r="D286" s="187"/>
      <c r="E286" s="187"/>
      <c r="F286" s="254" t="s">
        <v>498</v>
      </c>
      <c r="G286" s="225"/>
      <c r="H286" s="225"/>
      <c r="I286" s="225"/>
      <c r="J286" s="225"/>
      <c r="K286" s="225"/>
      <c r="L286" s="225"/>
      <c r="M286" s="225"/>
      <c r="N286" s="225"/>
      <c r="O286" s="225"/>
      <c r="P286" s="225"/>
      <c r="Q286" s="225"/>
      <c r="R286" s="225"/>
      <c r="S286" s="17"/>
      <c r="T286" s="192"/>
      <c r="U286" s="187"/>
      <c r="V286" s="187"/>
      <c r="W286" s="187"/>
      <c r="X286" s="187"/>
      <c r="Y286" s="187"/>
      <c r="Z286" s="187"/>
      <c r="AA286" s="33"/>
      <c r="AB286" s="187"/>
      <c r="AC286" s="18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87"/>
      <c r="AT286" s="187" t="s">
        <v>140</v>
      </c>
      <c r="AU286" s="187" t="s">
        <v>82</v>
      </c>
      <c r="AV286" s="187"/>
      <c r="AW286" s="187"/>
      <c r="AX286" s="187"/>
      <c r="AY286" s="187"/>
      <c r="AZ286" s="187"/>
      <c r="BA286" s="187"/>
      <c r="BB286" s="187"/>
      <c r="BC286" s="187"/>
      <c r="BD286" s="187"/>
      <c r="BE286" s="187"/>
      <c r="BF286" s="187"/>
      <c r="BG286" s="187"/>
      <c r="BH286" s="187"/>
      <c r="BI286" s="187"/>
      <c r="BJ286" s="187"/>
      <c r="BK286" s="187"/>
      <c r="BL286" s="187"/>
      <c r="BM286" s="187"/>
    </row>
    <row r="287" spans="2:63" s="74" customFormat="1" ht="30.75" customHeight="1">
      <c r="B287" s="75"/>
      <c r="D287" s="81" t="s">
        <v>106</v>
      </c>
      <c r="N287" s="268">
        <f>$BK$287</f>
        <v>0</v>
      </c>
      <c r="O287" s="267"/>
      <c r="P287" s="267"/>
      <c r="Q287" s="267"/>
      <c r="S287" s="75"/>
      <c r="T287" s="77"/>
      <c r="W287" s="78">
        <f>SUM($W$288:$W$361)</f>
        <v>0</v>
      </c>
      <c r="Y287" s="78">
        <f>SUM($Y$288:$Y$361)</f>
        <v>18.852441900000002</v>
      </c>
      <c r="AA287" s="79">
        <f>SUM($AA$288:$AA$361)</f>
        <v>0</v>
      </c>
      <c r="AR287" s="204" t="s">
        <v>82</v>
      </c>
      <c r="AT287" s="204" t="s">
        <v>68</v>
      </c>
      <c r="AU287" s="204" t="s">
        <v>20</v>
      </c>
      <c r="AY287" s="204" t="s">
        <v>131</v>
      </c>
      <c r="BK287" s="80">
        <f>SUM($BK$288:$BK$361)</f>
        <v>0</v>
      </c>
    </row>
    <row r="288" spans="2:65" s="6" customFormat="1" ht="27" customHeight="1">
      <c r="B288" s="17"/>
      <c r="C288" s="82" t="s">
        <v>500</v>
      </c>
      <c r="D288" s="82" t="s">
        <v>132</v>
      </c>
      <c r="E288" s="83" t="s">
        <v>501</v>
      </c>
      <c r="F288" s="250" t="s">
        <v>502</v>
      </c>
      <c r="G288" s="251"/>
      <c r="H288" s="251"/>
      <c r="I288" s="251"/>
      <c r="J288" s="84" t="s">
        <v>135</v>
      </c>
      <c r="K288" s="85">
        <v>33.64</v>
      </c>
      <c r="L288" s="252"/>
      <c r="M288" s="251"/>
      <c r="N288" s="253">
        <f>ROUND($L$288*$K$288,2)</f>
        <v>0</v>
      </c>
      <c r="O288" s="251"/>
      <c r="P288" s="251"/>
      <c r="Q288" s="251"/>
      <c r="R288" s="201" t="s">
        <v>136</v>
      </c>
      <c r="S288" s="17"/>
      <c r="T288" s="86"/>
      <c r="U288" s="87" t="s">
        <v>39</v>
      </c>
      <c r="V288" s="187"/>
      <c r="W288" s="187"/>
      <c r="X288" s="88">
        <v>0.00108</v>
      </c>
      <c r="Y288" s="88">
        <f>$X$288*$K$288</f>
        <v>0.0363312</v>
      </c>
      <c r="Z288" s="88">
        <v>0</v>
      </c>
      <c r="AA288" s="89">
        <f>$Z$288*$K$288</f>
        <v>0</v>
      </c>
      <c r="AB288" s="187"/>
      <c r="AC288" s="187"/>
      <c r="AD288" s="187"/>
      <c r="AE288" s="187"/>
      <c r="AF288" s="187"/>
      <c r="AG288" s="187"/>
      <c r="AH288" s="187"/>
      <c r="AI288" s="187"/>
      <c r="AJ288" s="187"/>
      <c r="AK288" s="187"/>
      <c r="AL288" s="187"/>
      <c r="AM288" s="187"/>
      <c r="AN288" s="187"/>
      <c r="AO288" s="187"/>
      <c r="AP288" s="187"/>
      <c r="AQ288" s="187"/>
      <c r="AR288" s="197" t="s">
        <v>223</v>
      </c>
      <c r="AS288" s="187"/>
      <c r="AT288" s="197" t="s">
        <v>132</v>
      </c>
      <c r="AU288" s="197" t="s">
        <v>82</v>
      </c>
      <c r="AV288" s="187"/>
      <c r="AW288" s="187"/>
      <c r="AX288" s="187"/>
      <c r="AY288" s="187" t="s">
        <v>131</v>
      </c>
      <c r="AZ288" s="187"/>
      <c r="BA288" s="187"/>
      <c r="BB288" s="187"/>
      <c r="BC288" s="187"/>
      <c r="BD288" s="187"/>
      <c r="BE288" s="90">
        <f>IF($U$288="základní",$N$288,0)</f>
        <v>0</v>
      </c>
      <c r="BF288" s="90">
        <f>IF($U$288="snížená",$N$288,0)</f>
        <v>0</v>
      </c>
      <c r="BG288" s="90">
        <f>IF($U$288="zákl. přenesená",$N$288,0)</f>
        <v>0</v>
      </c>
      <c r="BH288" s="90">
        <f>IF($U$288="sníž. přenesená",$N$288,0)</f>
        <v>0</v>
      </c>
      <c r="BI288" s="90">
        <f>IF($U$288="nulová",$N$288,0)</f>
        <v>0</v>
      </c>
      <c r="BJ288" s="197" t="s">
        <v>20</v>
      </c>
      <c r="BK288" s="90">
        <f>ROUND($L$288*$K$288,2)</f>
        <v>0</v>
      </c>
      <c r="BL288" s="197" t="s">
        <v>223</v>
      </c>
      <c r="BM288" s="197" t="s">
        <v>503</v>
      </c>
    </row>
    <row r="289" spans="2:65" s="6" customFormat="1" ht="16.5" customHeight="1">
      <c r="B289" s="17"/>
      <c r="C289" s="187"/>
      <c r="D289" s="187"/>
      <c r="E289" s="187"/>
      <c r="F289" s="254" t="s">
        <v>504</v>
      </c>
      <c r="G289" s="225"/>
      <c r="H289" s="225"/>
      <c r="I289" s="225"/>
      <c r="J289" s="225"/>
      <c r="K289" s="225"/>
      <c r="L289" s="225"/>
      <c r="M289" s="225"/>
      <c r="N289" s="225"/>
      <c r="O289" s="225"/>
      <c r="P289" s="225"/>
      <c r="Q289" s="225"/>
      <c r="R289" s="225"/>
      <c r="S289" s="17"/>
      <c r="T289" s="192"/>
      <c r="U289" s="187"/>
      <c r="V289" s="187"/>
      <c r="W289" s="187"/>
      <c r="X289" s="187"/>
      <c r="Y289" s="187"/>
      <c r="Z289" s="187"/>
      <c r="AA289" s="33"/>
      <c r="AB289" s="187"/>
      <c r="AC289" s="187"/>
      <c r="AD289" s="187"/>
      <c r="AE289" s="187"/>
      <c r="AF289" s="187"/>
      <c r="AG289" s="187"/>
      <c r="AH289" s="187"/>
      <c r="AI289" s="187"/>
      <c r="AJ289" s="187"/>
      <c r="AK289" s="187"/>
      <c r="AL289" s="187"/>
      <c r="AM289" s="187"/>
      <c r="AN289" s="187"/>
      <c r="AO289" s="187"/>
      <c r="AP289" s="187"/>
      <c r="AQ289" s="187"/>
      <c r="AR289" s="187"/>
      <c r="AS289" s="187"/>
      <c r="AT289" s="187" t="s">
        <v>140</v>
      </c>
      <c r="AU289" s="187" t="s">
        <v>82</v>
      </c>
      <c r="AV289" s="187"/>
      <c r="AW289" s="187"/>
      <c r="AX289" s="187"/>
      <c r="AY289" s="187"/>
      <c r="AZ289" s="187"/>
      <c r="BA289" s="187"/>
      <c r="BB289" s="187"/>
      <c r="BC289" s="187"/>
      <c r="BD289" s="187"/>
      <c r="BE289" s="187"/>
      <c r="BF289" s="187"/>
      <c r="BG289" s="187"/>
      <c r="BH289" s="187"/>
      <c r="BI289" s="187"/>
      <c r="BJ289" s="187"/>
      <c r="BK289" s="187"/>
      <c r="BL289" s="187"/>
      <c r="BM289" s="187"/>
    </row>
    <row r="290" spans="2:65" s="6" customFormat="1" ht="15.75" customHeight="1">
      <c r="B290" s="91"/>
      <c r="C290" s="187"/>
      <c r="D290" s="187"/>
      <c r="E290" s="202"/>
      <c r="F290" s="255" t="s">
        <v>505</v>
      </c>
      <c r="G290" s="256"/>
      <c r="H290" s="256"/>
      <c r="I290" s="256"/>
      <c r="J290" s="187"/>
      <c r="K290" s="92">
        <v>33.64</v>
      </c>
      <c r="L290" s="187"/>
      <c r="M290" s="187"/>
      <c r="N290" s="187"/>
      <c r="O290" s="187"/>
      <c r="P290" s="187"/>
      <c r="Q290" s="187"/>
      <c r="R290" s="187"/>
      <c r="S290" s="91"/>
      <c r="T290" s="93"/>
      <c r="U290" s="187"/>
      <c r="V290" s="187"/>
      <c r="W290" s="187"/>
      <c r="X290" s="187"/>
      <c r="Y290" s="187"/>
      <c r="Z290" s="187"/>
      <c r="AA290" s="94"/>
      <c r="AB290" s="187"/>
      <c r="AC290" s="187"/>
      <c r="AD290" s="187"/>
      <c r="AE290" s="187"/>
      <c r="AF290" s="187"/>
      <c r="AG290" s="187"/>
      <c r="AH290" s="187"/>
      <c r="AI290" s="187"/>
      <c r="AJ290" s="187"/>
      <c r="AK290" s="187"/>
      <c r="AL290" s="187"/>
      <c r="AM290" s="187"/>
      <c r="AN290" s="187"/>
      <c r="AO290" s="187"/>
      <c r="AP290" s="187"/>
      <c r="AQ290" s="187"/>
      <c r="AR290" s="187"/>
      <c r="AS290" s="187"/>
      <c r="AT290" s="202" t="s">
        <v>142</v>
      </c>
      <c r="AU290" s="202" t="s">
        <v>82</v>
      </c>
      <c r="AV290" s="202" t="s">
        <v>82</v>
      </c>
      <c r="AW290" s="202" t="s">
        <v>90</v>
      </c>
      <c r="AX290" s="202" t="s">
        <v>20</v>
      </c>
      <c r="AY290" s="202" t="s">
        <v>131</v>
      </c>
      <c r="AZ290" s="187"/>
      <c r="BA290" s="187"/>
      <c r="BB290" s="187"/>
      <c r="BC290" s="187"/>
      <c r="BD290" s="187"/>
      <c r="BE290" s="187"/>
      <c r="BF290" s="187"/>
      <c r="BG290" s="187"/>
      <c r="BH290" s="187"/>
      <c r="BI290" s="187"/>
      <c r="BJ290" s="187"/>
      <c r="BK290" s="187"/>
      <c r="BL290" s="187"/>
      <c r="BM290" s="187"/>
    </row>
    <row r="291" spans="2:65" s="6" customFormat="1" ht="15.75" customHeight="1">
      <c r="B291" s="17"/>
      <c r="C291" s="82" t="s">
        <v>506</v>
      </c>
      <c r="D291" s="82" t="s">
        <v>132</v>
      </c>
      <c r="E291" s="83" t="s">
        <v>507</v>
      </c>
      <c r="F291" s="250" t="s">
        <v>508</v>
      </c>
      <c r="G291" s="251"/>
      <c r="H291" s="251"/>
      <c r="I291" s="251"/>
      <c r="J291" s="84" t="s">
        <v>509</v>
      </c>
      <c r="K291" s="85">
        <v>1</v>
      </c>
      <c r="L291" s="252"/>
      <c r="M291" s="251"/>
      <c r="N291" s="253">
        <f>ROUND($L$291*$K$291,2)</f>
        <v>0</v>
      </c>
      <c r="O291" s="251"/>
      <c r="P291" s="251"/>
      <c r="Q291" s="251"/>
      <c r="R291" s="201"/>
      <c r="S291" s="17"/>
      <c r="T291" s="86"/>
      <c r="U291" s="87" t="s">
        <v>39</v>
      </c>
      <c r="V291" s="187"/>
      <c r="W291" s="187"/>
      <c r="X291" s="88">
        <v>0</v>
      </c>
      <c r="Y291" s="88">
        <f>$X$291*$K$291</f>
        <v>0</v>
      </c>
      <c r="Z291" s="88">
        <v>0</v>
      </c>
      <c r="AA291" s="89">
        <f>$Z$291*$K$291</f>
        <v>0</v>
      </c>
      <c r="AB291" s="187"/>
      <c r="AC291" s="187"/>
      <c r="AD291" s="187"/>
      <c r="AE291" s="187"/>
      <c r="AF291" s="187"/>
      <c r="AG291" s="187"/>
      <c r="AH291" s="187"/>
      <c r="AI291" s="187"/>
      <c r="AJ291" s="187"/>
      <c r="AK291" s="187"/>
      <c r="AL291" s="187"/>
      <c r="AM291" s="187"/>
      <c r="AN291" s="187"/>
      <c r="AO291" s="187"/>
      <c r="AP291" s="187"/>
      <c r="AQ291" s="187"/>
      <c r="AR291" s="197" t="s">
        <v>223</v>
      </c>
      <c r="AS291" s="187"/>
      <c r="AT291" s="197" t="s">
        <v>132</v>
      </c>
      <c r="AU291" s="197" t="s">
        <v>82</v>
      </c>
      <c r="AV291" s="187"/>
      <c r="AW291" s="187"/>
      <c r="AX291" s="187"/>
      <c r="AY291" s="187" t="s">
        <v>131</v>
      </c>
      <c r="AZ291" s="187"/>
      <c r="BA291" s="187"/>
      <c r="BB291" s="187"/>
      <c r="BC291" s="187"/>
      <c r="BD291" s="187"/>
      <c r="BE291" s="90">
        <f>IF($U$291="základní",$N$291,0)</f>
        <v>0</v>
      </c>
      <c r="BF291" s="90">
        <f>IF($U$291="snížená",$N$291,0)</f>
        <v>0</v>
      </c>
      <c r="BG291" s="90">
        <f>IF($U$291="zákl. přenesená",$N$291,0)</f>
        <v>0</v>
      </c>
      <c r="BH291" s="90">
        <f>IF($U$291="sníž. přenesená",$N$291,0)</f>
        <v>0</v>
      </c>
      <c r="BI291" s="90">
        <f>IF($U$291="nulová",$N$291,0)</f>
        <v>0</v>
      </c>
      <c r="BJ291" s="197" t="s">
        <v>20</v>
      </c>
      <c r="BK291" s="90">
        <f>ROUND($L$291*$K$291,2)</f>
        <v>0</v>
      </c>
      <c r="BL291" s="197" t="s">
        <v>223</v>
      </c>
      <c r="BM291" s="197" t="s">
        <v>510</v>
      </c>
    </row>
    <row r="292" spans="2:65" s="6" customFormat="1" ht="16.5" customHeight="1">
      <c r="B292" s="17"/>
      <c r="C292" s="187"/>
      <c r="D292" s="187"/>
      <c r="E292" s="187"/>
      <c r="F292" s="254" t="s">
        <v>508</v>
      </c>
      <c r="G292" s="225"/>
      <c r="H292" s="225"/>
      <c r="I292" s="225"/>
      <c r="J292" s="225"/>
      <c r="K292" s="225"/>
      <c r="L292" s="225"/>
      <c r="M292" s="225"/>
      <c r="N292" s="225"/>
      <c r="O292" s="225"/>
      <c r="P292" s="225"/>
      <c r="Q292" s="225"/>
      <c r="R292" s="225"/>
      <c r="S292" s="17"/>
      <c r="T292" s="192"/>
      <c r="U292" s="187"/>
      <c r="V292" s="187"/>
      <c r="W292" s="187"/>
      <c r="X292" s="187"/>
      <c r="Y292" s="187"/>
      <c r="Z292" s="187"/>
      <c r="AA292" s="33"/>
      <c r="AB292" s="187"/>
      <c r="AC292" s="187"/>
      <c r="AD292" s="187"/>
      <c r="AE292" s="187"/>
      <c r="AF292" s="187"/>
      <c r="AG292" s="187"/>
      <c r="AH292" s="187"/>
      <c r="AI292" s="187"/>
      <c r="AJ292" s="187"/>
      <c r="AK292" s="187"/>
      <c r="AL292" s="187"/>
      <c r="AM292" s="187"/>
      <c r="AN292" s="187"/>
      <c r="AO292" s="187"/>
      <c r="AP292" s="187"/>
      <c r="AQ292" s="187"/>
      <c r="AR292" s="187"/>
      <c r="AS292" s="187"/>
      <c r="AT292" s="187" t="s">
        <v>140</v>
      </c>
      <c r="AU292" s="187" t="s">
        <v>82</v>
      </c>
      <c r="AV292" s="187"/>
      <c r="AW292" s="187"/>
      <c r="AX292" s="187"/>
      <c r="AY292" s="187"/>
      <c r="AZ292" s="187"/>
      <c r="BA292" s="187"/>
      <c r="BB292" s="187"/>
      <c r="BC292" s="187"/>
      <c r="BD292" s="187"/>
      <c r="BE292" s="187"/>
      <c r="BF292" s="187"/>
      <c r="BG292" s="187"/>
      <c r="BH292" s="187"/>
      <c r="BI292" s="187"/>
      <c r="BJ292" s="187"/>
      <c r="BK292" s="187"/>
      <c r="BL292" s="187"/>
      <c r="BM292" s="187"/>
    </row>
    <row r="293" spans="2:65" s="6" customFormat="1" ht="15.75" customHeight="1">
      <c r="B293" s="17"/>
      <c r="C293" s="82" t="s">
        <v>511</v>
      </c>
      <c r="D293" s="82" t="s">
        <v>132</v>
      </c>
      <c r="E293" s="83" t="s">
        <v>512</v>
      </c>
      <c r="F293" s="250" t="s">
        <v>513</v>
      </c>
      <c r="G293" s="251"/>
      <c r="H293" s="251"/>
      <c r="I293" s="251"/>
      <c r="J293" s="84" t="s">
        <v>509</v>
      </c>
      <c r="K293" s="85">
        <v>1</v>
      </c>
      <c r="L293" s="252"/>
      <c r="M293" s="251"/>
      <c r="N293" s="253">
        <f>ROUND($L$293*$K$293,2)</f>
        <v>0</v>
      </c>
      <c r="O293" s="251"/>
      <c r="P293" s="251"/>
      <c r="Q293" s="251"/>
      <c r="R293" s="201"/>
      <c r="S293" s="17"/>
      <c r="T293" s="86"/>
      <c r="U293" s="87" t="s">
        <v>39</v>
      </c>
      <c r="V293" s="187"/>
      <c r="W293" s="187"/>
      <c r="X293" s="88">
        <v>0</v>
      </c>
      <c r="Y293" s="88">
        <f>$X$293*$K$293</f>
        <v>0</v>
      </c>
      <c r="Z293" s="88">
        <v>0</v>
      </c>
      <c r="AA293" s="89">
        <f>$Z$293*$K$293</f>
        <v>0</v>
      </c>
      <c r="AB293" s="187"/>
      <c r="AC293" s="187"/>
      <c r="AD293" s="187"/>
      <c r="AE293" s="187"/>
      <c r="AF293" s="187"/>
      <c r="AG293" s="187"/>
      <c r="AH293" s="187"/>
      <c r="AI293" s="187"/>
      <c r="AJ293" s="187"/>
      <c r="AK293" s="187"/>
      <c r="AL293" s="187"/>
      <c r="AM293" s="187"/>
      <c r="AN293" s="187"/>
      <c r="AO293" s="187"/>
      <c r="AP293" s="187"/>
      <c r="AQ293" s="187"/>
      <c r="AR293" s="197" t="s">
        <v>223</v>
      </c>
      <c r="AS293" s="187"/>
      <c r="AT293" s="197" t="s">
        <v>132</v>
      </c>
      <c r="AU293" s="197" t="s">
        <v>82</v>
      </c>
      <c r="AV293" s="187"/>
      <c r="AW293" s="187"/>
      <c r="AX293" s="187"/>
      <c r="AY293" s="187" t="s">
        <v>131</v>
      </c>
      <c r="AZ293" s="187"/>
      <c r="BA293" s="187"/>
      <c r="BB293" s="187"/>
      <c r="BC293" s="187"/>
      <c r="BD293" s="187"/>
      <c r="BE293" s="90">
        <f>IF($U$293="základní",$N$293,0)</f>
        <v>0</v>
      </c>
      <c r="BF293" s="90">
        <f>IF($U$293="snížená",$N$293,0)</f>
        <v>0</v>
      </c>
      <c r="BG293" s="90">
        <f>IF($U$293="zákl. přenesená",$N$293,0)</f>
        <v>0</v>
      </c>
      <c r="BH293" s="90">
        <f>IF($U$293="sníž. přenesená",$N$293,0)</f>
        <v>0</v>
      </c>
      <c r="BI293" s="90">
        <f>IF($U$293="nulová",$N$293,0)</f>
        <v>0</v>
      </c>
      <c r="BJ293" s="197" t="s">
        <v>20</v>
      </c>
      <c r="BK293" s="90">
        <f>ROUND($L$293*$K$293,2)</f>
        <v>0</v>
      </c>
      <c r="BL293" s="197" t="s">
        <v>223</v>
      </c>
      <c r="BM293" s="197" t="s">
        <v>514</v>
      </c>
    </row>
    <row r="294" spans="2:65" s="6" customFormat="1" ht="16.5" customHeight="1">
      <c r="B294" s="17"/>
      <c r="C294" s="187"/>
      <c r="D294" s="187"/>
      <c r="E294" s="187"/>
      <c r="F294" s="254" t="s">
        <v>508</v>
      </c>
      <c r="G294" s="225"/>
      <c r="H294" s="225"/>
      <c r="I294" s="225"/>
      <c r="J294" s="225"/>
      <c r="K294" s="225"/>
      <c r="L294" s="225"/>
      <c r="M294" s="225"/>
      <c r="N294" s="225"/>
      <c r="O294" s="225"/>
      <c r="P294" s="225"/>
      <c r="Q294" s="225"/>
      <c r="R294" s="225"/>
      <c r="S294" s="17"/>
      <c r="T294" s="192"/>
      <c r="U294" s="187"/>
      <c r="V294" s="187"/>
      <c r="W294" s="187"/>
      <c r="X294" s="187"/>
      <c r="Y294" s="187"/>
      <c r="Z294" s="187"/>
      <c r="AA294" s="33"/>
      <c r="AB294" s="187"/>
      <c r="AC294" s="187"/>
      <c r="AD294" s="187"/>
      <c r="AE294" s="187"/>
      <c r="AF294" s="187"/>
      <c r="AG294" s="187"/>
      <c r="AH294" s="187"/>
      <c r="AI294" s="187"/>
      <c r="AJ294" s="187"/>
      <c r="AK294" s="187"/>
      <c r="AL294" s="187"/>
      <c r="AM294" s="187"/>
      <c r="AN294" s="187"/>
      <c r="AO294" s="187"/>
      <c r="AP294" s="187"/>
      <c r="AQ294" s="187"/>
      <c r="AR294" s="187"/>
      <c r="AS294" s="187"/>
      <c r="AT294" s="187" t="s">
        <v>140</v>
      </c>
      <c r="AU294" s="187" t="s">
        <v>82</v>
      </c>
      <c r="AV294" s="187"/>
      <c r="AW294" s="187"/>
      <c r="AX294" s="187"/>
      <c r="AY294" s="187"/>
      <c r="AZ294" s="187"/>
      <c r="BA294" s="187"/>
      <c r="BB294" s="187"/>
      <c r="BC294" s="187"/>
      <c r="BD294" s="187"/>
      <c r="BE294" s="187"/>
      <c r="BF294" s="187"/>
      <c r="BG294" s="187"/>
      <c r="BH294" s="187"/>
      <c r="BI294" s="187"/>
      <c r="BJ294" s="187"/>
      <c r="BK294" s="187"/>
      <c r="BL294" s="187"/>
      <c r="BM294" s="187"/>
    </row>
    <row r="295" spans="2:65" s="6" customFormat="1" ht="15.75" customHeight="1">
      <c r="B295" s="17"/>
      <c r="C295" s="82" t="s">
        <v>515</v>
      </c>
      <c r="D295" s="82" t="s">
        <v>132</v>
      </c>
      <c r="E295" s="83" t="s">
        <v>516</v>
      </c>
      <c r="F295" s="250" t="s">
        <v>517</v>
      </c>
      <c r="G295" s="251"/>
      <c r="H295" s="251"/>
      <c r="I295" s="251"/>
      <c r="J295" s="84" t="s">
        <v>509</v>
      </c>
      <c r="K295" s="85">
        <v>1</v>
      </c>
      <c r="L295" s="252"/>
      <c r="M295" s="251"/>
      <c r="N295" s="253">
        <f>ROUND($L$295*$K$295,2)</f>
        <v>0</v>
      </c>
      <c r="O295" s="251"/>
      <c r="P295" s="251"/>
      <c r="Q295" s="251"/>
      <c r="R295" s="201"/>
      <c r="S295" s="17"/>
      <c r="T295" s="86"/>
      <c r="U295" s="87" t="s">
        <v>39</v>
      </c>
      <c r="V295" s="187"/>
      <c r="W295" s="187"/>
      <c r="X295" s="88">
        <v>0</v>
      </c>
      <c r="Y295" s="88">
        <f>$X$295*$K$295</f>
        <v>0</v>
      </c>
      <c r="Z295" s="88">
        <v>0</v>
      </c>
      <c r="AA295" s="89">
        <f>$Z$295*$K$295</f>
        <v>0</v>
      </c>
      <c r="AB295" s="187"/>
      <c r="AC295" s="187"/>
      <c r="AD295" s="187"/>
      <c r="AE295" s="187"/>
      <c r="AF295" s="187"/>
      <c r="AG295" s="187"/>
      <c r="AH295" s="187"/>
      <c r="AI295" s="187"/>
      <c r="AJ295" s="187"/>
      <c r="AK295" s="187"/>
      <c r="AL295" s="187"/>
      <c r="AM295" s="187"/>
      <c r="AN295" s="187"/>
      <c r="AO295" s="187"/>
      <c r="AP295" s="187"/>
      <c r="AQ295" s="187"/>
      <c r="AR295" s="197" t="s">
        <v>223</v>
      </c>
      <c r="AS295" s="187"/>
      <c r="AT295" s="197" t="s">
        <v>132</v>
      </c>
      <c r="AU295" s="197" t="s">
        <v>82</v>
      </c>
      <c r="AV295" s="187"/>
      <c r="AW295" s="187"/>
      <c r="AX295" s="187"/>
      <c r="AY295" s="187" t="s">
        <v>131</v>
      </c>
      <c r="AZ295" s="187"/>
      <c r="BA295" s="187"/>
      <c r="BB295" s="187"/>
      <c r="BC295" s="187"/>
      <c r="BD295" s="187"/>
      <c r="BE295" s="90">
        <f>IF($U$295="základní",$N$295,0)</f>
        <v>0</v>
      </c>
      <c r="BF295" s="90">
        <f>IF($U$295="snížená",$N$295,0)</f>
        <v>0</v>
      </c>
      <c r="BG295" s="90">
        <f>IF($U$295="zákl. přenesená",$N$295,0)</f>
        <v>0</v>
      </c>
      <c r="BH295" s="90">
        <f>IF($U$295="sníž. přenesená",$N$295,0)</f>
        <v>0</v>
      </c>
      <c r="BI295" s="90">
        <f>IF($U$295="nulová",$N$295,0)</f>
        <v>0</v>
      </c>
      <c r="BJ295" s="197" t="s">
        <v>20</v>
      </c>
      <c r="BK295" s="90">
        <f>ROUND($L$295*$K$295,2)</f>
        <v>0</v>
      </c>
      <c r="BL295" s="197" t="s">
        <v>223</v>
      </c>
      <c r="BM295" s="197" t="s">
        <v>518</v>
      </c>
    </row>
    <row r="296" spans="2:65" s="6" customFormat="1" ht="16.5" customHeight="1">
      <c r="B296" s="17"/>
      <c r="C296" s="187"/>
      <c r="D296" s="187"/>
      <c r="E296" s="187"/>
      <c r="F296" s="254" t="s">
        <v>508</v>
      </c>
      <c r="G296" s="225"/>
      <c r="H296" s="225"/>
      <c r="I296" s="225"/>
      <c r="J296" s="225"/>
      <c r="K296" s="225"/>
      <c r="L296" s="225"/>
      <c r="M296" s="225"/>
      <c r="N296" s="225"/>
      <c r="O296" s="225"/>
      <c r="P296" s="225"/>
      <c r="Q296" s="225"/>
      <c r="R296" s="225"/>
      <c r="S296" s="17"/>
      <c r="T296" s="192"/>
      <c r="U296" s="187"/>
      <c r="V296" s="187"/>
      <c r="W296" s="187"/>
      <c r="X296" s="187"/>
      <c r="Y296" s="187"/>
      <c r="Z296" s="187"/>
      <c r="AA296" s="33"/>
      <c r="AB296" s="187"/>
      <c r="AC296" s="187"/>
      <c r="AD296" s="187"/>
      <c r="AE296" s="187"/>
      <c r="AF296" s="187"/>
      <c r="AG296" s="187"/>
      <c r="AH296" s="187"/>
      <c r="AI296" s="187"/>
      <c r="AJ296" s="187"/>
      <c r="AK296" s="187"/>
      <c r="AL296" s="187"/>
      <c r="AM296" s="187"/>
      <c r="AN296" s="187"/>
      <c r="AO296" s="187"/>
      <c r="AP296" s="187"/>
      <c r="AQ296" s="187"/>
      <c r="AR296" s="187"/>
      <c r="AS296" s="187"/>
      <c r="AT296" s="187" t="s">
        <v>140</v>
      </c>
      <c r="AU296" s="187" t="s">
        <v>82</v>
      </c>
      <c r="AV296" s="187"/>
      <c r="AW296" s="187"/>
      <c r="AX296" s="187"/>
      <c r="AY296" s="187"/>
      <c r="AZ296" s="187"/>
      <c r="BA296" s="187"/>
      <c r="BB296" s="187"/>
      <c r="BC296" s="187"/>
      <c r="BD296" s="187"/>
      <c r="BE296" s="187"/>
      <c r="BF296" s="187"/>
      <c r="BG296" s="187"/>
      <c r="BH296" s="187"/>
      <c r="BI296" s="187"/>
      <c r="BJ296" s="187"/>
      <c r="BK296" s="187"/>
      <c r="BL296" s="187"/>
      <c r="BM296" s="187"/>
    </row>
    <row r="297" spans="2:65" s="6" customFormat="1" ht="15.75" customHeight="1">
      <c r="B297" s="17"/>
      <c r="C297" s="82" t="s">
        <v>519</v>
      </c>
      <c r="D297" s="82" t="s">
        <v>132</v>
      </c>
      <c r="E297" s="83" t="s">
        <v>520</v>
      </c>
      <c r="F297" s="250" t="s">
        <v>521</v>
      </c>
      <c r="G297" s="251"/>
      <c r="H297" s="251"/>
      <c r="I297" s="251"/>
      <c r="J297" s="84" t="s">
        <v>509</v>
      </c>
      <c r="K297" s="85">
        <v>77.5</v>
      </c>
      <c r="L297" s="252"/>
      <c r="M297" s="251"/>
      <c r="N297" s="253">
        <f>ROUND($L$297*$K$297,2)</f>
        <v>0</v>
      </c>
      <c r="O297" s="251"/>
      <c r="P297" s="251"/>
      <c r="Q297" s="251"/>
      <c r="R297" s="201"/>
      <c r="S297" s="17"/>
      <c r="T297" s="86"/>
      <c r="U297" s="87" t="s">
        <v>39</v>
      </c>
      <c r="V297" s="187"/>
      <c r="W297" s="187"/>
      <c r="X297" s="88">
        <v>0</v>
      </c>
      <c r="Y297" s="88">
        <f>$X$297*$K$297</f>
        <v>0</v>
      </c>
      <c r="Z297" s="88">
        <v>0</v>
      </c>
      <c r="AA297" s="89">
        <f>$Z$297*$K$297</f>
        <v>0</v>
      </c>
      <c r="AB297" s="187"/>
      <c r="AC297" s="187"/>
      <c r="AD297" s="187"/>
      <c r="AE297" s="187"/>
      <c r="AF297" s="187"/>
      <c r="AG297" s="187"/>
      <c r="AH297" s="187"/>
      <c r="AI297" s="187"/>
      <c r="AJ297" s="187"/>
      <c r="AK297" s="187"/>
      <c r="AL297" s="187"/>
      <c r="AM297" s="187"/>
      <c r="AN297" s="187"/>
      <c r="AO297" s="187"/>
      <c r="AP297" s="187"/>
      <c r="AQ297" s="187"/>
      <c r="AR297" s="197" t="s">
        <v>223</v>
      </c>
      <c r="AS297" s="187"/>
      <c r="AT297" s="197" t="s">
        <v>132</v>
      </c>
      <c r="AU297" s="197" t="s">
        <v>82</v>
      </c>
      <c r="AV297" s="187"/>
      <c r="AW297" s="187"/>
      <c r="AX297" s="187"/>
      <c r="AY297" s="187" t="s">
        <v>131</v>
      </c>
      <c r="AZ297" s="187"/>
      <c r="BA297" s="187"/>
      <c r="BB297" s="187"/>
      <c r="BC297" s="187"/>
      <c r="BD297" s="187"/>
      <c r="BE297" s="90">
        <f>IF($U$297="základní",$N$297,0)</f>
        <v>0</v>
      </c>
      <c r="BF297" s="90">
        <f>IF($U$297="snížená",$N$297,0)</f>
        <v>0</v>
      </c>
      <c r="BG297" s="90">
        <f>IF($U$297="zákl. přenesená",$N$297,0)</f>
        <v>0</v>
      </c>
      <c r="BH297" s="90">
        <f>IF($U$297="sníž. přenesená",$N$297,0)</f>
        <v>0</v>
      </c>
      <c r="BI297" s="90">
        <f>IF($U$297="nulová",$N$297,0)</f>
        <v>0</v>
      </c>
      <c r="BJ297" s="197" t="s">
        <v>20</v>
      </c>
      <c r="BK297" s="90">
        <f>ROUND($L$297*$K$297,2)</f>
        <v>0</v>
      </c>
      <c r="BL297" s="197" t="s">
        <v>223</v>
      </c>
      <c r="BM297" s="197" t="s">
        <v>522</v>
      </c>
    </row>
    <row r="298" spans="2:65" s="6" customFormat="1" ht="16.5" customHeight="1">
      <c r="B298" s="17"/>
      <c r="C298" s="187"/>
      <c r="D298" s="187"/>
      <c r="E298" s="187"/>
      <c r="F298" s="254" t="s">
        <v>508</v>
      </c>
      <c r="G298" s="225"/>
      <c r="H298" s="225"/>
      <c r="I298" s="225"/>
      <c r="J298" s="225"/>
      <c r="K298" s="225"/>
      <c r="L298" s="225"/>
      <c r="M298" s="225"/>
      <c r="N298" s="225"/>
      <c r="O298" s="225"/>
      <c r="P298" s="225"/>
      <c r="Q298" s="225"/>
      <c r="R298" s="225"/>
      <c r="S298" s="17"/>
      <c r="T298" s="192"/>
      <c r="U298" s="187"/>
      <c r="V298" s="187"/>
      <c r="W298" s="187"/>
      <c r="X298" s="187"/>
      <c r="Y298" s="187"/>
      <c r="Z298" s="187"/>
      <c r="AA298" s="33"/>
      <c r="AB298" s="187"/>
      <c r="AC298" s="187"/>
      <c r="AD298" s="187"/>
      <c r="AE298" s="187"/>
      <c r="AF298" s="187"/>
      <c r="AG298" s="187"/>
      <c r="AH298" s="187"/>
      <c r="AI298" s="187"/>
      <c r="AJ298" s="187"/>
      <c r="AK298" s="187"/>
      <c r="AL298" s="187"/>
      <c r="AM298" s="187"/>
      <c r="AN298" s="187"/>
      <c r="AO298" s="187"/>
      <c r="AP298" s="187"/>
      <c r="AQ298" s="187"/>
      <c r="AR298" s="187"/>
      <c r="AS298" s="187"/>
      <c r="AT298" s="187" t="s">
        <v>140</v>
      </c>
      <c r="AU298" s="187" t="s">
        <v>82</v>
      </c>
      <c r="AV298" s="187"/>
      <c r="AW298" s="187"/>
      <c r="AX298" s="187"/>
      <c r="AY298" s="187"/>
      <c r="AZ298" s="187"/>
      <c r="BA298" s="187"/>
      <c r="BB298" s="187"/>
      <c r="BC298" s="187"/>
      <c r="BD298" s="187"/>
      <c r="BE298" s="187"/>
      <c r="BF298" s="187"/>
      <c r="BG298" s="187"/>
      <c r="BH298" s="187"/>
      <c r="BI298" s="187"/>
      <c r="BJ298" s="187"/>
      <c r="BK298" s="187"/>
      <c r="BL298" s="187"/>
      <c r="BM298" s="187"/>
    </row>
    <row r="299" spans="2:65" s="6" customFormat="1" ht="15.75" customHeight="1">
      <c r="B299" s="91"/>
      <c r="C299" s="187"/>
      <c r="D299" s="187"/>
      <c r="E299" s="202"/>
      <c r="F299" s="255" t="s">
        <v>523</v>
      </c>
      <c r="G299" s="256"/>
      <c r="H299" s="256"/>
      <c r="I299" s="256"/>
      <c r="J299" s="187"/>
      <c r="K299" s="92">
        <v>77.5</v>
      </c>
      <c r="L299" s="187"/>
      <c r="M299" s="187"/>
      <c r="N299" s="187"/>
      <c r="O299" s="187"/>
      <c r="P299" s="187"/>
      <c r="Q299" s="187"/>
      <c r="R299" s="187"/>
      <c r="S299" s="91"/>
      <c r="T299" s="93"/>
      <c r="U299" s="187"/>
      <c r="V299" s="187"/>
      <c r="W299" s="187"/>
      <c r="X299" s="187"/>
      <c r="Y299" s="187"/>
      <c r="Z299" s="187"/>
      <c r="AA299" s="94"/>
      <c r="AB299" s="187"/>
      <c r="AC299" s="187"/>
      <c r="AD299" s="187"/>
      <c r="AE299" s="187"/>
      <c r="AF299" s="187"/>
      <c r="AG299" s="187"/>
      <c r="AH299" s="187"/>
      <c r="AI299" s="187"/>
      <c r="AJ299" s="187"/>
      <c r="AK299" s="187"/>
      <c r="AL299" s="187"/>
      <c r="AM299" s="187"/>
      <c r="AN299" s="187"/>
      <c r="AO299" s="187"/>
      <c r="AP299" s="187"/>
      <c r="AQ299" s="187"/>
      <c r="AR299" s="187"/>
      <c r="AS299" s="187"/>
      <c r="AT299" s="202" t="s">
        <v>142</v>
      </c>
      <c r="AU299" s="202" t="s">
        <v>82</v>
      </c>
      <c r="AV299" s="202" t="s">
        <v>82</v>
      </c>
      <c r="AW299" s="202" t="s">
        <v>90</v>
      </c>
      <c r="AX299" s="202" t="s">
        <v>20</v>
      </c>
      <c r="AY299" s="202" t="s">
        <v>131</v>
      </c>
      <c r="AZ299" s="187"/>
      <c r="BA299" s="187"/>
      <c r="BB299" s="187"/>
      <c r="BC299" s="187"/>
      <c r="BD299" s="187"/>
      <c r="BE299" s="187"/>
      <c r="BF299" s="187"/>
      <c r="BG299" s="187"/>
      <c r="BH299" s="187"/>
      <c r="BI299" s="187"/>
      <c r="BJ299" s="187"/>
      <c r="BK299" s="187"/>
      <c r="BL299" s="187"/>
      <c r="BM299" s="187"/>
    </row>
    <row r="300" spans="2:65" s="6" customFormat="1" ht="15.75" customHeight="1">
      <c r="B300" s="17"/>
      <c r="C300" s="82" t="s">
        <v>524</v>
      </c>
      <c r="D300" s="82" t="s">
        <v>132</v>
      </c>
      <c r="E300" s="83" t="s">
        <v>525</v>
      </c>
      <c r="F300" s="250" t="s">
        <v>526</v>
      </c>
      <c r="G300" s="251"/>
      <c r="H300" s="251"/>
      <c r="I300" s="251"/>
      <c r="J300" s="84" t="s">
        <v>509</v>
      </c>
      <c r="K300" s="85">
        <v>1</v>
      </c>
      <c r="L300" s="252"/>
      <c r="M300" s="251"/>
      <c r="N300" s="253">
        <f>ROUND($L$300*$K$300,2)</f>
        <v>0</v>
      </c>
      <c r="O300" s="251"/>
      <c r="P300" s="251"/>
      <c r="Q300" s="251"/>
      <c r="R300" s="201"/>
      <c r="S300" s="17"/>
      <c r="T300" s="86"/>
      <c r="U300" s="87" t="s">
        <v>39</v>
      </c>
      <c r="V300" s="187"/>
      <c r="W300" s="187"/>
      <c r="X300" s="88">
        <v>0</v>
      </c>
      <c r="Y300" s="88">
        <f>$X$300*$K$300</f>
        <v>0</v>
      </c>
      <c r="Z300" s="88">
        <v>0</v>
      </c>
      <c r="AA300" s="89">
        <f>$Z$300*$K$300</f>
        <v>0</v>
      </c>
      <c r="AB300" s="187"/>
      <c r="AC300" s="187"/>
      <c r="AD300" s="187"/>
      <c r="AE300" s="187"/>
      <c r="AF300" s="187"/>
      <c r="AG300" s="187"/>
      <c r="AH300" s="187"/>
      <c r="AI300" s="187"/>
      <c r="AJ300" s="187"/>
      <c r="AK300" s="187"/>
      <c r="AL300" s="187"/>
      <c r="AM300" s="187"/>
      <c r="AN300" s="187"/>
      <c r="AO300" s="187"/>
      <c r="AP300" s="187"/>
      <c r="AQ300" s="187"/>
      <c r="AR300" s="197" t="s">
        <v>223</v>
      </c>
      <c r="AS300" s="187"/>
      <c r="AT300" s="197" t="s">
        <v>132</v>
      </c>
      <c r="AU300" s="197" t="s">
        <v>82</v>
      </c>
      <c r="AV300" s="187"/>
      <c r="AW300" s="187"/>
      <c r="AX300" s="187"/>
      <c r="AY300" s="187" t="s">
        <v>131</v>
      </c>
      <c r="AZ300" s="187"/>
      <c r="BA300" s="187"/>
      <c r="BB300" s="187"/>
      <c r="BC300" s="187"/>
      <c r="BD300" s="187"/>
      <c r="BE300" s="90">
        <f>IF($U$300="základní",$N$300,0)</f>
        <v>0</v>
      </c>
      <c r="BF300" s="90">
        <f>IF($U$300="snížená",$N$300,0)</f>
        <v>0</v>
      </c>
      <c r="BG300" s="90">
        <f>IF($U$300="zákl. přenesená",$N$300,0)</f>
        <v>0</v>
      </c>
      <c r="BH300" s="90">
        <f>IF($U$300="sníž. přenesená",$N$300,0)</f>
        <v>0</v>
      </c>
      <c r="BI300" s="90">
        <f>IF($U$300="nulová",$N$300,0)</f>
        <v>0</v>
      </c>
      <c r="BJ300" s="197" t="s">
        <v>20</v>
      </c>
      <c r="BK300" s="90">
        <f>ROUND($L$300*$K$300,2)</f>
        <v>0</v>
      </c>
      <c r="BL300" s="197" t="s">
        <v>223</v>
      </c>
      <c r="BM300" s="197" t="s">
        <v>527</v>
      </c>
    </row>
    <row r="301" spans="2:65" s="6" customFormat="1" ht="16.5" customHeight="1">
      <c r="B301" s="17"/>
      <c r="C301" s="187"/>
      <c r="D301" s="187"/>
      <c r="E301" s="187"/>
      <c r="F301" s="254" t="s">
        <v>508</v>
      </c>
      <c r="G301" s="225"/>
      <c r="H301" s="225"/>
      <c r="I301" s="225"/>
      <c r="J301" s="225"/>
      <c r="K301" s="225"/>
      <c r="L301" s="225"/>
      <c r="M301" s="225"/>
      <c r="N301" s="225"/>
      <c r="O301" s="225"/>
      <c r="P301" s="225"/>
      <c r="Q301" s="225"/>
      <c r="R301" s="225"/>
      <c r="S301" s="17"/>
      <c r="T301" s="192"/>
      <c r="U301" s="187"/>
      <c r="V301" s="187"/>
      <c r="W301" s="187"/>
      <c r="X301" s="187"/>
      <c r="Y301" s="187"/>
      <c r="Z301" s="187"/>
      <c r="AA301" s="33"/>
      <c r="AB301" s="187"/>
      <c r="AC301" s="187"/>
      <c r="AD301" s="187"/>
      <c r="AE301" s="187"/>
      <c r="AF301" s="187"/>
      <c r="AG301" s="187"/>
      <c r="AH301" s="187"/>
      <c r="AI301" s="187"/>
      <c r="AJ301" s="187"/>
      <c r="AK301" s="187"/>
      <c r="AL301" s="187"/>
      <c r="AM301" s="187"/>
      <c r="AN301" s="187"/>
      <c r="AO301" s="187"/>
      <c r="AP301" s="187"/>
      <c r="AQ301" s="187"/>
      <c r="AR301" s="187"/>
      <c r="AS301" s="187"/>
      <c r="AT301" s="187" t="s">
        <v>140</v>
      </c>
      <c r="AU301" s="187" t="s">
        <v>82</v>
      </c>
      <c r="AV301" s="187"/>
      <c r="AW301" s="187"/>
      <c r="AX301" s="187"/>
      <c r="AY301" s="187"/>
      <c r="AZ301" s="187"/>
      <c r="BA301" s="187"/>
      <c r="BB301" s="187"/>
      <c r="BC301" s="187"/>
      <c r="BD301" s="187"/>
      <c r="BE301" s="187"/>
      <c r="BF301" s="187"/>
      <c r="BG301" s="187"/>
      <c r="BH301" s="187"/>
      <c r="BI301" s="187"/>
      <c r="BJ301" s="187"/>
      <c r="BK301" s="187"/>
      <c r="BL301" s="187"/>
      <c r="BM301" s="187"/>
    </row>
    <row r="302" spans="2:65" s="6" customFormat="1" ht="27" customHeight="1">
      <c r="B302" s="17"/>
      <c r="C302" s="82" t="s">
        <v>528</v>
      </c>
      <c r="D302" s="82" t="s">
        <v>132</v>
      </c>
      <c r="E302" s="83" t="s">
        <v>529</v>
      </c>
      <c r="F302" s="250" t="s">
        <v>530</v>
      </c>
      <c r="G302" s="251"/>
      <c r="H302" s="251"/>
      <c r="I302" s="251"/>
      <c r="J302" s="84" t="s">
        <v>293</v>
      </c>
      <c r="K302" s="85">
        <v>447.2</v>
      </c>
      <c r="L302" s="252"/>
      <c r="M302" s="251"/>
      <c r="N302" s="253">
        <f>ROUND($L$302*$K$302,2)</f>
        <v>0</v>
      </c>
      <c r="O302" s="251"/>
      <c r="P302" s="251"/>
      <c r="Q302" s="251"/>
      <c r="R302" s="201" t="s">
        <v>136</v>
      </c>
      <c r="S302" s="17"/>
      <c r="T302" s="86"/>
      <c r="U302" s="87" t="s">
        <v>39</v>
      </c>
      <c r="V302" s="187"/>
      <c r="W302" s="187"/>
      <c r="X302" s="88">
        <v>0</v>
      </c>
      <c r="Y302" s="88">
        <f>$X$302*$K$302</f>
        <v>0</v>
      </c>
      <c r="Z302" s="88">
        <v>0</v>
      </c>
      <c r="AA302" s="89">
        <f>$Z$302*$K$302</f>
        <v>0</v>
      </c>
      <c r="AB302" s="187"/>
      <c r="AC302" s="187"/>
      <c r="AD302" s="187"/>
      <c r="AE302" s="187"/>
      <c r="AF302" s="187"/>
      <c r="AG302" s="187"/>
      <c r="AH302" s="187"/>
      <c r="AI302" s="187"/>
      <c r="AJ302" s="187"/>
      <c r="AK302" s="187"/>
      <c r="AL302" s="187"/>
      <c r="AM302" s="187"/>
      <c r="AN302" s="187"/>
      <c r="AO302" s="187"/>
      <c r="AP302" s="187"/>
      <c r="AQ302" s="187"/>
      <c r="AR302" s="197" t="s">
        <v>223</v>
      </c>
      <c r="AS302" s="187"/>
      <c r="AT302" s="197" t="s">
        <v>132</v>
      </c>
      <c r="AU302" s="197" t="s">
        <v>82</v>
      </c>
      <c r="AV302" s="187"/>
      <c r="AW302" s="187"/>
      <c r="AX302" s="187"/>
      <c r="AY302" s="187" t="s">
        <v>131</v>
      </c>
      <c r="AZ302" s="187"/>
      <c r="BA302" s="187"/>
      <c r="BB302" s="187"/>
      <c r="BC302" s="187"/>
      <c r="BD302" s="187"/>
      <c r="BE302" s="90">
        <f>IF($U$302="základní",$N$302,0)</f>
        <v>0</v>
      </c>
      <c r="BF302" s="90">
        <f>IF($U$302="snížená",$N$302,0)</f>
        <v>0</v>
      </c>
      <c r="BG302" s="90">
        <f>IF($U$302="zákl. přenesená",$N$302,0)</f>
        <v>0</v>
      </c>
      <c r="BH302" s="90">
        <f>IF($U$302="sníž. přenesená",$N$302,0)</f>
        <v>0</v>
      </c>
      <c r="BI302" s="90">
        <f>IF($U$302="nulová",$N$302,0)</f>
        <v>0</v>
      </c>
      <c r="BJ302" s="197" t="s">
        <v>20</v>
      </c>
      <c r="BK302" s="90">
        <f>ROUND($L$302*$K$302,2)</f>
        <v>0</v>
      </c>
      <c r="BL302" s="197" t="s">
        <v>223</v>
      </c>
      <c r="BM302" s="197" t="s">
        <v>531</v>
      </c>
    </row>
    <row r="303" spans="2:65" s="6" customFormat="1" ht="16.5" customHeight="1">
      <c r="B303" s="17"/>
      <c r="C303" s="187"/>
      <c r="D303" s="187"/>
      <c r="E303" s="187"/>
      <c r="F303" s="254" t="s">
        <v>532</v>
      </c>
      <c r="G303" s="225"/>
      <c r="H303" s="225"/>
      <c r="I303" s="225"/>
      <c r="J303" s="225"/>
      <c r="K303" s="225"/>
      <c r="L303" s="225"/>
      <c r="M303" s="225"/>
      <c r="N303" s="225"/>
      <c r="O303" s="225"/>
      <c r="P303" s="225"/>
      <c r="Q303" s="225"/>
      <c r="R303" s="225"/>
      <c r="S303" s="17"/>
      <c r="T303" s="192"/>
      <c r="U303" s="187"/>
      <c r="V303" s="187"/>
      <c r="W303" s="187"/>
      <c r="X303" s="187"/>
      <c r="Y303" s="187"/>
      <c r="Z303" s="187"/>
      <c r="AA303" s="33"/>
      <c r="AB303" s="187"/>
      <c r="AC303" s="187"/>
      <c r="AD303" s="187"/>
      <c r="AE303" s="187"/>
      <c r="AF303" s="187"/>
      <c r="AG303" s="187"/>
      <c r="AH303" s="187"/>
      <c r="AI303" s="187"/>
      <c r="AJ303" s="187"/>
      <c r="AK303" s="187"/>
      <c r="AL303" s="187"/>
      <c r="AM303" s="187"/>
      <c r="AN303" s="187"/>
      <c r="AO303" s="187"/>
      <c r="AP303" s="187"/>
      <c r="AQ303" s="187"/>
      <c r="AR303" s="187"/>
      <c r="AS303" s="187"/>
      <c r="AT303" s="187" t="s">
        <v>140</v>
      </c>
      <c r="AU303" s="187" t="s">
        <v>82</v>
      </c>
      <c r="AV303" s="187"/>
      <c r="AW303" s="187"/>
      <c r="AX303" s="187"/>
      <c r="AY303" s="187"/>
      <c r="AZ303" s="187"/>
      <c r="BA303" s="187"/>
      <c r="BB303" s="187"/>
      <c r="BC303" s="187"/>
      <c r="BD303" s="187"/>
      <c r="BE303" s="187"/>
      <c r="BF303" s="187"/>
      <c r="BG303" s="187"/>
      <c r="BH303" s="187"/>
      <c r="BI303" s="187"/>
      <c r="BJ303" s="187"/>
      <c r="BK303" s="187"/>
      <c r="BL303" s="187"/>
      <c r="BM303" s="187"/>
    </row>
    <row r="304" spans="2:65" s="6" customFormat="1" ht="15.75" customHeight="1">
      <c r="B304" s="91"/>
      <c r="C304" s="187"/>
      <c r="D304" s="187"/>
      <c r="E304" s="202"/>
      <c r="F304" s="255" t="s">
        <v>533</v>
      </c>
      <c r="G304" s="256"/>
      <c r="H304" s="256"/>
      <c r="I304" s="256"/>
      <c r="J304" s="187"/>
      <c r="K304" s="92">
        <v>21</v>
      </c>
      <c r="L304" s="187"/>
      <c r="M304" s="187"/>
      <c r="N304" s="187"/>
      <c r="O304" s="187"/>
      <c r="P304" s="187"/>
      <c r="Q304" s="187"/>
      <c r="R304" s="187"/>
      <c r="S304" s="91"/>
      <c r="T304" s="93"/>
      <c r="U304" s="187"/>
      <c r="V304" s="187"/>
      <c r="W304" s="187"/>
      <c r="X304" s="187"/>
      <c r="Y304" s="187"/>
      <c r="Z304" s="187"/>
      <c r="AA304" s="94"/>
      <c r="AB304" s="187"/>
      <c r="AC304" s="187"/>
      <c r="AD304" s="187"/>
      <c r="AE304" s="187"/>
      <c r="AF304" s="187"/>
      <c r="AG304" s="187"/>
      <c r="AH304" s="187"/>
      <c r="AI304" s="187"/>
      <c r="AJ304" s="187"/>
      <c r="AK304" s="187"/>
      <c r="AL304" s="187"/>
      <c r="AM304" s="187"/>
      <c r="AN304" s="187"/>
      <c r="AO304" s="187"/>
      <c r="AP304" s="187"/>
      <c r="AQ304" s="187"/>
      <c r="AR304" s="187"/>
      <c r="AS304" s="187"/>
      <c r="AT304" s="202" t="s">
        <v>142</v>
      </c>
      <c r="AU304" s="202" t="s">
        <v>82</v>
      </c>
      <c r="AV304" s="202" t="s">
        <v>82</v>
      </c>
      <c r="AW304" s="202" t="s">
        <v>90</v>
      </c>
      <c r="AX304" s="202" t="s">
        <v>69</v>
      </c>
      <c r="AY304" s="202" t="s">
        <v>131</v>
      </c>
      <c r="AZ304" s="187"/>
      <c r="BA304" s="187"/>
      <c r="BB304" s="187"/>
      <c r="BC304" s="187"/>
      <c r="BD304" s="187"/>
      <c r="BE304" s="187"/>
      <c r="BF304" s="187"/>
      <c r="BG304" s="187"/>
      <c r="BH304" s="187"/>
      <c r="BI304" s="187"/>
      <c r="BJ304" s="187"/>
      <c r="BK304" s="187"/>
      <c r="BL304" s="187"/>
      <c r="BM304" s="187"/>
    </row>
    <row r="305" spans="2:65" s="6" customFormat="1" ht="15.75" customHeight="1">
      <c r="B305" s="91"/>
      <c r="C305" s="187"/>
      <c r="D305" s="187"/>
      <c r="E305" s="202"/>
      <c r="F305" s="255" t="s">
        <v>534</v>
      </c>
      <c r="G305" s="256"/>
      <c r="H305" s="256"/>
      <c r="I305" s="256"/>
      <c r="J305" s="187"/>
      <c r="K305" s="92">
        <v>63</v>
      </c>
      <c r="L305" s="187"/>
      <c r="M305" s="187"/>
      <c r="N305" s="187"/>
      <c r="O305" s="187"/>
      <c r="P305" s="187"/>
      <c r="Q305" s="187"/>
      <c r="R305" s="187"/>
      <c r="S305" s="91"/>
      <c r="T305" s="93"/>
      <c r="U305" s="187"/>
      <c r="V305" s="187"/>
      <c r="W305" s="187"/>
      <c r="X305" s="187"/>
      <c r="Y305" s="187"/>
      <c r="Z305" s="187"/>
      <c r="AA305" s="94"/>
      <c r="AB305" s="187"/>
      <c r="AC305" s="187"/>
      <c r="AD305" s="187"/>
      <c r="AE305" s="187"/>
      <c r="AF305" s="187"/>
      <c r="AG305" s="187"/>
      <c r="AH305" s="187"/>
      <c r="AI305" s="187"/>
      <c r="AJ305" s="187"/>
      <c r="AK305" s="187"/>
      <c r="AL305" s="187"/>
      <c r="AM305" s="187"/>
      <c r="AN305" s="187"/>
      <c r="AO305" s="187"/>
      <c r="AP305" s="187"/>
      <c r="AQ305" s="187"/>
      <c r="AR305" s="187"/>
      <c r="AS305" s="187"/>
      <c r="AT305" s="202" t="s">
        <v>142</v>
      </c>
      <c r="AU305" s="202" t="s">
        <v>82</v>
      </c>
      <c r="AV305" s="202" t="s">
        <v>82</v>
      </c>
      <c r="AW305" s="202" t="s">
        <v>90</v>
      </c>
      <c r="AX305" s="202" t="s">
        <v>69</v>
      </c>
      <c r="AY305" s="202" t="s">
        <v>131</v>
      </c>
      <c r="AZ305" s="187"/>
      <c r="BA305" s="187"/>
      <c r="BB305" s="187"/>
      <c r="BC305" s="187"/>
      <c r="BD305" s="187"/>
      <c r="BE305" s="187"/>
      <c r="BF305" s="187"/>
      <c r="BG305" s="187"/>
      <c r="BH305" s="187"/>
      <c r="BI305" s="187"/>
      <c r="BJ305" s="187"/>
      <c r="BK305" s="187"/>
      <c r="BL305" s="187"/>
      <c r="BM305" s="187"/>
    </row>
    <row r="306" spans="2:65" s="6" customFormat="1" ht="15.75" customHeight="1">
      <c r="B306" s="91"/>
      <c r="C306" s="187"/>
      <c r="D306" s="187"/>
      <c r="E306" s="202"/>
      <c r="F306" s="255" t="s">
        <v>535</v>
      </c>
      <c r="G306" s="256"/>
      <c r="H306" s="256"/>
      <c r="I306" s="256"/>
      <c r="J306" s="187"/>
      <c r="K306" s="92">
        <v>21.8</v>
      </c>
      <c r="L306" s="187"/>
      <c r="M306" s="187"/>
      <c r="N306" s="187"/>
      <c r="O306" s="187"/>
      <c r="P306" s="187"/>
      <c r="Q306" s="187"/>
      <c r="R306" s="187"/>
      <c r="S306" s="91"/>
      <c r="T306" s="93"/>
      <c r="U306" s="187"/>
      <c r="V306" s="187"/>
      <c r="W306" s="187"/>
      <c r="X306" s="187"/>
      <c r="Y306" s="187"/>
      <c r="Z306" s="187"/>
      <c r="AA306" s="94"/>
      <c r="AB306" s="187"/>
      <c r="AC306" s="187"/>
      <c r="AD306" s="187"/>
      <c r="AE306" s="187"/>
      <c r="AF306" s="187"/>
      <c r="AG306" s="187"/>
      <c r="AH306" s="187"/>
      <c r="AI306" s="187"/>
      <c r="AJ306" s="187"/>
      <c r="AK306" s="187"/>
      <c r="AL306" s="187"/>
      <c r="AM306" s="187"/>
      <c r="AN306" s="187"/>
      <c r="AO306" s="187"/>
      <c r="AP306" s="187"/>
      <c r="AQ306" s="187"/>
      <c r="AR306" s="187"/>
      <c r="AS306" s="187"/>
      <c r="AT306" s="202" t="s">
        <v>142</v>
      </c>
      <c r="AU306" s="202" t="s">
        <v>82</v>
      </c>
      <c r="AV306" s="202" t="s">
        <v>82</v>
      </c>
      <c r="AW306" s="202" t="s">
        <v>90</v>
      </c>
      <c r="AX306" s="202" t="s">
        <v>69</v>
      </c>
      <c r="AY306" s="202" t="s">
        <v>131</v>
      </c>
      <c r="AZ306" s="187"/>
      <c r="BA306" s="187"/>
      <c r="BB306" s="187"/>
      <c r="BC306" s="187"/>
      <c r="BD306" s="187"/>
      <c r="BE306" s="187"/>
      <c r="BF306" s="187"/>
      <c r="BG306" s="187"/>
      <c r="BH306" s="187"/>
      <c r="BI306" s="187"/>
      <c r="BJ306" s="187"/>
      <c r="BK306" s="187"/>
      <c r="BL306" s="187"/>
      <c r="BM306" s="187"/>
    </row>
    <row r="307" spans="2:65" s="6" customFormat="1" ht="15.75" customHeight="1">
      <c r="B307" s="91"/>
      <c r="C307" s="187"/>
      <c r="D307" s="187"/>
      <c r="E307" s="202"/>
      <c r="F307" s="255" t="s">
        <v>536</v>
      </c>
      <c r="G307" s="256"/>
      <c r="H307" s="256"/>
      <c r="I307" s="256"/>
      <c r="J307" s="187"/>
      <c r="K307" s="92">
        <v>22.6</v>
      </c>
      <c r="L307" s="187"/>
      <c r="M307" s="187"/>
      <c r="N307" s="187"/>
      <c r="O307" s="187"/>
      <c r="P307" s="187"/>
      <c r="Q307" s="187"/>
      <c r="R307" s="187"/>
      <c r="S307" s="91"/>
      <c r="T307" s="93"/>
      <c r="U307" s="187"/>
      <c r="V307" s="187"/>
      <c r="W307" s="187"/>
      <c r="X307" s="187"/>
      <c r="Y307" s="187"/>
      <c r="Z307" s="187"/>
      <c r="AA307" s="94"/>
      <c r="AB307" s="187"/>
      <c r="AC307" s="187"/>
      <c r="AD307" s="187"/>
      <c r="AE307" s="187"/>
      <c r="AF307" s="187"/>
      <c r="AG307" s="187"/>
      <c r="AH307" s="187"/>
      <c r="AI307" s="187"/>
      <c r="AJ307" s="187"/>
      <c r="AK307" s="187"/>
      <c r="AL307" s="187"/>
      <c r="AM307" s="187"/>
      <c r="AN307" s="187"/>
      <c r="AO307" s="187"/>
      <c r="AP307" s="187"/>
      <c r="AQ307" s="187"/>
      <c r="AR307" s="187"/>
      <c r="AS307" s="187"/>
      <c r="AT307" s="202" t="s">
        <v>142</v>
      </c>
      <c r="AU307" s="202" t="s">
        <v>82</v>
      </c>
      <c r="AV307" s="202" t="s">
        <v>82</v>
      </c>
      <c r="AW307" s="202" t="s">
        <v>90</v>
      </c>
      <c r="AX307" s="202" t="s">
        <v>69</v>
      </c>
      <c r="AY307" s="202" t="s">
        <v>131</v>
      </c>
      <c r="AZ307" s="187"/>
      <c r="BA307" s="187"/>
      <c r="BB307" s="187"/>
      <c r="BC307" s="187"/>
      <c r="BD307" s="187"/>
      <c r="BE307" s="187"/>
      <c r="BF307" s="187"/>
      <c r="BG307" s="187"/>
      <c r="BH307" s="187"/>
      <c r="BI307" s="187"/>
      <c r="BJ307" s="187"/>
      <c r="BK307" s="187"/>
      <c r="BL307" s="187"/>
      <c r="BM307" s="187"/>
    </row>
    <row r="308" spans="2:65" s="6" customFormat="1" ht="15.75" customHeight="1">
      <c r="B308" s="91"/>
      <c r="C308" s="187"/>
      <c r="D308" s="187"/>
      <c r="E308" s="202"/>
      <c r="F308" s="255" t="s">
        <v>537</v>
      </c>
      <c r="G308" s="256"/>
      <c r="H308" s="256"/>
      <c r="I308" s="256"/>
      <c r="J308" s="187"/>
      <c r="K308" s="92">
        <v>24.8</v>
      </c>
      <c r="L308" s="187"/>
      <c r="M308" s="187"/>
      <c r="N308" s="187"/>
      <c r="O308" s="187"/>
      <c r="P308" s="187"/>
      <c r="Q308" s="187"/>
      <c r="R308" s="187"/>
      <c r="S308" s="91"/>
      <c r="T308" s="93"/>
      <c r="U308" s="187"/>
      <c r="V308" s="187"/>
      <c r="W308" s="187"/>
      <c r="X308" s="187"/>
      <c r="Y308" s="187"/>
      <c r="Z308" s="187"/>
      <c r="AA308" s="94"/>
      <c r="AB308" s="187"/>
      <c r="AC308" s="187"/>
      <c r="AD308" s="187"/>
      <c r="AE308" s="187"/>
      <c r="AF308" s="187"/>
      <c r="AG308" s="187"/>
      <c r="AH308" s="187"/>
      <c r="AI308" s="187"/>
      <c r="AJ308" s="187"/>
      <c r="AK308" s="187"/>
      <c r="AL308" s="187"/>
      <c r="AM308" s="187"/>
      <c r="AN308" s="187"/>
      <c r="AO308" s="187"/>
      <c r="AP308" s="187"/>
      <c r="AQ308" s="187"/>
      <c r="AR308" s="187"/>
      <c r="AS308" s="187"/>
      <c r="AT308" s="202" t="s">
        <v>142</v>
      </c>
      <c r="AU308" s="202" t="s">
        <v>82</v>
      </c>
      <c r="AV308" s="202" t="s">
        <v>82</v>
      </c>
      <c r="AW308" s="202" t="s">
        <v>90</v>
      </c>
      <c r="AX308" s="202" t="s">
        <v>69</v>
      </c>
      <c r="AY308" s="202" t="s">
        <v>131</v>
      </c>
      <c r="AZ308" s="187"/>
      <c r="BA308" s="187"/>
      <c r="BB308" s="187"/>
      <c r="BC308" s="187"/>
      <c r="BD308" s="187"/>
      <c r="BE308" s="187"/>
      <c r="BF308" s="187"/>
      <c r="BG308" s="187"/>
      <c r="BH308" s="187"/>
      <c r="BI308" s="187"/>
      <c r="BJ308" s="187"/>
      <c r="BK308" s="187"/>
      <c r="BL308" s="187"/>
      <c r="BM308" s="187"/>
    </row>
    <row r="309" spans="2:65" s="6" customFormat="1" ht="15.75" customHeight="1">
      <c r="B309" s="91"/>
      <c r="C309" s="187"/>
      <c r="D309" s="187"/>
      <c r="E309" s="202"/>
      <c r="F309" s="255" t="s">
        <v>538</v>
      </c>
      <c r="G309" s="256"/>
      <c r="H309" s="256"/>
      <c r="I309" s="256"/>
      <c r="J309" s="187"/>
      <c r="K309" s="92">
        <v>14.4</v>
      </c>
      <c r="L309" s="187"/>
      <c r="M309" s="187"/>
      <c r="N309" s="187"/>
      <c r="O309" s="187"/>
      <c r="P309" s="187"/>
      <c r="Q309" s="187"/>
      <c r="R309" s="187"/>
      <c r="S309" s="91"/>
      <c r="T309" s="93"/>
      <c r="U309" s="187"/>
      <c r="V309" s="187"/>
      <c r="W309" s="187"/>
      <c r="X309" s="187"/>
      <c r="Y309" s="187"/>
      <c r="Z309" s="187"/>
      <c r="AA309" s="94"/>
      <c r="AB309" s="187"/>
      <c r="AC309" s="187"/>
      <c r="AD309" s="187"/>
      <c r="AE309" s="187"/>
      <c r="AF309" s="187"/>
      <c r="AG309" s="187"/>
      <c r="AH309" s="187"/>
      <c r="AI309" s="187"/>
      <c r="AJ309" s="187"/>
      <c r="AK309" s="187"/>
      <c r="AL309" s="187"/>
      <c r="AM309" s="187"/>
      <c r="AN309" s="187"/>
      <c r="AO309" s="187"/>
      <c r="AP309" s="187"/>
      <c r="AQ309" s="187"/>
      <c r="AR309" s="187"/>
      <c r="AS309" s="187"/>
      <c r="AT309" s="202" t="s">
        <v>142</v>
      </c>
      <c r="AU309" s="202" t="s">
        <v>82</v>
      </c>
      <c r="AV309" s="202" t="s">
        <v>82</v>
      </c>
      <c r="AW309" s="202" t="s">
        <v>90</v>
      </c>
      <c r="AX309" s="202" t="s">
        <v>69</v>
      </c>
      <c r="AY309" s="202" t="s">
        <v>131</v>
      </c>
      <c r="AZ309" s="187"/>
      <c r="BA309" s="187"/>
      <c r="BB309" s="187"/>
      <c r="BC309" s="187"/>
      <c r="BD309" s="187"/>
      <c r="BE309" s="187"/>
      <c r="BF309" s="187"/>
      <c r="BG309" s="187"/>
      <c r="BH309" s="187"/>
      <c r="BI309" s="187"/>
      <c r="BJ309" s="187"/>
      <c r="BK309" s="187"/>
      <c r="BL309" s="187"/>
      <c r="BM309" s="187"/>
    </row>
    <row r="310" spans="2:65" s="6" customFormat="1" ht="15.75" customHeight="1">
      <c r="B310" s="91"/>
      <c r="C310" s="187"/>
      <c r="D310" s="187"/>
      <c r="E310" s="202"/>
      <c r="F310" s="255" t="s">
        <v>539</v>
      </c>
      <c r="G310" s="256"/>
      <c r="H310" s="256"/>
      <c r="I310" s="256"/>
      <c r="J310" s="187"/>
      <c r="K310" s="92">
        <v>62.8</v>
      </c>
      <c r="L310" s="187"/>
      <c r="M310" s="187"/>
      <c r="N310" s="187"/>
      <c r="O310" s="187"/>
      <c r="P310" s="187"/>
      <c r="Q310" s="187"/>
      <c r="R310" s="187"/>
      <c r="S310" s="91"/>
      <c r="T310" s="93"/>
      <c r="U310" s="187"/>
      <c r="V310" s="187"/>
      <c r="W310" s="187"/>
      <c r="X310" s="187"/>
      <c r="Y310" s="187"/>
      <c r="Z310" s="187"/>
      <c r="AA310" s="94"/>
      <c r="AB310" s="187"/>
      <c r="AC310" s="187"/>
      <c r="AD310" s="187"/>
      <c r="AE310" s="187"/>
      <c r="AF310" s="187"/>
      <c r="AG310" s="187"/>
      <c r="AH310" s="187"/>
      <c r="AI310" s="187"/>
      <c r="AJ310" s="187"/>
      <c r="AK310" s="187"/>
      <c r="AL310" s="187"/>
      <c r="AM310" s="187"/>
      <c r="AN310" s="187"/>
      <c r="AO310" s="187"/>
      <c r="AP310" s="187"/>
      <c r="AQ310" s="187"/>
      <c r="AR310" s="187"/>
      <c r="AS310" s="187"/>
      <c r="AT310" s="202" t="s">
        <v>142</v>
      </c>
      <c r="AU310" s="202" t="s">
        <v>82</v>
      </c>
      <c r="AV310" s="202" t="s">
        <v>82</v>
      </c>
      <c r="AW310" s="202" t="s">
        <v>90</v>
      </c>
      <c r="AX310" s="202" t="s">
        <v>69</v>
      </c>
      <c r="AY310" s="202" t="s">
        <v>131</v>
      </c>
      <c r="AZ310" s="187"/>
      <c r="BA310" s="187"/>
      <c r="BB310" s="187"/>
      <c r="BC310" s="187"/>
      <c r="BD310" s="187"/>
      <c r="BE310" s="187"/>
      <c r="BF310" s="187"/>
      <c r="BG310" s="187"/>
      <c r="BH310" s="187"/>
      <c r="BI310" s="187"/>
      <c r="BJ310" s="187"/>
      <c r="BK310" s="187"/>
      <c r="BL310" s="187"/>
      <c r="BM310" s="187"/>
    </row>
    <row r="311" spans="2:65" s="6" customFormat="1" ht="15.75" customHeight="1">
      <c r="B311" s="91"/>
      <c r="C311" s="187"/>
      <c r="D311" s="187"/>
      <c r="E311" s="202"/>
      <c r="F311" s="255" t="s">
        <v>540</v>
      </c>
      <c r="G311" s="256"/>
      <c r="H311" s="256"/>
      <c r="I311" s="256"/>
      <c r="J311" s="187"/>
      <c r="K311" s="92">
        <v>158.8</v>
      </c>
      <c r="L311" s="187"/>
      <c r="M311" s="187"/>
      <c r="N311" s="187"/>
      <c r="O311" s="187"/>
      <c r="P311" s="187"/>
      <c r="Q311" s="187"/>
      <c r="R311" s="187"/>
      <c r="S311" s="91"/>
      <c r="T311" s="93"/>
      <c r="U311" s="187"/>
      <c r="V311" s="187"/>
      <c r="W311" s="187"/>
      <c r="X311" s="187"/>
      <c r="Y311" s="187"/>
      <c r="Z311" s="187"/>
      <c r="AA311" s="94"/>
      <c r="AB311" s="187"/>
      <c r="AC311" s="187"/>
      <c r="AD311" s="187"/>
      <c r="AE311" s="187"/>
      <c r="AF311" s="187"/>
      <c r="AG311" s="187"/>
      <c r="AH311" s="187"/>
      <c r="AI311" s="187"/>
      <c r="AJ311" s="187"/>
      <c r="AK311" s="187"/>
      <c r="AL311" s="187"/>
      <c r="AM311" s="187"/>
      <c r="AN311" s="187"/>
      <c r="AO311" s="187"/>
      <c r="AP311" s="187"/>
      <c r="AQ311" s="187"/>
      <c r="AR311" s="187"/>
      <c r="AS311" s="187"/>
      <c r="AT311" s="202" t="s">
        <v>142</v>
      </c>
      <c r="AU311" s="202" t="s">
        <v>82</v>
      </c>
      <c r="AV311" s="202" t="s">
        <v>82</v>
      </c>
      <c r="AW311" s="202" t="s">
        <v>90</v>
      </c>
      <c r="AX311" s="202" t="s">
        <v>69</v>
      </c>
      <c r="AY311" s="202" t="s">
        <v>131</v>
      </c>
      <c r="AZ311" s="187"/>
      <c r="BA311" s="187"/>
      <c r="BB311" s="187"/>
      <c r="BC311" s="187"/>
      <c r="BD311" s="187"/>
      <c r="BE311" s="187"/>
      <c r="BF311" s="187"/>
      <c r="BG311" s="187"/>
      <c r="BH311" s="187"/>
      <c r="BI311" s="187"/>
      <c r="BJ311" s="187"/>
      <c r="BK311" s="187"/>
      <c r="BL311" s="187"/>
      <c r="BM311" s="187"/>
    </row>
    <row r="312" spans="2:65" s="6" customFormat="1" ht="15.75" customHeight="1">
      <c r="B312" s="91"/>
      <c r="C312" s="187"/>
      <c r="D312" s="187"/>
      <c r="E312" s="202"/>
      <c r="F312" s="255" t="s">
        <v>541</v>
      </c>
      <c r="G312" s="256"/>
      <c r="H312" s="256"/>
      <c r="I312" s="256"/>
      <c r="J312" s="187"/>
      <c r="K312" s="92">
        <v>10</v>
      </c>
      <c r="L312" s="187"/>
      <c r="M312" s="187"/>
      <c r="N312" s="187"/>
      <c r="O312" s="187"/>
      <c r="P312" s="187"/>
      <c r="Q312" s="187"/>
      <c r="R312" s="187"/>
      <c r="S312" s="91"/>
      <c r="T312" s="93"/>
      <c r="U312" s="187"/>
      <c r="V312" s="187"/>
      <c r="W312" s="187"/>
      <c r="X312" s="187"/>
      <c r="Y312" s="187"/>
      <c r="Z312" s="187"/>
      <c r="AA312" s="94"/>
      <c r="AB312" s="187"/>
      <c r="AC312" s="187"/>
      <c r="AD312" s="187"/>
      <c r="AE312" s="187"/>
      <c r="AF312" s="187"/>
      <c r="AG312" s="187"/>
      <c r="AH312" s="187"/>
      <c r="AI312" s="187"/>
      <c r="AJ312" s="187"/>
      <c r="AK312" s="187"/>
      <c r="AL312" s="187"/>
      <c r="AM312" s="187"/>
      <c r="AN312" s="187"/>
      <c r="AO312" s="187"/>
      <c r="AP312" s="187"/>
      <c r="AQ312" s="187"/>
      <c r="AR312" s="187"/>
      <c r="AS312" s="187"/>
      <c r="AT312" s="202" t="s">
        <v>142</v>
      </c>
      <c r="AU312" s="202" t="s">
        <v>82</v>
      </c>
      <c r="AV312" s="202" t="s">
        <v>82</v>
      </c>
      <c r="AW312" s="202" t="s">
        <v>90</v>
      </c>
      <c r="AX312" s="202" t="s">
        <v>69</v>
      </c>
      <c r="AY312" s="202" t="s">
        <v>131</v>
      </c>
      <c r="AZ312" s="187"/>
      <c r="BA312" s="187"/>
      <c r="BB312" s="187"/>
      <c r="BC312" s="187"/>
      <c r="BD312" s="187"/>
      <c r="BE312" s="187"/>
      <c r="BF312" s="187"/>
      <c r="BG312" s="187"/>
      <c r="BH312" s="187"/>
      <c r="BI312" s="187"/>
      <c r="BJ312" s="187"/>
      <c r="BK312" s="187"/>
      <c r="BL312" s="187"/>
      <c r="BM312" s="187"/>
    </row>
    <row r="313" spans="2:65" s="6" customFormat="1" ht="15.75" customHeight="1">
      <c r="B313" s="91"/>
      <c r="C313" s="187"/>
      <c r="D313" s="187"/>
      <c r="E313" s="202"/>
      <c r="F313" s="255" t="s">
        <v>542</v>
      </c>
      <c r="G313" s="256"/>
      <c r="H313" s="256"/>
      <c r="I313" s="256"/>
      <c r="J313" s="187"/>
      <c r="K313" s="92">
        <v>48</v>
      </c>
      <c r="L313" s="187"/>
      <c r="M313" s="187"/>
      <c r="N313" s="187"/>
      <c r="O313" s="187"/>
      <c r="P313" s="187"/>
      <c r="Q313" s="187"/>
      <c r="R313" s="187"/>
      <c r="S313" s="91"/>
      <c r="T313" s="93"/>
      <c r="U313" s="187"/>
      <c r="V313" s="187"/>
      <c r="W313" s="187"/>
      <c r="X313" s="187"/>
      <c r="Y313" s="187"/>
      <c r="Z313" s="187"/>
      <c r="AA313" s="94"/>
      <c r="AB313" s="187"/>
      <c r="AC313" s="187"/>
      <c r="AD313" s="187"/>
      <c r="AE313" s="187"/>
      <c r="AF313" s="187"/>
      <c r="AG313" s="187"/>
      <c r="AH313" s="187"/>
      <c r="AI313" s="187"/>
      <c r="AJ313" s="187"/>
      <c r="AK313" s="187"/>
      <c r="AL313" s="187"/>
      <c r="AM313" s="187"/>
      <c r="AN313" s="187"/>
      <c r="AO313" s="187"/>
      <c r="AP313" s="187"/>
      <c r="AQ313" s="187"/>
      <c r="AR313" s="187"/>
      <c r="AS313" s="187"/>
      <c r="AT313" s="202" t="s">
        <v>142</v>
      </c>
      <c r="AU313" s="202" t="s">
        <v>82</v>
      </c>
      <c r="AV313" s="202" t="s">
        <v>82</v>
      </c>
      <c r="AW313" s="202" t="s">
        <v>90</v>
      </c>
      <c r="AX313" s="202" t="s">
        <v>69</v>
      </c>
      <c r="AY313" s="202" t="s">
        <v>131</v>
      </c>
      <c r="AZ313" s="187"/>
      <c r="BA313" s="187"/>
      <c r="BB313" s="187"/>
      <c r="BC313" s="187"/>
      <c r="BD313" s="187"/>
      <c r="BE313" s="187"/>
      <c r="BF313" s="187"/>
      <c r="BG313" s="187"/>
      <c r="BH313" s="187"/>
      <c r="BI313" s="187"/>
      <c r="BJ313" s="187"/>
      <c r="BK313" s="187"/>
      <c r="BL313" s="187"/>
      <c r="BM313" s="187"/>
    </row>
    <row r="314" spans="2:65" s="6" customFormat="1" ht="15.75" customHeight="1">
      <c r="B314" s="95"/>
      <c r="C314" s="187"/>
      <c r="D314" s="187"/>
      <c r="E314" s="203"/>
      <c r="F314" s="259" t="s">
        <v>144</v>
      </c>
      <c r="G314" s="260"/>
      <c r="H314" s="260"/>
      <c r="I314" s="260"/>
      <c r="J314" s="187"/>
      <c r="K314" s="96">
        <v>447.2</v>
      </c>
      <c r="L314" s="187"/>
      <c r="M314" s="187"/>
      <c r="N314" s="187"/>
      <c r="O314" s="187"/>
      <c r="P314" s="187"/>
      <c r="Q314" s="187"/>
      <c r="R314" s="187"/>
      <c r="S314" s="95"/>
      <c r="T314" s="97"/>
      <c r="U314" s="187"/>
      <c r="V314" s="187"/>
      <c r="W314" s="187"/>
      <c r="X314" s="187"/>
      <c r="Y314" s="187"/>
      <c r="Z314" s="187"/>
      <c r="AA314" s="98"/>
      <c r="AB314" s="187"/>
      <c r="AC314" s="187"/>
      <c r="AD314" s="187"/>
      <c r="AE314" s="187"/>
      <c r="AF314" s="187"/>
      <c r="AG314" s="187"/>
      <c r="AH314" s="187"/>
      <c r="AI314" s="187"/>
      <c r="AJ314" s="187"/>
      <c r="AK314" s="187"/>
      <c r="AL314" s="187"/>
      <c r="AM314" s="187"/>
      <c r="AN314" s="187"/>
      <c r="AO314" s="187"/>
      <c r="AP314" s="187"/>
      <c r="AQ314" s="187"/>
      <c r="AR314" s="187"/>
      <c r="AS314" s="187"/>
      <c r="AT314" s="203" t="s">
        <v>142</v>
      </c>
      <c r="AU314" s="203" t="s">
        <v>82</v>
      </c>
      <c r="AV314" s="203" t="s">
        <v>137</v>
      </c>
      <c r="AW314" s="203" t="s">
        <v>90</v>
      </c>
      <c r="AX314" s="203" t="s">
        <v>20</v>
      </c>
      <c r="AY314" s="203" t="s">
        <v>131</v>
      </c>
      <c r="AZ314" s="187"/>
      <c r="BA314" s="187"/>
      <c r="BB314" s="187"/>
      <c r="BC314" s="187"/>
      <c r="BD314" s="187"/>
      <c r="BE314" s="187"/>
      <c r="BF314" s="187"/>
      <c r="BG314" s="187"/>
      <c r="BH314" s="187"/>
      <c r="BI314" s="187"/>
      <c r="BJ314" s="187"/>
      <c r="BK314" s="187"/>
      <c r="BL314" s="187"/>
      <c r="BM314" s="187"/>
    </row>
    <row r="315" spans="2:65" s="6" customFormat="1" ht="15.75" customHeight="1">
      <c r="B315" s="17"/>
      <c r="C315" s="99" t="s">
        <v>543</v>
      </c>
      <c r="D315" s="99" t="s">
        <v>253</v>
      </c>
      <c r="E315" s="100" t="s">
        <v>544</v>
      </c>
      <c r="F315" s="261" t="s">
        <v>545</v>
      </c>
      <c r="G315" s="262"/>
      <c r="H315" s="262"/>
      <c r="I315" s="262"/>
      <c r="J315" s="101" t="s">
        <v>135</v>
      </c>
      <c r="K315" s="102">
        <v>13.231</v>
      </c>
      <c r="L315" s="263"/>
      <c r="M315" s="262"/>
      <c r="N315" s="264">
        <f>ROUND($L$315*$K$315,2)</f>
        <v>0</v>
      </c>
      <c r="O315" s="251"/>
      <c r="P315" s="251"/>
      <c r="Q315" s="251"/>
      <c r="R315" s="201" t="s">
        <v>136</v>
      </c>
      <c r="S315" s="17"/>
      <c r="T315" s="86"/>
      <c r="U315" s="87" t="s">
        <v>39</v>
      </c>
      <c r="V315" s="187"/>
      <c r="W315" s="187"/>
      <c r="X315" s="88">
        <v>0.55</v>
      </c>
      <c r="Y315" s="88">
        <f>$X$315*$K$315</f>
        <v>7.277050000000001</v>
      </c>
      <c r="Z315" s="88">
        <v>0</v>
      </c>
      <c r="AA315" s="89">
        <f>$Z$315*$K$315</f>
        <v>0</v>
      </c>
      <c r="AB315" s="187"/>
      <c r="AC315" s="187"/>
      <c r="AD315" s="187"/>
      <c r="AE315" s="187"/>
      <c r="AF315" s="187"/>
      <c r="AG315" s="187"/>
      <c r="AH315" s="187"/>
      <c r="AI315" s="187"/>
      <c r="AJ315" s="187"/>
      <c r="AK315" s="187"/>
      <c r="AL315" s="187"/>
      <c r="AM315" s="187"/>
      <c r="AN315" s="187"/>
      <c r="AO315" s="187"/>
      <c r="AP315" s="187"/>
      <c r="AQ315" s="187"/>
      <c r="AR315" s="197" t="s">
        <v>325</v>
      </c>
      <c r="AS315" s="187"/>
      <c r="AT315" s="197" t="s">
        <v>253</v>
      </c>
      <c r="AU315" s="197" t="s">
        <v>82</v>
      </c>
      <c r="AV315" s="187"/>
      <c r="AW315" s="187"/>
      <c r="AX315" s="187"/>
      <c r="AY315" s="187" t="s">
        <v>131</v>
      </c>
      <c r="AZ315" s="187"/>
      <c r="BA315" s="187"/>
      <c r="BB315" s="187"/>
      <c r="BC315" s="187"/>
      <c r="BD315" s="187"/>
      <c r="BE315" s="90">
        <f>IF($U$315="základní",$N$315,0)</f>
        <v>0</v>
      </c>
      <c r="BF315" s="90">
        <f>IF($U$315="snížená",$N$315,0)</f>
        <v>0</v>
      </c>
      <c r="BG315" s="90">
        <f>IF($U$315="zákl. přenesená",$N$315,0)</f>
        <v>0</v>
      </c>
      <c r="BH315" s="90">
        <f>IF($U$315="sníž. přenesená",$N$315,0)</f>
        <v>0</v>
      </c>
      <c r="BI315" s="90">
        <f>IF($U$315="nulová",$N$315,0)</f>
        <v>0</v>
      </c>
      <c r="BJ315" s="197" t="s">
        <v>20</v>
      </c>
      <c r="BK315" s="90">
        <f>ROUND($L$315*$K$315,2)</f>
        <v>0</v>
      </c>
      <c r="BL315" s="197" t="s">
        <v>223</v>
      </c>
      <c r="BM315" s="197" t="s">
        <v>546</v>
      </c>
    </row>
    <row r="316" spans="2:65" s="6" customFormat="1" ht="16.5" customHeight="1">
      <c r="B316" s="17"/>
      <c r="C316" s="187"/>
      <c r="D316" s="187"/>
      <c r="E316" s="187"/>
      <c r="F316" s="254" t="s">
        <v>547</v>
      </c>
      <c r="G316" s="225"/>
      <c r="H316" s="225"/>
      <c r="I316" s="225"/>
      <c r="J316" s="225"/>
      <c r="K316" s="225"/>
      <c r="L316" s="225"/>
      <c r="M316" s="225"/>
      <c r="N316" s="225"/>
      <c r="O316" s="225"/>
      <c r="P316" s="225"/>
      <c r="Q316" s="225"/>
      <c r="R316" s="225"/>
      <c r="S316" s="17"/>
      <c r="T316" s="192"/>
      <c r="U316" s="187"/>
      <c r="V316" s="187"/>
      <c r="W316" s="187"/>
      <c r="X316" s="187"/>
      <c r="Y316" s="187"/>
      <c r="Z316" s="187"/>
      <c r="AA316" s="33"/>
      <c r="AB316" s="187"/>
      <c r="AC316" s="187"/>
      <c r="AD316" s="187"/>
      <c r="AE316" s="187"/>
      <c r="AF316" s="187"/>
      <c r="AG316" s="187"/>
      <c r="AH316" s="187"/>
      <c r="AI316" s="187"/>
      <c r="AJ316" s="187"/>
      <c r="AK316" s="187"/>
      <c r="AL316" s="187"/>
      <c r="AM316" s="187"/>
      <c r="AN316" s="187"/>
      <c r="AO316" s="187"/>
      <c r="AP316" s="187"/>
      <c r="AQ316" s="187"/>
      <c r="AR316" s="187"/>
      <c r="AS316" s="187"/>
      <c r="AT316" s="187" t="s">
        <v>140</v>
      </c>
      <c r="AU316" s="187" t="s">
        <v>82</v>
      </c>
      <c r="AV316" s="187"/>
      <c r="AW316" s="187"/>
      <c r="AX316" s="187"/>
      <c r="AY316" s="187"/>
      <c r="AZ316" s="187"/>
      <c r="BA316" s="187"/>
      <c r="BB316" s="187"/>
      <c r="BC316" s="187"/>
      <c r="BD316" s="187"/>
      <c r="BE316" s="187"/>
      <c r="BF316" s="187"/>
      <c r="BG316" s="187"/>
      <c r="BH316" s="187"/>
      <c r="BI316" s="187"/>
      <c r="BJ316" s="187"/>
      <c r="BK316" s="187"/>
      <c r="BL316" s="187"/>
      <c r="BM316" s="187"/>
    </row>
    <row r="317" spans="2:65" s="6" customFormat="1" ht="39" customHeight="1">
      <c r="B317" s="91"/>
      <c r="C317" s="187"/>
      <c r="D317" s="187"/>
      <c r="E317" s="202"/>
      <c r="F317" s="255" t="s">
        <v>548</v>
      </c>
      <c r="G317" s="256"/>
      <c r="H317" s="256"/>
      <c r="I317" s="256"/>
      <c r="J317" s="187"/>
      <c r="K317" s="92">
        <v>5.761</v>
      </c>
      <c r="L317" s="187"/>
      <c r="M317" s="187"/>
      <c r="N317" s="187"/>
      <c r="O317" s="187"/>
      <c r="P317" s="187"/>
      <c r="Q317" s="187"/>
      <c r="R317" s="187"/>
      <c r="S317" s="91"/>
      <c r="T317" s="93"/>
      <c r="U317" s="187"/>
      <c r="V317" s="187"/>
      <c r="W317" s="187"/>
      <c r="X317" s="187"/>
      <c r="Y317" s="187"/>
      <c r="Z317" s="187"/>
      <c r="AA317" s="94"/>
      <c r="AB317" s="187"/>
      <c r="AC317" s="187"/>
      <c r="AD317" s="187"/>
      <c r="AE317" s="187"/>
      <c r="AF317" s="187"/>
      <c r="AG317" s="187"/>
      <c r="AH317" s="187"/>
      <c r="AI317" s="187"/>
      <c r="AJ317" s="187"/>
      <c r="AK317" s="187"/>
      <c r="AL317" s="187"/>
      <c r="AM317" s="187"/>
      <c r="AN317" s="187"/>
      <c r="AO317" s="187"/>
      <c r="AP317" s="187"/>
      <c r="AQ317" s="187"/>
      <c r="AR317" s="187"/>
      <c r="AS317" s="187"/>
      <c r="AT317" s="202" t="s">
        <v>142</v>
      </c>
      <c r="AU317" s="202" t="s">
        <v>82</v>
      </c>
      <c r="AV317" s="202" t="s">
        <v>82</v>
      </c>
      <c r="AW317" s="202" t="s">
        <v>90</v>
      </c>
      <c r="AX317" s="202" t="s">
        <v>69</v>
      </c>
      <c r="AY317" s="202" t="s">
        <v>131</v>
      </c>
      <c r="AZ317" s="187"/>
      <c r="BA317" s="187"/>
      <c r="BB317" s="187"/>
      <c r="BC317" s="187"/>
      <c r="BD317" s="187"/>
      <c r="BE317" s="187"/>
      <c r="BF317" s="187"/>
      <c r="BG317" s="187"/>
      <c r="BH317" s="187"/>
      <c r="BI317" s="187"/>
      <c r="BJ317" s="187"/>
      <c r="BK317" s="187"/>
      <c r="BL317" s="187"/>
      <c r="BM317" s="187"/>
    </row>
    <row r="318" spans="2:65" s="6" customFormat="1" ht="39" customHeight="1">
      <c r="B318" s="91"/>
      <c r="C318" s="187"/>
      <c r="D318" s="187"/>
      <c r="E318" s="202"/>
      <c r="F318" s="255" t="s">
        <v>549</v>
      </c>
      <c r="G318" s="256"/>
      <c r="H318" s="256"/>
      <c r="I318" s="256"/>
      <c r="J318" s="187"/>
      <c r="K318" s="92">
        <v>7.47</v>
      </c>
      <c r="L318" s="187"/>
      <c r="M318" s="187"/>
      <c r="N318" s="187"/>
      <c r="O318" s="187"/>
      <c r="P318" s="187"/>
      <c r="Q318" s="187"/>
      <c r="R318" s="187"/>
      <c r="S318" s="91"/>
      <c r="T318" s="93"/>
      <c r="U318" s="187"/>
      <c r="V318" s="187"/>
      <c r="W318" s="187"/>
      <c r="X318" s="187"/>
      <c r="Y318" s="187"/>
      <c r="Z318" s="187"/>
      <c r="AA318" s="94"/>
      <c r="AB318" s="187"/>
      <c r="AC318" s="187"/>
      <c r="AD318" s="187"/>
      <c r="AE318" s="187"/>
      <c r="AF318" s="187"/>
      <c r="AG318" s="187"/>
      <c r="AH318" s="187"/>
      <c r="AI318" s="187"/>
      <c r="AJ318" s="187"/>
      <c r="AK318" s="187"/>
      <c r="AL318" s="187"/>
      <c r="AM318" s="187"/>
      <c r="AN318" s="187"/>
      <c r="AO318" s="187"/>
      <c r="AP318" s="187"/>
      <c r="AQ318" s="187"/>
      <c r="AR318" s="187"/>
      <c r="AS318" s="187"/>
      <c r="AT318" s="202" t="s">
        <v>142</v>
      </c>
      <c r="AU318" s="202" t="s">
        <v>82</v>
      </c>
      <c r="AV318" s="202" t="s">
        <v>82</v>
      </c>
      <c r="AW318" s="202" t="s">
        <v>90</v>
      </c>
      <c r="AX318" s="202" t="s">
        <v>69</v>
      </c>
      <c r="AY318" s="202" t="s">
        <v>131</v>
      </c>
      <c r="AZ318" s="187"/>
      <c r="BA318" s="187"/>
      <c r="BB318" s="187"/>
      <c r="BC318" s="187"/>
      <c r="BD318" s="187"/>
      <c r="BE318" s="187"/>
      <c r="BF318" s="187"/>
      <c r="BG318" s="187"/>
      <c r="BH318" s="187"/>
      <c r="BI318" s="187"/>
      <c r="BJ318" s="187"/>
      <c r="BK318" s="187"/>
      <c r="BL318" s="187"/>
      <c r="BM318" s="187"/>
    </row>
    <row r="319" spans="2:65" s="6" customFormat="1" ht="27" customHeight="1">
      <c r="B319" s="17"/>
      <c r="C319" s="82" t="s">
        <v>550</v>
      </c>
      <c r="D319" s="82" t="s">
        <v>132</v>
      </c>
      <c r="E319" s="83" t="s">
        <v>551</v>
      </c>
      <c r="F319" s="250" t="s">
        <v>552</v>
      </c>
      <c r="G319" s="251"/>
      <c r="H319" s="251"/>
      <c r="I319" s="251"/>
      <c r="J319" s="84" t="s">
        <v>135</v>
      </c>
      <c r="K319" s="85">
        <v>13.231</v>
      </c>
      <c r="L319" s="252"/>
      <c r="M319" s="251"/>
      <c r="N319" s="253">
        <f>ROUND($L$319*$K$319,2)</f>
        <v>0</v>
      </c>
      <c r="O319" s="251"/>
      <c r="P319" s="251"/>
      <c r="Q319" s="251"/>
      <c r="R319" s="201" t="s">
        <v>136</v>
      </c>
      <c r="S319" s="17"/>
      <c r="T319" s="86"/>
      <c r="U319" s="87" t="s">
        <v>39</v>
      </c>
      <c r="V319" s="187"/>
      <c r="W319" s="187"/>
      <c r="X319" s="88">
        <v>0.01266</v>
      </c>
      <c r="Y319" s="88">
        <f>$X$319*$K$319</f>
        <v>0.16750446</v>
      </c>
      <c r="Z319" s="88">
        <v>0</v>
      </c>
      <c r="AA319" s="89">
        <f>$Z$319*$K$319</f>
        <v>0</v>
      </c>
      <c r="AB319" s="187"/>
      <c r="AC319" s="187"/>
      <c r="AD319" s="187"/>
      <c r="AE319" s="187"/>
      <c r="AF319" s="187"/>
      <c r="AG319" s="187"/>
      <c r="AH319" s="187"/>
      <c r="AI319" s="187"/>
      <c r="AJ319" s="187"/>
      <c r="AK319" s="187"/>
      <c r="AL319" s="187"/>
      <c r="AM319" s="187"/>
      <c r="AN319" s="187"/>
      <c r="AO319" s="187"/>
      <c r="AP319" s="187"/>
      <c r="AQ319" s="187"/>
      <c r="AR319" s="197" t="s">
        <v>223</v>
      </c>
      <c r="AS319" s="187"/>
      <c r="AT319" s="197" t="s">
        <v>132</v>
      </c>
      <c r="AU319" s="197" t="s">
        <v>82</v>
      </c>
      <c r="AV319" s="187"/>
      <c r="AW319" s="187"/>
      <c r="AX319" s="187"/>
      <c r="AY319" s="187" t="s">
        <v>131</v>
      </c>
      <c r="AZ319" s="187"/>
      <c r="BA319" s="187"/>
      <c r="BB319" s="187"/>
      <c r="BC319" s="187"/>
      <c r="BD319" s="187"/>
      <c r="BE319" s="90">
        <f>IF($U$319="základní",$N$319,0)</f>
        <v>0</v>
      </c>
      <c r="BF319" s="90">
        <f>IF($U$319="snížená",$N$319,0)</f>
        <v>0</v>
      </c>
      <c r="BG319" s="90">
        <f>IF($U$319="zákl. přenesená",$N$319,0)</f>
        <v>0</v>
      </c>
      <c r="BH319" s="90">
        <f>IF($U$319="sníž. přenesená",$N$319,0)</f>
        <v>0</v>
      </c>
      <c r="BI319" s="90">
        <f>IF($U$319="nulová",$N$319,0)</f>
        <v>0</v>
      </c>
      <c r="BJ319" s="197" t="s">
        <v>20</v>
      </c>
      <c r="BK319" s="90">
        <f>ROUND($L$319*$K$319,2)</f>
        <v>0</v>
      </c>
      <c r="BL319" s="197" t="s">
        <v>223</v>
      </c>
      <c r="BM319" s="197" t="s">
        <v>553</v>
      </c>
    </row>
    <row r="320" spans="2:65" s="6" customFormat="1" ht="16.5" customHeight="1">
      <c r="B320" s="17"/>
      <c r="C320" s="187"/>
      <c r="D320" s="187"/>
      <c r="E320" s="187"/>
      <c r="F320" s="254" t="s">
        <v>554</v>
      </c>
      <c r="G320" s="225"/>
      <c r="H320" s="225"/>
      <c r="I320" s="225"/>
      <c r="J320" s="225"/>
      <c r="K320" s="225"/>
      <c r="L320" s="225"/>
      <c r="M320" s="225"/>
      <c r="N320" s="225"/>
      <c r="O320" s="225"/>
      <c r="P320" s="225"/>
      <c r="Q320" s="225"/>
      <c r="R320" s="225"/>
      <c r="S320" s="17"/>
      <c r="T320" s="192"/>
      <c r="U320" s="187"/>
      <c r="V320" s="187"/>
      <c r="W320" s="187"/>
      <c r="X320" s="187"/>
      <c r="Y320" s="187"/>
      <c r="Z320" s="187"/>
      <c r="AA320" s="33"/>
      <c r="AB320" s="187"/>
      <c r="AC320" s="187"/>
      <c r="AD320" s="187"/>
      <c r="AE320" s="187"/>
      <c r="AF320" s="187"/>
      <c r="AG320" s="187"/>
      <c r="AH320" s="187"/>
      <c r="AI320" s="187"/>
      <c r="AJ320" s="187"/>
      <c r="AK320" s="187"/>
      <c r="AL320" s="187"/>
      <c r="AM320" s="187"/>
      <c r="AN320" s="187"/>
      <c r="AO320" s="187"/>
      <c r="AP320" s="187"/>
      <c r="AQ320" s="187"/>
      <c r="AR320" s="187"/>
      <c r="AS320" s="187"/>
      <c r="AT320" s="187" t="s">
        <v>140</v>
      </c>
      <c r="AU320" s="187" t="s">
        <v>82</v>
      </c>
      <c r="AV320" s="187"/>
      <c r="AW320" s="187"/>
      <c r="AX320" s="187"/>
      <c r="AY320" s="187"/>
      <c r="AZ320" s="187"/>
      <c r="BA320" s="187"/>
      <c r="BB320" s="187"/>
      <c r="BC320" s="187"/>
      <c r="BD320" s="187"/>
      <c r="BE320" s="187"/>
      <c r="BF320" s="187"/>
      <c r="BG320" s="187"/>
      <c r="BH320" s="187"/>
      <c r="BI320" s="187"/>
      <c r="BJ320" s="187"/>
      <c r="BK320" s="187"/>
      <c r="BL320" s="187"/>
      <c r="BM320" s="187"/>
    </row>
    <row r="321" spans="2:65" s="6" customFormat="1" ht="15.75" customHeight="1">
      <c r="B321" s="91"/>
      <c r="C321" s="187"/>
      <c r="D321" s="187"/>
      <c r="E321" s="202"/>
      <c r="F321" s="255" t="s">
        <v>555</v>
      </c>
      <c r="G321" s="256"/>
      <c r="H321" s="256"/>
      <c r="I321" s="256"/>
      <c r="J321" s="187"/>
      <c r="K321" s="92">
        <v>13.231</v>
      </c>
      <c r="L321" s="187"/>
      <c r="M321" s="187"/>
      <c r="N321" s="187"/>
      <c r="O321" s="187"/>
      <c r="P321" s="187"/>
      <c r="Q321" s="187"/>
      <c r="R321" s="187"/>
      <c r="S321" s="91"/>
      <c r="T321" s="93"/>
      <c r="U321" s="187"/>
      <c r="V321" s="187"/>
      <c r="W321" s="187"/>
      <c r="X321" s="187"/>
      <c r="Y321" s="187"/>
      <c r="Z321" s="187"/>
      <c r="AA321" s="94"/>
      <c r="AB321" s="187"/>
      <c r="AC321" s="187"/>
      <c r="AD321" s="187"/>
      <c r="AE321" s="187"/>
      <c r="AF321" s="187"/>
      <c r="AG321" s="187"/>
      <c r="AH321" s="187"/>
      <c r="AI321" s="187"/>
      <c r="AJ321" s="187"/>
      <c r="AK321" s="187"/>
      <c r="AL321" s="187"/>
      <c r="AM321" s="187"/>
      <c r="AN321" s="187"/>
      <c r="AO321" s="187"/>
      <c r="AP321" s="187"/>
      <c r="AQ321" s="187"/>
      <c r="AR321" s="187"/>
      <c r="AS321" s="187"/>
      <c r="AT321" s="202" t="s">
        <v>142</v>
      </c>
      <c r="AU321" s="202" t="s">
        <v>82</v>
      </c>
      <c r="AV321" s="202" t="s">
        <v>82</v>
      </c>
      <c r="AW321" s="202" t="s">
        <v>90</v>
      </c>
      <c r="AX321" s="202" t="s">
        <v>20</v>
      </c>
      <c r="AY321" s="202" t="s">
        <v>131</v>
      </c>
      <c r="AZ321" s="187"/>
      <c r="BA321" s="187"/>
      <c r="BB321" s="187"/>
      <c r="BC321" s="187"/>
      <c r="BD321" s="187"/>
      <c r="BE321" s="187"/>
      <c r="BF321" s="187"/>
      <c r="BG321" s="187"/>
      <c r="BH321" s="187"/>
      <c r="BI321" s="187"/>
      <c r="BJ321" s="187"/>
      <c r="BK321" s="187"/>
      <c r="BL321" s="187"/>
      <c r="BM321" s="187"/>
    </row>
    <row r="322" spans="2:65" s="6" customFormat="1" ht="27" customHeight="1">
      <c r="B322" s="17"/>
      <c r="C322" s="82" t="s">
        <v>556</v>
      </c>
      <c r="D322" s="82" t="s">
        <v>132</v>
      </c>
      <c r="E322" s="83" t="s">
        <v>557</v>
      </c>
      <c r="F322" s="250" t="s">
        <v>558</v>
      </c>
      <c r="G322" s="251"/>
      <c r="H322" s="251"/>
      <c r="I322" s="251"/>
      <c r="J322" s="84" t="s">
        <v>293</v>
      </c>
      <c r="K322" s="85">
        <v>117.6</v>
      </c>
      <c r="L322" s="252"/>
      <c r="M322" s="251"/>
      <c r="N322" s="253">
        <f>ROUND($L$322*$K$322,2)</f>
        <v>0</v>
      </c>
      <c r="O322" s="251"/>
      <c r="P322" s="251"/>
      <c r="Q322" s="251"/>
      <c r="R322" s="201" t="s">
        <v>136</v>
      </c>
      <c r="S322" s="17"/>
      <c r="T322" s="86"/>
      <c r="U322" s="87" t="s">
        <v>39</v>
      </c>
      <c r="V322" s="187"/>
      <c r="W322" s="187"/>
      <c r="X322" s="88">
        <v>0</v>
      </c>
      <c r="Y322" s="88">
        <f>$X$322*$K$322</f>
        <v>0</v>
      </c>
      <c r="Z322" s="88">
        <v>0</v>
      </c>
      <c r="AA322" s="89">
        <f>$Z$322*$K$322</f>
        <v>0</v>
      </c>
      <c r="AB322" s="187"/>
      <c r="AC322" s="187"/>
      <c r="AD322" s="187"/>
      <c r="AE322" s="187"/>
      <c r="AF322" s="187"/>
      <c r="AG322" s="187"/>
      <c r="AH322" s="187"/>
      <c r="AI322" s="187"/>
      <c r="AJ322" s="187"/>
      <c r="AK322" s="187"/>
      <c r="AL322" s="187"/>
      <c r="AM322" s="187"/>
      <c r="AN322" s="187"/>
      <c r="AO322" s="187"/>
      <c r="AP322" s="187"/>
      <c r="AQ322" s="187"/>
      <c r="AR322" s="197" t="s">
        <v>223</v>
      </c>
      <c r="AS322" s="187"/>
      <c r="AT322" s="197" t="s">
        <v>132</v>
      </c>
      <c r="AU322" s="197" t="s">
        <v>82</v>
      </c>
      <c r="AV322" s="187"/>
      <c r="AW322" s="187"/>
      <c r="AX322" s="187"/>
      <c r="AY322" s="187" t="s">
        <v>131</v>
      </c>
      <c r="AZ322" s="187"/>
      <c r="BA322" s="187"/>
      <c r="BB322" s="187"/>
      <c r="BC322" s="187"/>
      <c r="BD322" s="187"/>
      <c r="BE322" s="90">
        <f>IF($U$322="základní",$N$322,0)</f>
        <v>0</v>
      </c>
      <c r="BF322" s="90">
        <f>IF($U$322="snížená",$N$322,0)</f>
        <v>0</v>
      </c>
      <c r="BG322" s="90">
        <f>IF($U$322="zákl. přenesená",$N$322,0)</f>
        <v>0</v>
      </c>
      <c r="BH322" s="90">
        <f>IF($U$322="sníž. přenesená",$N$322,0)</f>
        <v>0</v>
      </c>
      <c r="BI322" s="90">
        <f>IF($U$322="nulová",$N$322,0)</f>
        <v>0</v>
      </c>
      <c r="BJ322" s="197" t="s">
        <v>20</v>
      </c>
      <c r="BK322" s="90">
        <f>ROUND($L$322*$K$322,2)</f>
        <v>0</v>
      </c>
      <c r="BL322" s="197" t="s">
        <v>223</v>
      </c>
      <c r="BM322" s="197" t="s">
        <v>559</v>
      </c>
    </row>
    <row r="323" spans="2:65" s="6" customFormat="1" ht="27" customHeight="1">
      <c r="B323" s="17"/>
      <c r="C323" s="187"/>
      <c r="D323" s="187"/>
      <c r="E323" s="187"/>
      <c r="F323" s="254" t="s">
        <v>560</v>
      </c>
      <c r="G323" s="225"/>
      <c r="H323" s="225"/>
      <c r="I323" s="225"/>
      <c r="J323" s="225"/>
      <c r="K323" s="225"/>
      <c r="L323" s="225"/>
      <c r="M323" s="225"/>
      <c r="N323" s="225"/>
      <c r="O323" s="225"/>
      <c r="P323" s="225"/>
      <c r="Q323" s="225"/>
      <c r="R323" s="225"/>
      <c r="S323" s="17"/>
      <c r="T323" s="192"/>
      <c r="U323" s="187"/>
      <c r="V323" s="187"/>
      <c r="W323" s="187"/>
      <c r="X323" s="187"/>
      <c r="Y323" s="187"/>
      <c r="Z323" s="187"/>
      <c r="AA323" s="33"/>
      <c r="AB323" s="187"/>
      <c r="AC323" s="187"/>
      <c r="AD323" s="187"/>
      <c r="AE323" s="187"/>
      <c r="AF323" s="187"/>
      <c r="AG323" s="187"/>
      <c r="AH323" s="187"/>
      <c r="AI323" s="187"/>
      <c r="AJ323" s="187"/>
      <c r="AK323" s="187"/>
      <c r="AL323" s="187"/>
      <c r="AM323" s="187"/>
      <c r="AN323" s="187"/>
      <c r="AO323" s="187"/>
      <c r="AP323" s="187"/>
      <c r="AQ323" s="187"/>
      <c r="AR323" s="187"/>
      <c r="AS323" s="187"/>
      <c r="AT323" s="187" t="s">
        <v>140</v>
      </c>
      <c r="AU323" s="187" t="s">
        <v>82</v>
      </c>
      <c r="AV323" s="187"/>
      <c r="AW323" s="187"/>
      <c r="AX323" s="187"/>
      <c r="AY323" s="187"/>
      <c r="AZ323" s="187"/>
      <c r="BA323" s="187"/>
      <c r="BB323" s="187"/>
      <c r="BC323" s="187"/>
      <c r="BD323" s="187"/>
      <c r="BE323" s="187"/>
      <c r="BF323" s="187"/>
      <c r="BG323" s="187"/>
      <c r="BH323" s="187"/>
      <c r="BI323" s="187"/>
      <c r="BJ323" s="187"/>
      <c r="BK323" s="187"/>
      <c r="BL323" s="187"/>
      <c r="BM323" s="187"/>
    </row>
    <row r="324" spans="2:65" s="6" customFormat="1" ht="15.75" customHeight="1">
      <c r="B324" s="91"/>
      <c r="C324" s="187"/>
      <c r="D324" s="187"/>
      <c r="E324" s="202"/>
      <c r="F324" s="255" t="s">
        <v>561</v>
      </c>
      <c r="G324" s="256"/>
      <c r="H324" s="256"/>
      <c r="I324" s="256"/>
      <c r="J324" s="187"/>
      <c r="K324" s="92">
        <v>117.6</v>
      </c>
      <c r="L324" s="187"/>
      <c r="M324" s="187"/>
      <c r="N324" s="187"/>
      <c r="O324" s="187"/>
      <c r="P324" s="187"/>
      <c r="Q324" s="187"/>
      <c r="R324" s="187"/>
      <c r="S324" s="91"/>
      <c r="T324" s="93"/>
      <c r="U324" s="187"/>
      <c r="V324" s="187"/>
      <c r="W324" s="187"/>
      <c r="X324" s="187"/>
      <c r="Y324" s="187"/>
      <c r="Z324" s="187"/>
      <c r="AA324" s="94"/>
      <c r="AB324" s="187"/>
      <c r="AC324" s="187"/>
      <c r="AD324" s="187"/>
      <c r="AE324" s="187"/>
      <c r="AF324" s="187"/>
      <c r="AG324" s="187"/>
      <c r="AH324" s="187"/>
      <c r="AI324" s="187"/>
      <c r="AJ324" s="187"/>
      <c r="AK324" s="187"/>
      <c r="AL324" s="187"/>
      <c r="AM324" s="187"/>
      <c r="AN324" s="187"/>
      <c r="AO324" s="187"/>
      <c r="AP324" s="187"/>
      <c r="AQ324" s="187"/>
      <c r="AR324" s="187"/>
      <c r="AS324" s="187"/>
      <c r="AT324" s="202" t="s">
        <v>142</v>
      </c>
      <c r="AU324" s="202" t="s">
        <v>82</v>
      </c>
      <c r="AV324" s="202" t="s">
        <v>82</v>
      </c>
      <c r="AW324" s="202" t="s">
        <v>90</v>
      </c>
      <c r="AX324" s="202" t="s">
        <v>20</v>
      </c>
      <c r="AY324" s="202" t="s">
        <v>131</v>
      </c>
      <c r="AZ324" s="187"/>
      <c r="BA324" s="187"/>
      <c r="BB324" s="187"/>
      <c r="BC324" s="187"/>
      <c r="BD324" s="187"/>
      <c r="BE324" s="187"/>
      <c r="BF324" s="187"/>
      <c r="BG324" s="187"/>
      <c r="BH324" s="187"/>
      <c r="BI324" s="187"/>
      <c r="BJ324" s="187"/>
      <c r="BK324" s="187"/>
      <c r="BL324" s="187"/>
      <c r="BM324" s="187"/>
    </row>
    <row r="325" spans="2:65" s="6" customFormat="1" ht="15.75" customHeight="1">
      <c r="B325" s="17"/>
      <c r="C325" s="99" t="s">
        <v>562</v>
      </c>
      <c r="D325" s="99" t="s">
        <v>253</v>
      </c>
      <c r="E325" s="100" t="s">
        <v>544</v>
      </c>
      <c r="F325" s="261" t="s">
        <v>545</v>
      </c>
      <c r="G325" s="262"/>
      <c r="H325" s="262"/>
      <c r="I325" s="262"/>
      <c r="J325" s="101" t="s">
        <v>135</v>
      </c>
      <c r="K325" s="102">
        <v>1.505</v>
      </c>
      <c r="L325" s="263"/>
      <c r="M325" s="262"/>
      <c r="N325" s="264">
        <f>ROUND($L$325*$K$325,2)</f>
        <v>0</v>
      </c>
      <c r="O325" s="251"/>
      <c r="P325" s="251"/>
      <c r="Q325" s="251"/>
      <c r="R325" s="201" t="s">
        <v>136</v>
      </c>
      <c r="S325" s="17"/>
      <c r="T325" s="86"/>
      <c r="U325" s="87" t="s">
        <v>39</v>
      </c>
      <c r="V325" s="187"/>
      <c r="W325" s="187"/>
      <c r="X325" s="88">
        <v>0.55</v>
      </c>
      <c r="Y325" s="88">
        <f>$X$325*$K$325</f>
        <v>0.82775</v>
      </c>
      <c r="Z325" s="88">
        <v>0</v>
      </c>
      <c r="AA325" s="89">
        <f>$Z$325*$K$325</f>
        <v>0</v>
      </c>
      <c r="AB325" s="187"/>
      <c r="AC325" s="187"/>
      <c r="AD325" s="187"/>
      <c r="AE325" s="187"/>
      <c r="AF325" s="187"/>
      <c r="AG325" s="187"/>
      <c r="AH325" s="187"/>
      <c r="AI325" s="187"/>
      <c r="AJ325" s="187"/>
      <c r="AK325" s="187"/>
      <c r="AL325" s="187"/>
      <c r="AM325" s="187"/>
      <c r="AN325" s="187"/>
      <c r="AO325" s="187"/>
      <c r="AP325" s="187"/>
      <c r="AQ325" s="187"/>
      <c r="AR325" s="197" t="s">
        <v>325</v>
      </c>
      <c r="AS325" s="187"/>
      <c r="AT325" s="197" t="s">
        <v>253</v>
      </c>
      <c r="AU325" s="197" t="s">
        <v>82</v>
      </c>
      <c r="AV325" s="187"/>
      <c r="AW325" s="187"/>
      <c r="AX325" s="187"/>
      <c r="AY325" s="187" t="s">
        <v>131</v>
      </c>
      <c r="AZ325" s="187"/>
      <c r="BA325" s="187"/>
      <c r="BB325" s="187"/>
      <c r="BC325" s="187"/>
      <c r="BD325" s="187"/>
      <c r="BE325" s="90">
        <f>IF($U$325="základní",$N$325,0)</f>
        <v>0</v>
      </c>
      <c r="BF325" s="90">
        <f>IF($U$325="snížená",$N$325,0)</f>
        <v>0</v>
      </c>
      <c r="BG325" s="90">
        <f>IF($U$325="zákl. přenesená",$N$325,0)</f>
        <v>0</v>
      </c>
      <c r="BH325" s="90">
        <f>IF($U$325="sníž. přenesená",$N$325,0)</f>
        <v>0</v>
      </c>
      <c r="BI325" s="90">
        <f>IF($U$325="nulová",$N$325,0)</f>
        <v>0</v>
      </c>
      <c r="BJ325" s="197" t="s">
        <v>20</v>
      </c>
      <c r="BK325" s="90">
        <f>ROUND($L$325*$K$325,2)</f>
        <v>0</v>
      </c>
      <c r="BL325" s="197" t="s">
        <v>223</v>
      </c>
      <c r="BM325" s="197" t="s">
        <v>563</v>
      </c>
    </row>
    <row r="326" spans="2:65" s="6" customFormat="1" ht="16.5" customHeight="1">
      <c r="B326" s="17"/>
      <c r="C326" s="187"/>
      <c r="D326" s="187"/>
      <c r="E326" s="187"/>
      <c r="F326" s="254" t="s">
        <v>547</v>
      </c>
      <c r="G326" s="225"/>
      <c r="H326" s="225"/>
      <c r="I326" s="225"/>
      <c r="J326" s="225"/>
      <c r="K326" s="225"/>
      <c r="L326" s="225"/>
      <c r="M326" s="225"/>
      <c r="N326" s="225"/>
      <c r="O326" s="225"/>
      <c r="P326" s="225"/>
      <c r="Q326" s="225"/>
      <c r="R326" s="225"/>
      <c r="S326" s="17"/>
      <c r="T326" s="192"/>
      <c r="U326" s="187"/>
      <c r="V326" s="187"/>
      <c r="W326" s="187"/>
      <c r="X326" s="187"/>
      <c r="Y326" s="187"/>
      <c r="Z326" s="187"/>
      <c r="AA326" s="33"/>
      <c r="AB326" s="187"/>
      <c r="AC326" s="187"/>
      <c r="AD326" s="187"/>
      <c r="AE326" s="187"/>
      <c r="AF326" s="187"/>
      <c r="AG326" s="187"/>
      <c r="AH326" s="187"/>
      <c r="AI326" s="187"/>
      <c r="AJ326" s="187"/>
      <c r="AK326" s="187"/>
      <c r="AL326" s="187"/>
      <c r="AM326" s="187"/>
      <c r="AN326" s="187"/>
      <c r="AO326" s="187"/>
      <c r="AP326" s="187"/>
      <c r="AQ326" s="187"/>
      <c r="AR326" s="187"/>
      <c r="AS326" s="187"/>
      <c r="AT326" s="187" t="s">
        <v>140</v>
      </c>
      <c r="AU326" s="187" t="s">
        <v>82</v>
      </c>
      <c r="AV326" s="187"/>
      <c r="AW326" s="187"/>
      <c r="AX326" s="187"/>
      <c r="AY326" s="187"/>
      <c r="AZ326" s="187"/>
      <c r="BA326" s="187"/>
      <c r="BB326" s="187"/>
      <c r="BC326" s="187"/>
      <c r="BD326" s="187"/>
      <c r="BE326" s="187"/>
      <c r="BF326" s="187"/>
      <c r="BG326" s="187"/>
      <c r="BH326" s="187"/>
      <c r="BI326" s="187"/>
      <c r="BJ326" s="187"/>
      <c r="BK326" s="187"/>
      <c r="BL326" s="187"/>
      <c r="BM326" s="187"/>
    </row>
    <row r="327" spans="2:65" s="6" customFormat="1" ht="15.75" customHeight="1">
      <c r="B327" s="91"/>
      <c r="C327" s="187"/>
      <c r="D327" s="187"/>
      <c r="E327" s="202"/>
      <c r="F327" s="255" t="s">
        <v>564</v>
      </c>
      <c r="G327" s="256"/>
      <c r="H327" s="256"/>
      <c r="I327" s="256"/>
      <c r="J327" s="187"/>
      <c r="K327" s="92">
        <v>1.505</v>
      </c>
      <c r="L327" s="187"/>
      <c r="M327" s="187"/>
      <c r="N327" s="187"/>
      <c r="O327" s="187"/>
      <c r="P327" s="187"/>
      <c r="Q327" s="187"/>
      <c r="R327" s="187"/>
      <c r="S327" s="91"/>
      <c r="T327" s="93"/>
      <c r="U327" s="187"/>
      <c r="V327" s="187"/>
      <c r="W327" s="187"/>
      <c r="X327" s="187"/>
      <c r="Y327" s="187"/>
      <c r="Z327" s="187"/>
      <c r="AA327" s="94"/>
      <c r="AB327" s="187"/>
      <c r="AC327" s="187"/>
      <c r="AD327" s="187"/>
      <c r="AE327" s="187"/>
      <c r="AF327" s="187"/>
      <c r="AG327" s="187"/>
      <c r="AH327" s="187"/>
      <c r="AI327" s="187"/>
      <c r="AJ327" s="187"/>
      <c r="AK327" s="187"/>
      <c r="AL327" s="187"/>
      <c r="AM327" s="187"/>
      <c r="AN327" s="187"/>
      <c r="AO327" s="187"/>
      <c r="AP327" s="187"/>
      <c r="AQ327" s="187"/>
      <c r="AR327" s="187"/>
      <c r="AS327" s="187"/>
      <c r="AT327" s="202" t="s">
        <v>142</v>
      </c>
      <c r="AU327" s="202" t="s">
        <v>82</v>
      </c>
      <c r="AV327" s="202" t="s">
        <v>82</v>
      </c>
      <c r="AW327" s="202" t="s">
        <v>90</v>
      </c>
      <c r="AX327" s="202" t="s">
        <v>20</v>
      </c>
      <c r="AY327" s="202" t="s">
        <v>131</v>
      </c>
      <c r="AZ327" s="187"/>
      <c r="BA327" s="187"/>
      <c r="BB327" s="187"/>
      <c r="BC327" s="187"/>
      <c r="BD327" s="187"/>
      <c r="BE327" s="187"/>
      <c r="BF327" s="187"/>
      <c r="BG327" s="187"/>
      <c r="BH327" s="187"/>
      <c r="BI327" s="187"/>
      <c r="BJ327" s="187"/>
      <c r="BK327" s="187"/>
      <c r="BL327" s="187"/>
      <c r="BM327" s="187"/>
    </row>
    <row r="328" spans="2:65" s="6" customFormat="1" ht="27" customHeight="1">
      <c r="B328" s="17"/>
      <c r="C328" s="82" t="s">
        <v>565</v>
      </c>
      <c r="D328" s="82" t="s">
        <v>132</v>
      </c>
      <c r="E328" s="83" t="s">
        <v>566</v>
      </c>
      <c r="F328" s="250" t="s">
        <v>567</v>
      </c>
      <c r="G328" s="251"/>
      <c r="H328" s="251"/>
      <c r="I328" s="251"/>
      <c r="J328" s="84" t="s">
        <v>293</v>
      </c>
      <c r="K328" s="85">
        <v>347.4</v>
      </c>
      <c r="L328" s="252"/>
      <c r="M328" s="251"/>
      <c r="N328" s="253">
        <f>ROUND($L$328*$K$328,2)</f>
        <v>0</v>
      </c>
      <c r="O328" s="251"/>
      <c r="P328" s="251"/>
      <c r="Q328" s="251"/>
      <c r="R328" s="201" t="s">
        <v>136</v>
      </c>
      <c r="S328" s="17"/>
      <c r="T328" s="86"/>
      <c r="U328" s="87" t="s">
        <v>39</v>
      </c>
      <c r="V328" s="187"/>
      <c r="W328" s="187"/>
      <c r="X328" s="88">
        <v>0</v>
      </c>
      <c r="Y328" s="88">
        <f>$X$328*$K$328</f>
        <v>0</v>
      </c>
      <c r="Z328" s="88">
        <v>0</v>
      </c>
      <c r="AA328" s="89">
        <f>$Z$328*$K$328</f>
        <v>0</v>
      </c>
      <c r="AB328" s="187"/>
      <c r="AC328" s="187"/>
      <c r="AD328" s="187"/>
      <c r="AE328" s="187"/>
      <c r="AF328" s="187"/>
      <c r="AG328" s="187"/>
      <c r="AH328" s="187"/>
      <c r="AI328" s="187"/>
      <c r="AJ328" s="187"/>
      <c r="AK328" s="187"/>
      <c r="AL328" s="187"/>
      <c r="AM328" s="187"/>
      <c r="AN328" s="187"/>
      <c r="AO328" s="187"/>
      <c r="AP328" s="187"/>
      <c r="AQ328" s="187"/>
      <c r="AR328" s="197" t="s">
        <v>223</v>
      </c>
      <c r="AS328" s="187"/>
      <c r="AT328" s="197" t="s">
        <v>132</v>
      </c>
      <c r="AU328" s="197" t="s">
        <v>82</v>
      </c>
      <c r="AV328" s="187"/>
      <c r="AW328" s="187"/>
      <c r="AX328" s="187"/>
      <c r="AY328" s="187" t="s">
        <v>131</v>
      </c>
      <c r="AZ328" s="187"/>
      <c r="BA328" s="187"/>
      <c r="BB328" s="187"/>
      <c r="BC328" s="187"/>
      <c r="BD328" s="187"/>
      <c r="BE328" s="90">
        <f>IF($U$328="základní",$N$328,0)</f>
        <v>0</v>
      </c>
      <c r="BF328" s="90">
        <f>IF($U$328="snížená",$N$328,0)</f>
        <v>0</v>
      </c>
      <c r="BG328" s="90">
        <f>IF($U$328="zákl. přenesená",$N$328,0)</f>
        <v>0</v>
      </c>
      <c r="BH328" s="90">
        <f>IF($U$328="sníž. přenesená",$N$328,0)</f>
        <v>0</v>
      </c>
      <c r="BI328" s="90">
        <f>IF($U$328="nulová",$N$328,0)</f>
        <v>0</v>
      </c>
      <c r="BJ328" s="197" t="s">
        <v>20</v>
      </c>
      <c r="BK328" s="90">
        <f>ROUND($L$328*$K$328,2)</f>
        <v>0</v>
      </c>
      <c r="BL328" s="197" t="s">
        <v>223</v>
      </c>
      <c r="BM328" s="197" t="s">
        <v>568</v>
      </c>
    </row>
    <row r="329" spans="2:65" s="6" customFormat="1" ht="27" customHeight="1">
      <c r="B329" s="17"/>
      <c r="C329" s="187"/>
      <c r="D329" s="187"/>
      <c r="E329" s="187"/>
      <c r="F329" s="254" t="s">
        <v>569</v>
      </c>
      <c r="G329" s="225"/>
      <c r="H329" s="225"/>
      <c r="I329" s="225"/>
      <c r="J329" s="225"/>
      <c r="K329" s="225"/>
      <c r="L329" s="225"/>
      <c r="M329" s="225"/>
      <c r="N329" s="225"/>
      <c r="O329" s="225"/>
      <c r="P329" s="225"/>
      <c r="Q329" s="225"/>
      <c r="R329" s="225"/>
      <c r="S329" s="17"/>
      <c r="T329" s="192"/>
      <c r="U329" s="187"/>
      <c r="V329" s="187"/>
      <c r="W329" s="187"/>
      <c r="X329" s="187"/>
      <c r="Y329" s="187"/>
      <c r="Z329" s="187"/>
      <c r="AA329" s="33"/>
      <c r="AB329" s="187"/>
      <c r="AC329" s="187"/>
      <c r="AD329" s="187"/>
      <c r="AE329" s="187"/>
      <c r="AF329" s="187"/>
      <c r="AG329" s="187"/>
      <c r="AH329" s="187"/>
      <c r="AI329" s="187"/>
      <c r="AJ329" s="187"/>
      <c r="AK329" s="187"/>
      <c r="AL329" s="187"/>
      <c r="AM329" s="187"/>
      <c r="AN329" s="187"/>
      <c r="AO329" s="187"/>
      <c r="AP329" s="187"/>
      <c r="AQ329" s="187"/>
      <c r="AR329" s="187"/>
      <c r="AS329" s="187"/>
      <c r="AT329" s="187" t="s">
        <v>140</v>
      </c>
      <c r="AU329" s="187" t="s">
        <v>82</v>
      </c>
      <c r="AV329" s="187"/>
      <c r="AW329" s="187"/>
      <c r="AX329" s="187"/>
      <c r="AY329" s="187"/>
      <c r="AZ329" s="187"/>
      <c r="BA329" s="187"/>
      <c r="BB329" s="187"/>
      <c r="BC329" s="187"/>
      <c r="BD329" s="187"/>
      <c r="BE329" s="187"/>
      <c r="BF329" s="187"/>
      <c r="BG329" s="187"/>
      <c r="BH329" s="187"/>
      <c r="BI329" s="187"/>
      <c r="BJ329" s="187"/>
      <c r="BK329" s="187"/>
      <c r="BL329" s="187"/>
      <c r="BM329" s="187"/>
    </row>
    <row r="330" spans="2:65" s="6" customFormat="1" ht="15.75" customHeight="1">
      <c r="B330" s="91"/>
      <c r="C330" s="187"/>
      <c r="D330" s="187"/>
      <c r="E330" s="202"/>
      <c r="F330" s="255" t="s">
        <v>570</v>
      </c>
      <c r="G330" s="256"/>
      <c r="H330" s="256"/>
      <c r="I330" s="256"/>
      <c r="J330" s="187"/>
      <c r="K330" s="92">
        <v>148.8</v>
      </c>
      <c r="L330" s="187"/>
      <c r="M330" s="187"/>
      <c r="N330" s="187"/>
      <c r="O330" s="187"/>
      <c r="P330" s="187"/>
      <c r="Q330" s="187"/>
      <c r="R330" s="187"/>
      <c r="S330" s="91"/>
      <c r="T330" s="93"/>
      <c r="U330" s="187"/>
      <c r="V330" s="187"/>
      <c r="W330" s="187"/>
      <c r="X330" s="187"/>
      <c r="Y330" s="187"/>
      <c r="Z330" s="187"/>
      <c r="AA330" s="94"/>
      <c r="AB330" s="187"/>
      <c r="AC330" s="187"/>
      <c r="AD330" s="187"/>
      <c r="AE330" s="187"/>
      <c r="AF330" s="187"/>
      <c r="AG330" s="187"/>
      <c r="AH330" s="187"/>
      <c r="AI330" s="187"/>
      <c r="AJ330" s="187"/>
      <c r="AK330" s="187"/>
      <c r="AL330" s="187"/>
      <c r="AM330" s="187"/>
      <c r="AN330" s="187"/>
      <c r="AO330" s="187"/>
      <c r="AP330" s="187"/>
      <c r="AQ330" s="187"/>
      <c r="AR330" s="187"/>
      <c r="AS330" s="187"/>
      <c r="AT330" s="202" t="s">
        <v>142</v>
      </c>
      <c r="AU330" s="202" t="s">
        <v>82</v>
      </c>
      <c r="AV330" s="202" t="s">
        <v>82</v>
      </c>
      <c r="AW330" s="202" t="s">
        <v>90</v>
      </c>
      <c r="AX330" s="202" t="s">
        <v>69</v>
      </c>
      <c r="AY330" s="202" t="s">
        <v>131</v>
      </c>
      <c r="AZ330" s="187"/>
      <c r="BA330" s="187"/>
      <c r="BB330" s="187"/>
      <c r="BC330" s="187"/>
      <c r="BD330" s="187"/>
      <c r="BE330" s="187"/>
      <c r="BF330" s="187"/>
      <c r="BG330" s="187"/>
      <c r="BH330" s="187"/>
      <c r="BI330" s="187"/>
      <c r="BJ330" s="187"/>
      <c r="BK330" s="187"/>
      <c r="BL330" s="187"/>
      <c r="BM330" s="187"/>
    </row>
    <row r="331" spans="2:65" s="6" customFormat="1" ht="15.75" customHeight="1">
      <c r="B331" s="91"/>
      <c r="C331" s="187"/>
      <c r="D331" s="187"/>
      <c r="E331" s="202"/>
      <c r="F331" s="255" t="s">
        <v>571</v>
      </c>
      <c r="G331" s="256"/>
      <c r="H331" s="256"/>
      <c r="I331" s="256"/>
      <c r="J331" s="187"/>
      <c r="K331" s="92">
        <v>64</v>
      </c>
      <c r="L331" s="187"/>
      <c r="M331" s="187"/>
      <c r="N331" s="187"/>
      <c r="O331" s="187"/>
      <c r="P331" s="187"/>
      <c r="Q331" s="187"/>
      <c r="R331" s="187"/>
      <c r="S331" s="91"/>
      <c r="T331" s="93"/>
      <c r="U331" s="187"/>
      <c r="V331" s="187"/>
      <c r="W331" s="187"/>
      <c r="X331" s="187"/>
      <c r="Y331" s="187"/>
      <c r="Z331" s="187"/>
      <c r="AA331" s="94"/>
      <c r="AB331" s="187"/>
      <c r="AC331" s="187"/>
      <c r="AD331" s="187"/>
      <c r="AE331" s="187"/>
      <c r="AF331" s="187"/>
      <c r="AG331" s="187"/>
      <c r="AH331" s="187"/>
      <c r="AI331" s="187"/>
      <c r="AJ331" s="187"/>
      <c r="AK331" s="187"/>
      <c r="AL331" s="187"/>
      <c r="AM331" s="187"/>
      <c r="AN331" s="187"/>
      <c r="AO331" s="187"/>
      <c r="AP331" s="187"/>
      <c r="AQ331" s="187"/>
      <c r="AR331" s="187"/>
      <c r="AS331" s="187"/>
      <c r="AT331" s="202" t="s">
        <v>142</v>
      </c>
      <c r="AU331" s="202" t="s">
        <v>82</v>
      </c>
      <c r="AV331" s="202" t="s">
        <v>82</v>
      </c>
      <c r="AW331" s="202" t="s">
        <v>90</v>
      </c>
      <c r="AX331" s="202" t="s">
        <v>69</v>
      </c>
      <c r="AY331" s="202" t="s">
        <v>131</v>
      </c>
      <c r="AZ331" s="187"/>
      <c r="BA331" s="187"/>
      <c r="BB331" s="187"/>
      <c r="BC331" s="187"/>
      <c r="BD331" s="187"/>
      <c r="BE331" s="187"/>
      <c r="BF331" s="187"/>
      <c r="BG331" s="187"/>
      <c r="BH331" s="187"/>
      <c r="BI331" s="187"/>
      <c r="BJ331" s="187"/>
      <c r="BK331" s="187"/>
      <c r="BL331" s="187"/>
      <c r="BM331" s="187"/>
    </row>
    <row r="332" spans="2:65" s="6" customFormat="1" ht="15.75" customHeight="1">
      <c r="B332" s="91"/>
      <c r="C332" s="187"/>
      <c r="D332" s="187"/>
      <c r="E332" s="202"/>
      <c r="F332" s="255" t="s">
        <v>572</v>
      </c>
      <c r="G332" s="256"/>
      <c r="H332" s="256"/>
      <c r="I332" s="256"/>
      <c r="J332" s="187"/>
      <c r="K332" s="92">
        <v>42.8</v>
      </c>
      <c r="L332" s="187"/>
      <c r="M332" s="187"/>
      <c r="N332" s="187"/>
      <c r="O332" s="187"/>
      <c r="P332" s="187"/>
      <c r="Q332" s="187"/>
      <c r="R332" s="187"/>
      <c r="S332" s="91"/>
      <c r="T332" s="93"/>
      <c r="U332" s="187"/>
      <c r="V332" s="187"/>
      <c r="W332" s="187"/>
      <c r="X332" s="187"/>
      <c r="Y332" s="187"/>
      <c r="Z332" s="187"/>
      <c r="AA332" s="94"/>
      <c r="AB332" s="187"/>
      <c r="AC332" s="187"/>
      <c r="AD332" s="187"/>
      <c r="AE332" s="187"/>
      <c r="AF332" s="187"/>
      <c r="AG332" s="187"/>
      <c r="AH332" s="187"/>
      <c r="AI332" s="187"/>
      <c r="AJ332" s="187"/>
      <c r="AK332" s="187"/>
      <c r="AL332" s="187"/>
      <c r="AM332" s="187"/>
      <c r="AN332" s="187"/>
      <c r="AO332" s="187"/>
      <c r="AP332" s="187"/>
      <c r="AQ332" s="187"/>
      <c r="AR332" s="187"/>
      <c r="AS332" s="187"/>
      <c r="AT332" s="202" t="s">
        <v>142</v>
      </c>
      <c r="AU332" s="202" t="s">
        <v>82</v>
      </c>
      <c r="AV332" s="202" t="s">
        <v>82</v>
      </c>
      <c r="AW332" s="202" t="s">
        <v>90</v>
      </c>
      <c r="AX332" s="202" t="s">
        <v>69</v>
      </c>
      <c r="AY332" s="202" t="s">
        <v>131</v>
      </c>
      <c r="AZ332" s="187"/>
      <c r="BA332" s="187"/>
      <c r="BB332" s="187"/>
      <c r="BC332" s="187"/>
      <c r="BD332" s="187"/>
      <c r="BE332" s="187"/>
      <c r="BF332" s="187"/>
      <c r="BG332" s="187"/>
      <c r="BH332" s="187"/>
      <c r="BI332" s="187"/>
      <c r="BJ332" s="187"/>
      <c r="BK332" s="187"/>
      <c r="BL332" s="187"/>
      <c r="BM332" s="187"/>
    </row>
    <row r="333" spans="2:65" s="6" customFormat="1" ht="15.75" customHeight="1">
      <c r="B333" s="91"/>
      <c r="C333" s="187"/>
      <c r="D333" s="187"/>
      <c r="E333" s="202"/>
      <c r="F333" s="255" t="s">
        <v>573</v>
      </c>
      <c r="G333" s="256"/>
      <c r="H333" s="256"/>
      <c r="I333" s="256"/>
      <c r="J333" s="187"/>
      <c r="K333" s="92">
        <v>91.8</v>
      </c>
      <c r="L333" s="187"/>
      <c r="M333" s="187"/>
      <c r="N333" s="187"/>
      <c r="O333" s="187"/>
      <c r="P333" s="187"/>
      <c r="Q333" s="187"/>
      <c r="R333" s="187"/>
      <c r="S333" s="91"/>
      <c r="T333" s="93"/>
      <c r="U333" s="187"/>
      <c r="V333" s="187"/>
      <c r="W333" s="187"/>
      <c r="X333" s="187"/>
      <c r="Y333" s="187"/>
      <c r="Z333" s="187"/>
      <c r="AA333" s="94"/>
      <c r="AB333" s="187"/>
      <c r="AC333" s="187"/>
      <c r="AD333" s="187"/>
      <c r="AE333" s="187"/>
      <c r="AF333" s="187"/>
      <c r="AG333" s="187"/>
      <c r="AH333" s="187"/>
      <c r="AI333" s="187"/>
      <c r="AJ333" s="187"/>
      <c r="AK333" s="187"/>
      <c r="AL333" s="187"/>
      <c r="AM333" s="187"/>
      <c r="AN333" s="187"/>
      <c r="AO333" s="187"/>
      <c r="AP333" s="187"/>
      <c r="AQ333" s="187"/>
      <c r="AR333" s="187"/>
      <c r="AS333" s="187"/>
      <c r="AT333" s="202" t="s">
        <v>142</v>
      </c>
      <c r="AU333" s="202" t="s">
        <v>82</v>
      </c>
      <c r="AV333" s="202" t="s">
        <v>82</v>
      </c>
      <c r="AW333" s="202" t="s">
        <v>90</v>
      </c>
      <c r="AX333" s="202" t="s">
        <v>69</v>
      </c>
      <c r="AY333" s="202" t="s">
        <v>131</v>
      </c>
      <c r="AZ333" s="187"/>
      <c r="BA333" s="187"/>
      <c r="BB333" s="187"/>
      <c r="BC333" s="187"/>
      <c r="BD333" s="187"/>
      <c r="BE333" s="187"/>
      <c r="BF333" s="187"/>
      <c r="BG333" s="187"/>
      <c r="BH333" s="187"/>
      <c r="BI333" s="187"/>
      <c r="BJ333" s="187"/>
      <c r="BK333" s="187"/>
      <c r="BL333" s="187"/>
      <c r="BM333" s="187"/>
    </row>
    <row r="334" spans="2:65" s="6" customFormat="1" ht="15.75" customHeight="1">
      <c r="B334" s="95"/>
      <c r="C334" s="187"/>
      <c r="D334" s="187"/>
      <c r="E334" s="203"/>
      <c r="F334" s="259" t="s">
        <v>144</v>
      </c>
      <c r="G334" s="260"/>
      <c r="H334" s="260"/>
      <c r="I334" s="260"/>
      <c r="J334" s="187"/>
      <c r="K334" s="96">
        <v>347.4</v>
      </c>
      <c r="L334" s="187"/>
      <c r="M334" s="187"/>
      <c r="N334" s="187"/>
      <c r="O334" s="187"/>
      <c r="P334" s="187"/>
      <c r="Q334" s="187"/>
      <c r="R334" s="187"/>
      <c r="S334" s="95"/>
      <c r="T334" s="97"/>
      <c r="U334" s="187"/>
      <c r="V334" s="187"/>
      <c r="W334" s="187"/>
      <c r="X334" s="187"/>
      <c r="Y334" s="187"/>
      <c r="Z334" s="187"/>
      <c r="AA334" s="98"/>
      <c r="AB334" s="187"/>
      <c r="AC334" s="187"/>
      <c r="AD334" s="187"/>
      <c r="AE334" s="187"/>
      <c r="AF334" s="187"/>
      <c r="AG334" s="187"/>
      <c r="AH334" s="187"/>
      <c r="AI334" s="187"/>
      <c r="AJ334" s="187"/>
      <c r="AK334" s="187"/>
      <c r="AL334" s="187"/>
      <c r="AM334" s="187"/>
      <c r="AN334" s="187"/>
      <c r="AO334" s="187"/>
      <c r="AP334" s="187"/>
      <c r="AQ334" s="187"/>
      <c r="AR334" s="187"/>
      <c r="AS334" s="187"/>
      <c r="AT334" s="203" t="s">
        <v>142</v>
      </c>
      <c r="AU334" s="203" t="s">
        <v>82</v>
      </c>
      <c r="AV334" s="203" t="s">
        <v>137</v>
      </c>
      <c r="AW334" s="203" t="s">
        <v>90</v>
      </c>
      <c r="AX334" s="203" t="s">
        <v>20</v>
      </c>
      <c r="AY334" s="203" t="s">
        <v>131</v>
      </c>
      <c r="AZ334" s="187"/>
      <c r="BA334" s="187"/>
      <c r="BB334" s="187"/>
      <c r="BC334" s="187"/>
      <c r="BD334" s="187"/>
      <c r="BE334" s="187"/>
      <c r="BF334" s="187"/>
      <c r="BG334" s="187"/>
      <c r="BH334" s="187"/>
      <c r="BI334" s="187"/>
      <c r="BJ334" s="187"/>
      <c r="BK334" s="187"/>
      <c r="BL334" s="187"/>
      <c r="BM334" s="187"/>
    </row>
    <row r="335" spans="2:65" s="6" customFormat="1" ht="15.75" customHeight="1">
      <c r="B335" s="17"/>
      <c r="C335" s="99" t="s">
        <v>574</v>
      </c>
      <c r="D335" s="99" t="s">
        <v>253</v>
      </c>
      <c r="E335" s="100" t="s">
        <v>544</v>
      </c>
      <c r="F335" s="261" t="s">
        <v>545</v>
      </c>
      <c r="G335" s="262"/>
      <c r="H335" s="262"/>
      <c r="I335" s="262"/>
      <c r="J335" s="101" t="s">
        <v>135</v>
      </c>
      <c r="K335" s="102">
        <v>9.78</v>
      </c>
      <c r="L335" s="263"/>
      <c r="M335" s="262"/>
      <c r="N335" s="264">
        <f>ROUND($L$335*$K$335,2)</f>
        <v>0</v>
      </c>
      <c r="O335" s="251"/>
      <c r="P335" s="251"/>
      <c r="Q335" s="251"/>
      <c r="R335" s="201" t="s">
        <v>136</v>
      </c>
      <c r="S335" s="17"/>
      <c r="T335" s="86"/>
      <c r="U335" s="87" t="s">
        <v>39</v>
      </c>
      <c r="V335" s="187"/>
      <c r="W335" s="187"/>
      <c r="X335" s="88">
        <v>0.55</v>
      </c>
      <c r="Y335" s="88">
        <f>$X$335*$K$335</f>
        <v>5.3790000000000004</v>
      </c>
      <c r="Z335" s="88">
        <v>0</v>
      </c>
      <c r="AA335" s="89">
        <f>$Z$335*$K$335</f>
        <v>0</v>
      </c>
      <c r="AB335" s="187"/>
      <c r="AC335" s="187"/>
      <c r="AD335" s="187"/>
      <c r="AE335" s="187"/>
      <c r="AF335" s="187"/>
      <c r="AG335" s="187"/>
      <c r="AH335" s="187"/>
      <c r="AI335" s="187"/>
      <c r="AJ335" s="187"/>
      <c r="AK335" s="187"/>
      <c r="AL335" s="187"/>
      <c r="AM335" s="187"/>
      <c r="AN335" s="187"/>
      <c r="AO335" s="187"/>
      <c r="AP335" s="187"/>
      <c r="AQ335" s="187"/>
      <c r="AR335" s="197" t="s">
        <v>325</v>
      </c>
      <c r="AS335" s="187"/>
      <c r="AT335" s="197" t="s">
        <v>253</v>
      </c>
      <c r="AU335" s="197" t="s">
        <v>82</v>
      </c>
      <c r="AV335" s="187"/>
      <c r="AW335" s="187"/>
      <c r="AX335" s="187"/>
      <c r="AY335" s="187" t="s">
        <v>131</v>
      </c>
      <c r="AZ335" s="187"/>
      <c r="BA335" s="187"/>
      <c r="BB335" s="187"/>
      <c r="BC335" s="187"/>
      <c r="BD335" s="187"/>
      <c r="BE335" s="90">
        <f>IF($U$335="základní",$N$335,0)</f>
        <v>0</v>
      </c>
      <c r="BF335" s="90">
        <f>IF($U$335="snížená",$N$335,0)</f>
        <v>0</v>
      </c>
      <c r="BG335" s="90">
        <f>IF($U$335="zákl. přenesená",$N$335,0)</f>
        <v>0</v>
      </c>
      <c r="BH335" s="90">
        <f>IF($U$335="sníž. přenesená",$N$335,0)</f>
        <v>0</v>
      </c>
      <c r="BI335" s="90">
        <f>IF($U$335="nulová",$N$335,0)</f>
        <v>0</v>
      </c>
      <c r="BJ335" s="197" t="s">
        <v>20</v>
      </c>
      <c r="BK335" s="90">
        <f>ROUND($L$335*$K$335,2)</f>
        <v>0</v>
      </c>
      <c r="BL335" s="197" t="s">
        <v>223</v>
      </c>
      <c r="BM335" s="197" t="s">
        <v>575</v>
      </c>
    </row>
    <row r="336" spans="2:65" s="6" customFormat="1" ht="16.5" customHeight="1">
      <c r="B336" s="17"/>
      <c r="C336" s="187"/>
      <c r="D336" s="187"/>
      <c r="E336" s="187"/>
      <c r="F336" s="254" t="s">
        <v>547</v>
      </c>
      <c r="G336" s="225"/>
      <c r="H336" s="225"/>
      <c r="I336" s="225"/>
      <c r="J336" s="225"/>
      <c r="K336" s="225"/>
      <c r="L336" s="225"/>
      <c r="M336" s="225"/>
      <c r="N336" s="225"/>
      <c r="O336" s="225"/>
      <c r="P336" s="225"/>
      <c r="Q336" s="225"/>
      <c r="R336" s="225"/>
      <c r="S336" s="17"/>
      <c r="T336" s="192"/>
      <c r="U336" s="187"/>
      <c r="V336" s="187"/>
      <c r="W336" s="187"/>
      <c r="X336" s="187"/>
      <c r="Y336" s="187"/>
      <c r="Z336" s="187"/>
      <c r="AA336" s="33"/>
      <c r="AB336" s="187"/>
      <c r="AC336" s="187"/>
      <c r="AD336" s="187"/>
      <c r="AE336" s="187"/>
      <c r="AF336" s="187"/>
      <c r="AG336" s="187"/>
      <c r="AH336" s="187"/>
      <c r="AI336" s="187"/>
      <c r="AJ336" s="187"/>
      <c r="AK336" s="187"/>
      <c r="AL336" s="187"/>
      <c r="AM336" s="187"/>
      <c r="AN336" s="187"/>
      <c r="AO336" s="187"/>
      <c r="AP336" s="187"/>
      <c r="AQ336" s="187"/>
      <c r="AR336" s="187"/>
      <c r="AS336" s="187"/>
      <c r="AT336" s="187" t="s">
        <v>140</v>
      </c>
      <c r="AU336" s="187" t="s">
        <v>82</v>
      </c>
      <c r="AV336" s="187"/>
      <c r="AW336" s="187"/>
      <c r="AX336" s="187"/>
      <c r="AY336" s="187"/>
      <c r="AZ336" s="187"/>
      <c r="BA336" s="187"/>
      <c r="BB336" s="187"/>
      <c r="BC336" s="187"/>
      <c r="BD336" s="187"/>
      <c r="BE336" s="187"/>
      <c r="BF336" s="187"/>
      <c r="BG336" s="187"/>
      <c r="BH336" s="187"/>
      <c r="BI336" s="187"/>
      <c r="BJ336" s="187"/>
      <c r="BK336" s="187"/>
      <c r="BL336" s="187"/>
      <c r="BM336" s="187"/>
    </row>
    <row r="337" spans="2:65" s="6" customFormat="1" ht="15.75" customHeight="1">
      <c r="B337" s="91"/>
      <c r="C337" s="187"/>
      <c r="D337" s="187"/>
      <c r="E337" s="202"/>
      <c r="F337" s="255" t="s">
        <v>576</v>
      </c>
      <c r="G337" s="256"/>
      <c r="H337" s="256"/>
      <c r="I337" s="256"/>
      <c r="J337" s="187"/>
      <c r="K337" s="92">
        <v>7.388</v>
      </c>
      <c r="L337" s="187"/>
      <c r="M337" s="187"/>
      <c r="N337" s="187"/>
      <c r="O337" s="187"/>
      <c r="P337" s="187"/>
      <c r="Q337" s="187"/>
      <c r="R337" s="187"/>
      <c r="S337" s="91"/>
      <c r="T337" s="93"/>
      <c r="U337" s="187"/>
      <c r="V337" s="187"/>
      <c r="W337" s="187"/>
      <c r="X337" s="187"/>
      <c r="Y337" s="187"/>
      <c r="Z337" s="187"/>
      <c r="AA337" s="94"/>
      <c r="AB337" s="187"/>
      <c r="AC337" s="187"/>
      <c r="AD337" s="187"/>
      <c r="AE337" s="187"/>
      <c r="AF337" s="187"/>
      <c r="AG337" s="187"/>
      <c r="AH337" s="187"/>
      <c r="AI337" s="187"/>
      <c r="AJ337" s="187"/>
      <c r="AK337" s="187"/>
      <c r="AL337" s="187"/>
      <c r="AM337" s="187"/>
      <c r="AN337" s="187"/>
      <c r="AO337" s="187"/>
      <c r="AP337" s="187"/>
      <c r="AQ337" s="187"/>
      <c r="AR337" s="187"/>
      <c r="AS337" s="187"/>
      <c r="AT337" s="202" t="s">
        <v>142</v>
      </c>
      <c r="AU337" s="202" t="s">
        <v>82</v>
      </c>
      <c r="AV337" s="202" t="s">
        <v>82</v>
      </c>
      <c r="AW337" s="202" t="s">
        <v>90</v>
      </c>
      <c r="AX337" s="202" t="s">
        <v>69</v>
      </c>
      <c r="AY337" s="202" t="s">
        <v>131</v>
      </c>
      <c r="AZ337" s="187"/>
      <c r="BA337" s="187"/>
      <c r="BB337" s="187"/>
      <c r="BC337" s="187"/>
      <c r="BD337" s="187"/>
      <c r="BE337" s="187"/>
      <c r="BF337" s="187"/>
      <c r="BG337" s="187"/>
      <c r="BH337" s="187"/>
      <c r="BI337" s="187"/>
      <c r="BJ337" s="187"/>
      <c r="BK337" s="187"/>
      <c r="BL337" s="187"/>
      <c r="BM337" s="187"/>
    </row>
    <row r="338" spans="2:65" s="6" customFormat="1" ht="15.75" customHeight="1">
      <c r="B338" s="91"/>
      <c r="C338" s="187"/>
      <c r="D338" s="187"/>
      <c r="E338" s="202"/>
      <c r="F338" s="255" t="s">
        <v>577</v>
      </c>
      <c r="G338" s="256"/>
      <c r="H338" s="256"/>
      <c r="I338" s="256"/>
      <c r="J338" s="187"/>
      <c r="K338" s="92">
        <v>1.712</v>
      </c>
      <c r="L338" s="187"/>
      <c r="M338" s="187"/>
      <c r="N338" s="187"/>
      <c r="O338" s="187"/>
      <c r="P338" s="187"/>
      <c r="Q338" s="187"/>
      <c r="R338" s="187"/>
      <c r="S338" s="91"/>
      <c r="T338" s="93"/>
      <c r="U338" s="187"/>
      <c r="V338" s="187"/>
      <c r="W338" s="187"/>
      <c r="X338" s="187"/>
      <c r="Y338" s="187"/>
      <c r="Z338" s="187"/>
      <c r="AA338" s="94"/>
      <c r="AB338" s="187"/>
      <c r="AC338" s="187"/>
      <c r="AD338" s="187"/>
      <c r="AE338" s="187"/>
      <c r="AF338" s="187"/>
      <c r="AG338" s="187"/>
      <c r="AH338" s="187"/>
      <c r="AI338" s="187"/>
      <c r="AJ338" s="187"/>
      <c r="AK338" s="187"/>
      <c r="AL338" s="187"/>
      <c r="AM338" s="187"/>
      <c r="AN338" s="187"/>
      <c r="AO338" s="187"/>
      <c r="AP338" s="187"/>
      <c r="AQ338" s="187"/>
      <c r="AR338" s="187"/>
      <c r="AS338" s="187"/>
      <c r="AT338" s="202" t="s">
        <v>142</v>
      </c>
      <c r="AU338" s="202" t="s">
        <v>82</v>
      </c>
      <c r="AV338" s="202" t="s">
        <v>82</v>
      </c>
      <c r="AW338" s="202" t="s">
        <v>90</v>
      </c>
      <c r="AX338" s="202" t="s">
        <v>69</v>
      </c>
      <c r="AY338" s="202" t="s">
        <v>131</v>
      </c>
      <c r="AZ338" s="187"/>
      <c r="BA338" s="187"/>
      <c r="BB338" s="187"/>
      <c r="BC338" s="187"/>
      <c r="BD338" s="187"/>
      <c r="BE338" s="187"/>
      <c r="BF338" s="187"/>
      <c r="BG338" s="187"/>
      <c r="BH338" s="187"/>
      <c r="BI338" s="187"/>
      <c r="BJ338" s="187"/>
      <c r="BK338" s="187"/>
      <c r="BL338" s="187"/>
      <c r="BM338" s="187"/>
    </row>
    <row r="339" spans="2:65" s="6" customFormat="1" ht="15.75" customHeight="1">
      <c r="B339" s="91"/>
      <c r="C339" s="187"/>
      <c r="D339" s="187"/>
      <c r="E339" s="202"/>
      <c r="F339" s="255" t="s">
        <v>578</v>
      </c>
      <c r="G339" s="256"/>
      <c r="H339" s="256"/>
      <c r="I339" s="256"/>
      <c r="J339" s="187"/>
      <c r="K339" s="92">
        <v>0.68</v>
      </c>
      <c r="L339" s="187"/>
      <c r="M339" s="187"/>
      <c r="N339" s="187"/>
      <c r="O339" s="187"/>
      <c r="P339" s="187"/>
      <c r="Q339" s="187"/>
      <c r="R339" s="187"/>
      <c r="S339" s="91"/>
      <c r="T339" s="93"/>
      <c r="U339" s="187"/>
      <c r="V339" s="187"/>
      <c r="W339" s="187"/>
      <c r="X339" s="187"/>
      <c r="Y339" s="187"/>
      <c r="Z339" s="187"/>
      <c r="AA339" s="94"/>
      <c r="AB339" s="187"/>
      <c r="AC339" s="187"/>
      <c r="AD339" s="187"/>
      <c r="AE339" s="187"/>
      <c r="AF339" s="187"/>
      <c r="AG339" s="187"/>
      <c r="AH339" s="187"/>
      <c r="AI339" s="187"/>
      <c r="AJ339" s="187"/>
      <c r="AK339" s="187"/>
      <c r="AL339" s="187"/>
      <c r="AM339" s="187"/>
      <c r="AN339" s="187"/>
      <c r="AO339" s="187"/>
      <c r="AP339" s="187"/>
      <c r="AQ339" s="187"/>
      <c r="AR339" s="187"/>
      <c r="AS339" s="187"/>
      <c r="AT339" s="202" t="s">
        <v>142</v>
      </c>
      <c r="AU339" s="202" t="s">
        <v>82</v>
      </c>
      <c r="AV339" s="202" t="s">
        <v>82</v>
      </c>
      <c r="AW339" s="202" t="s">
        <v>90</v>
      </c>
      <c r="AX339" s="202" t="s">
        <v>69</v>
      </c>
      <c r="AY339" s="202" t="s">
        <v>131</v>
      </c>
      <c r="AZ339" s="187"/>
      <c r="BA339" s="187"/>
      <c r="BB339" s="187"/>
      <c r="BC339" s="187"/>
      <c r="BD339" s="187"/>
      <c r="BE339" s="187"/>
      <c r="BF339" s="187"/>
      <c r="BG339" s="187"/>
      <c r="BH339" s="187"/>
      <c r="BI339" s="187"/>
      <c r="BJ339" s="187"/>
      <c r="BK339" s="187"/>
      <c r="BL339" s="187"/>
      <c r="BM339" s="187"/>
    </row>
    <row r="340" spans="2:65" s="6" customFormat="1" ht="15.75" customHeight="1">
      <c r="B340" s="95"/>
      <c r="C340" s="187"/>
      <c r="D340" s="187"/>
      <c r="E340" s="203"/>
      <c r="F340" s="259" t="s">
        <v>144</v>
      </c>
      <c r="G340" s="260"/>
      <c r="H340" s="260"/>
      <c r="I340" s="260"/>
      <c r="J340" s="187"/>
      <c r="K340" s="96">
        <v>9.78</v>
      </c>
      <c r="L340" s="187"/>
      <c r="M340" s="187"/>
      <c r="N340" s="187"/>
      <c r="O340" s="187"/>
      <c r="P340" s="187"/>
      <c r="Q340" s="187"/>
      <c r="R340" s="187"/>
      <c r="S340" s="95"/>
      <c r="T340" s="97"/>
      <c r="U340" s="187"/>
      <c r="V340" s="187"/>
      <c r="W340" s="187"/>
      <c r="X340" s="187"/>
      <c r="Y340" s="187"/>
      <c r="Z340" s="187"/>
      <c r="AA340" s="98"/>
      <c r="AB340" s="187"/>
      <c r="AC340" s="187"/>
      <c r="AD340" s="187"/>
      <c r="AE340" s="187"/>
      <c r="AF340" s="187"/>
      <c r="AG340" s="187"/>
      <c r="AH340" s="187"/>
      <c r="AI340" s="187"/>
      <c r="AJ340" s="187"/>
      <c r="AK340" s="187"/>
      <c r="AL340" s="187"/>
      <c r="AM340" s="187"/>
      <c r="AN340" s="187"/>
      <c r="AO340" s="187"/>
      <c r="AP340" s="187"/>
      <c r="AQ340" s="187"/>
      <c r="AR340" s="187"/>
      <c r="AS340" s="187"/>
      <c r="AT340" s="203" t="s">
        <v>142</v>
      </c>
      <c r="AU340" s="203" t="s">
        <v>82</v>
      </c>
      <c r="AV340" s="203" t="s">
        <v>137</v>
      </c>
      <c r="AW340" s="203" t="s">
        <v>90</v>
      </c>
      <c r="AX340" s="203" t="s">
        <v>20</v>
      </c>
      <c r="AY340" s="203" t="s">
        <v>131</v>
      </c>
      <c r="AZ340" s="187"/>
      <c r="BA340" s="187"/>
      <c r="BB340" s="187"/>
      <c r="BC340" s="187"/>
      <c r="BD340" s="187"/>
      <c r="BE340" s="187"/>
      <c r="BF340" s="187"/>
      <c r="BG340" s="187"/>
      <c r="BH340" s="187"/>
      <c r="BI340" s="187"/>
      <c r="BJ340" s="187"/>
      <c r="BK340" s="187"/>
      <c r="BL340" s="187"/>
      <c r="BM340" s="187"/>
    </row>
    <row r="341" spans="2:65" s="6" customFormat="1" ht="27" customHeight="1">
      <c r="B341" s="17"/>
      <c r="C341" s="82" t="s">
        <v>579</v>
      </c>
      <c r="D341" s="82" t="s">
        <v>132</v>
      </c>
      <c r="E341" s="83" t="s">
        <v>580</v>
      </c>
      <c r="F341" s="250" t="s">
        <v>581</v>
      </c>
      <c r="G341" s="251"/>
      <c r="H341" s="251"/>
      <c r="I341" s="251"/>
      <c r="J341" s="84" t="s">
        <v>194</v>
      </c>
      <c r="K341" s="85">
        <v>250.34</v>
      </c>
      <c r="L341" s="252"/>
      <c r="M341" s="251"/>
      <c r="N341" s="253">
        <f>ROUND($L$341*$K$341,2)</f>
        <v>0</v>
      </c>
      <c r="O341" s="251"/>
      <c r="P341" s="251"/>
      <c r="Q341" s="251"/>
      <c r="R341" s="201" t="s">
        <v>136</v>
      </c>
      <c r="S341" s="17"/>
      <c r="T341" s="86"/>
      <c r="U341" s="87" t="s">
        <v>39</v>
      </c>
      <c r="V341" s="187"/>
      <c r="W341" s="187"/>
      <c r="X341" s="88">
        <v>0</v>
      </c>
      <c r="Y341" s="88">
        <f>$X$341*$K$341</f>
        <v>0</v>
      </c>
      <c r="Z341" s="88">
        <v>0</v>
      </c>
      <c r="AA341" s="89">
        <f>$Z$341*$K$341</f>
        <v>0</v>
      </c>
      <c r="AB341" s="187"/>
      <c r="AC341" s="187"/>
      <c r="AD341" s="187"/>
      <c r="AE341" s="187"/>
      <c r="AF341" s="187"/>
      <c r="AG341" s="187"/>
      <c r="AH341" s="187"/>
      <c r="AI341" s="187"/>
      <c r="AJ341" s="187"/>
      <c r="AK341" s="187"/>
      <c r="AL341" s="187"/>
      <c r="AM341" s="187"/>
      <c r="AN341" s="187"/>
      <c r="AO341" s="187"/>
      <c r="AP341" s="187"/>
      <c r="AQ341" s="187"/>
      <c r="AR341" s="197" t="s">
        <v>223</v>
      </c>
      <c r="AS341" s="187"/>
      <c r="AT341" s="197" t="s">
        <v>132</v>
      </c>
      <c r="AU341" s="197" t="s">
        <v>82</v>
      </c>
      <c r="AV341" s="187"/>
      <c r="AW341" s="187"/>
      <c r="AX341" s="187"/>
      <c r="AY341" s="187" t="s">
        <v>131</v>
      </c>
      <c r="AZ341" s="187"/>
      <c r="BA341" s="187"/>
      <c r="BB341" s="187"/>
      <c r="BC341" s="187"/>
      <c r="BD341" s="187"/>
      <c r="BE341" s="90">
        <f>IF($U$341="základní",$N$341,0)</f>
        <v>0</v>
      </c>
      <c r="BF341" s="90">
        <f>IF($U$341="snížená",$N$341,0)</f>
        <v>0</v>
      </c>
      <c r="BG341" s="90">
        <f>IF($U$341="zákl. přenesená",$N$341,0)</f>
        <v>0</v>
      </c>
      <c r="BH341" s="90">
        <f>IF($U$341="sníž. přenesená",$N$341,0)</f>
        <v>0</v>
      </c>
      <c r="BI341" s="90">
        <f>IF($U$341="nulová",$N$341,0)</f>
        <v>0</v>
      </c>
      <c r="BJ341" s="197" t="s">
        <v>20</v>
      </c>
      <c r="BK341" s="90">
        <f>ROUND($L$341*$K$341,2)</f>
        <v>0</v>
      </c>
      <c r="BL341" s="197" t="s">
        <v>223</v>
      </c>
      <c r="BM341" s="197" t="s">
        <v>582</v>
      </c>
    </row>
    <row r="342" spans="2:65" s="6" customFormat="1" ht="16.5" customHeight="1">
      <c r="B342" s="17"/>
      <c r="C342" s="187"/>
      <c r="D342" s="187"/>
      <c r="E342" s="187"/>
      <c r="F342" s="254" t="s">
        <v>583</v>
      </c>
      <c r="G342" s="225"/>
      <c r="H342" s="225"/>
      <c r="I342" s="225"/>
      <c r="J342" s="225"/>
      <c r="K342" s="225"/>
      <c r="L342" s="225"/>
      <c r="M342" s="225"/>
      <c r="N342" s="225"/>
      <c r="O342" s="225"/>
      <c r="P342" s="225"/>
      <c r="Q342" s="225"/>
      <c r="R342" s="225"/>
      <c r="S342" s="17"/>
      <c r="T342" s="192"/>
      <c r="U342" s="187"/>
      <c r="V342" s="187"/>
      <c r="W342" s="187"/>
      <c r="X342" s="187"/>
      <c r="Y342" s="187"/>
      <c r="Z342" s="187"/>
      <c r="AA342" s="33"/>
      <c r="AB342" s="187"/>
      <c r="AC342" s="187"/>
      <c r="AD342" s="187"/>
      <c r="AE342" s="187"/>
      <c r="AF342" s="187"/>
      <c r="AG342" s="187"/>
      <c r="AH342" s="187"/>
      <c r="AI342" s="187"/>
      <c r="AJ342" s="187"/>
      <c r="AK342" s="187"/>
      <c r="AL342" s="187"/>
      <c r="AM342" s="187"/>
      <c r="AN342" s="187"/>
      <c r="AO342" s="187"/>
      <c r="AP342" s="187"/>
      <c r="AQ342" s="187"/>
      <c r="AR342" s="187"/>
      <c r="AS342" s="187"/>
      <c r="AT342" s="187" t="s">
        <v>140</v>
      </c>
      <c r="AU342" s="187" t="s">
        <v>82</v>
      </c>
      <c r="AV342" s="187"/>
      <c r="AW342" s="187"/>
      <c r="AX342" s="187"/>
      <c r="AY342" s="187"/>
      <c r="AZ342" s="187"/>
      <c r="BA342" s="187"/>
      <c r="BB342" s="187"/>
      <c r="BC342" s="187"/>
      <c r="BD342" s="187"/>
      <c r="BE342" s="187"/>
      <c r="BF342" s="187"/>
      <c r="BG342" s="187"/>
      <c r="BH342" s="187"/>
      <c r="BI342" s="187"/>
      <c r="BJ342" s="187"/>
      <c r="BK342" s="187"/>
      <c r="BL342" s="187"/>
      <c r="BM342" s="187"/>
    </row>
    <row r="343" spans="2:65" s="6" customFormat="1" ht="15.75" customHeight="1">
      <c r="B343" s="91"/>
      <c r="C343" s="187"/>
      <c r="D343" s="187"/>
      <c r="E343" s="202"/>
      <c r="F343" s="255" t="s">
        <v>584</v>
      </c>
      <c r="G343" s="256"/>
      <c r="H343" s="256"/>
      <c r="I343" s="256"/>
      <c r="J343" s="187"/>
      <c r="K343" s="92">
        <v>337.28</v>
      </c>
      <c r="L343" s="187"/>
      <c r="M343" s="187"/>
      <c r="N343" s="187"/>
      <c r="O343" s="187"/>
      <c r="P343" s="187"/>
      <c r="Q343" s="187"/>
      <c r="R343" s="187"/>
      <c r="S343" s="91"/>
      <c r="T343" s="93"/>
      <c r="U343" s="187"/>
      <c r="V343" s="187"/>
      <c r="W343" s="187"/>
      <c r="X343" s="187"/>
      <c r="Y343" s="187"/>
      <c r="Z343" s="187"/>
      <c r="AA343" s="94"/>
      <c r="AB343" s="187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7"/>
      <c r="AT343" s="202" t="s">
        <v>142</v>
      </c>
      <c r="AU343" s="202" t="s">
        <v>82</v>
      </c>
      <c r="AV343" s="202" t="s">
        <v>82</v>
      </c>
      <c r="AW343" s="202" t="s">
        <v>90</v>
      </c>
      <c r="AX343" s="202" t="s">
        <v>69</v>
      </c>
      <c r="AY343" s="202" t="s">
        <v>131</v>
      </c>
      <c r="AZ343" s="187"/>
      <c r="BA343" s="187"/>
      <c r="BB343" s="187"/>
      <c r="BC343" s="187"/>
      <c r="BD343" s="187"/>
      <c r="BE343" s="187"/>
      <c r="BF343" s="187"/>
      <c r="BG343" s="187"/>
      <c r="BH343" s="187"/>
      <c r="BI343" s="187"/>
      <c r="BJ343" s="187"/>
      <c r="BK343" s="187"/>
      <c r="BL343" s="187"/>
      <c r="BM343" s="187"/>
    </row>
    <row r="344" spans="2:65" s="6" customFormat="1" ht="15.75" customHeight="1">
      <c r="B344" s="91"/>
      <c r="C344" s="187"/>
      <c r="D344" s="187"/>
      <c r="E344" s="202"/>
      <c r="F344" s="255" t="s">
        <v>585</v>
      </c>
      <c r="G344" s="256"/>
      <c r="H344" s="256"/>
      <c r="I344" s="256"/>
      <c r="J344" s="187"/>
      <c r="K344" s="92">
        <v>-86.94</v>
      </c>
      <c r="L344" s="187"/>
      <c r="M344" s="187"/>
      <c r="N344" s="187"/>
      <c r="O344" s="187"/>
      <c r="P344" s="187"/>
      <c r="Q344" s="187"/>
      <c r="R344" s="187"/>
      <c r="S344" s="91"/>
      <c r="T344" s="93"/>
      <c r="U344" s="187"/>
      <c r="V344" s="187"/>
      <c r="W344" s="187"/>
      <c r="X344" s="187"/>
      <c r="Y344" s="187"/>
      <c r="Z344" s="187"/>
      <c r="AA344" s="94"/>
      <c r="AB344" s="187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7"/>
      <c r="AT344" s="202" t="s">
        <v>142</v>
      </c>
      <c r="AU344" s="202" t="s">
        <v>82</v>
      </c>
      <c r="AV344" s="202" t="s">
        <v>82</v>
      </c>
      <c r="AW344" s="202" t="s">
        <v>90</v>
      </c>
      <c r="AX344" s="202" t="s">
        <v>69</v>
      </c>
      <c r="AY344" s="202" t="s">
        <v>131</v>
      </c>
      <c r="AZ344" s="187"/>
      <c r="BA344" s="187"/>
      <c r="BB344" s="187"/>
      <c r="BC344" s="187"/>
      <c r="BD344" s="187"/>
      <c r="BE344" s="187"/>
      <c r="BF344" s="187"/>
      <c r="BG344" s="187"/>
      <c r="BH344" s="187"/>
      <c r="BI344" s="187"/>
      <c r="BJ344" s="187"/>
      <c r="BK344" s="187"/>
      <c r="BL344" s="187"/>
      <c r="BM344" s="187"/>
    </row>
    <row r="345" spans="2:65" s="6" customFormat="1" ht="15.75" customHeight="1">
      <c r="B345" s="95"/>
      <c r="C345" s="187"/>
      <c r="D345" s="187"/>
      <c r="E345" s="203"/>
      <c r="F345" s="259" t="s">
        <v>144</v>
      </c>
      <c r="G345" s="260"/>
      <c r="H345" s="260"/>
      <c r="I345" s="260"/>
      <c r="J345" s="187"/>
      <c r="K345" s="96">
        <v>250.34</v>
      </c>
      <c r="L345" s="187"/>
      <c r="M345" s="187"/>
      <c r="N345" s="187"/>
      <c r="O345" s="187"/>
      <c r="P345" s="187"/>
      <c r="Q345" s="187"/>
      <c r="R345" s="187"/>
      <c r="S345" s="95"/>
      <c r="T345" s="97"/>
      <c r="U345" s="187"/>
      <c r="V345" s="187"/>
      <c r="W345" s="187"/>
      <c r="X345" s="187"/>
      <c r="Y345" s="187"/>
      <c r="Z345" s="187"/>
      <c r="AA345" s="98"/>
      <c r="AB345" s="187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187"/>
      <c r="AT345" s="203" t="s">
        <v>142</v>
      </c>
      <c r="AU345" s="203" t="s">
        <v>82</v>
      </c>
      <c r="AV345" s="203" t="s">
        <v>137</v>
      </c>
      <c r="AW345" s="203" t="s">
        <v>90</v>
      </c>
      <c r="AX345" s="203" t="s">
        <v>20</v>
      </c>
      <c r="AY345" s="203" t="s">
        <v>131</v>
      </c>
      <c r="AZ345" s="187"/>
      <c r="BA345" s="187"/>
      <c r="BB345" s="187"/>
      <c r="BC345" s="187"/>
      <c r="BD345" s="187"/>
      <c r="BE345" s="187"/>
      <c r="BF345" s="187"/>
      <c r="BG345" s="187"/>
      <c r="BH345" s="187"/>
      <c r="BI345" s="187"/>
      <c r="BJ345" s="187"/>
      <c r="BK345" s="187"/>
      <c r="BL345" s="187"/>
      <c r="BM345" s="187"/>
    </row>
    <row r="346" spans="2:65" s="6" customFormat="1" ht="15.75" customHeight="1">
      <c r="B346" s="17"/>
      <c r="C346" s="99" t="s">
        <v>586</v>
      </c>
      <c r="D346" s="99" t="s">
        <v>253</v>
      </c>
      <c r="E346" s="100" t="s">
        <v>587</v>
      </c>
      <c r="F346" s="261" t="s">
        <v>588</v>
      </c>
      <c r="G346" s="262"/>
      <c r="H346" s="262"/>
      <c r="I346" s="262"/>
      <c r="J346" s="101" t="s">
        <v>135</v>
      </c>
      <c r="K346" s="102">
        <v>6.259</v>
      </c>
      <c r="L346" s="263"/>
      <c r="M346" s="262"/>
      <c r="N346" s="264">
        <f>ROUND($L$346*$K$346,2)</f>
        <v>0</v>
      </c>
      <c r="O346" s="251"/>
      <c r="P346" s="251"/>
      <c r="Q346" s="251"/>
      <c r="R346" s="201" t="s">
        <v>136</v>
      </c>
      <c r="S346" s="17"/>
      <c r="T346" s="86"/>
      <c r="U346" s="87" t="s">
        <v>39</v>
      </c>
      <c r="V346" s="187"/>
      <c r="W346" s="187"/>
      <c r="X346" s="88">
        <v>0.5</v>
      </c>
      <c r="Y346" s="88">
        <f>$X$346*$K$346</f>
        <v>3.1295</v>
      </c>
      <c r="Z346" s="88">
        <v>0</v>
      </c>
      <c r="AA346" s="89">
        <f>$Z$346*$K$346</f>
        <v>0</v>
      </c>
      <c r="AB346" s="187"/>
      <c r="AC346" s="187"/>
      <c r="AD346" s="187"/>
      <c r="AE346" s="187"/>
      <c r="AF346" s="187"/>
      <c r="AG346" s="187"/>
      <c r="AH346" s="187"/>
      <c r="AI346" s="187"/>
      <c r="AJ346" s="187"/>
      <c r="AK346" s="187"/>
      <c r="AL346" s="187"/>
      <c r="AM346" s="187"/>
      <c r="AN346" s="187"/>
      <c r="AO346" s="187"/>
      <c r="AP346" s="187"/>
      <c r="AQ346" s="187"/>
      <c r="AR346" s="197" t="s">
        <v>325</v>
      </c>
      <c r="AS346" s="187"/>
      <c r="AT346" s="197" t="s">
        <v>253</v>
      </c>
      <c r="AU346" s="197" t="s">
        <v>82</v>
      </c>
      <c r="AV346" s="187"/>
      <c r="AW346" s="187"/>
      <c r="AX346" s="187"/>
      <c r="AY346" s="187" t="s">
        <v>131</v>
      </c>
      <c r="AZ346" s="187"/>
      <c r="BA346" s="187"/>
      <c r="BB346" s="187"/>
      <c r="BC346" s="187"/>
      <c r="BD346" s="187"/>
      <c r="BE346" s="90">
        <f>IF($U$346="základní",$N$346,0)</f>
        <v>0</v>
      </c>
      <c r="BF346" s="90">
        <f>IF($U$346="snížená",$N$346,0)</f>
        <v>0</v>
      </c>
      <c r="BG346" s="90">
        <f>IF($U$346="zákl. přenesená",$N$346,0)</f>
        <v>0</v>
      </c>
      <c r="BH346" s="90">
        <f>IF($U$346="sníž. přenesená",$N$346,0)</f>
        <v>0</v>
      </c>
      <c r="BI346" s="90">
        <f>IF($U$346="nulová",$N$346,0)</f>
        <v>0</v>
      </c>
      <c r="BJ346" s="197" t="s">
        <v>20</v>
      </c>
      <c r="BK346" s="90">
        <f>ROUND($L$346*$K$346,2)</f>
        <v>0</v>
      </c>
      <c r="BL346" s="197" t="s">
        <v>223</v>
      </c>
      <c r="BM346" s="197" t="s">
        <v>589</v>
      </c>
    </row>
    <row r="347" spans="2:65" s="6" customFormat="1" ht="16.5" customHeight="1">
      <c r="B347" s="17"/>
      <c r="C347" s="187"/>
      <c r="D347" s="187"/>
      <c r="E347" s="187"/>
      <c r="F347" s="254" t="s">
        <v>590</v>
      </c>
      <c r="G347" s="225"/>
      <c r="H347" s="225"/>
      <c r="I347" s="225"/>
      <c r="J347" s="225"/>
      <c r="K347" s="225"/>
      <c r="L347" s="225"/>
      <c r="M347" s="225"/>
      <c r="N347" s="225"/>
      <c r="O347" s="225"/>
      <c r="P347" s="225"/>
      <c r="Q347" s="225"/>
      <c r="R347" s="225"/>
      <c r="S347" s="17"/>
      <c r="T347" s="192"/>
      <c r="U347" s="187"/>
      <c r="V347" s="187"/>
      <c r="W347" s="187"/>
      <c r="X347" s="187"/>
      <c r="Y347" s="187"/>
      <c r="Z347" s="187"/>
      <c r="AA347" s="33"/>
      <c r="AB347" s="187"/>
      <c r="AC347" s="187"/>
      <c r="AD347" s="187"/>
      <c r="AE347" s="187"/>
      <c r="AF347" s="187"/>
      <c r="AG347" s="187"/>
      <c r="AH347" s="187"/>
      <c r="AI347" s="187"/>
      <c r="AJ347" s="187"/>
      <c r="AK347" s="187"/>
      <c r="AL347" s="187"/>
      <c r="AM347" s="187"/>
      <c r="AN347" s="187"/>
      <c r="AO347" s="187"/>
      <c r="AP347" s="187"/>
      <c r="AQ347" s="187"/>
      <c r="AR347" s="187"/>
      <c r="AS347" s="187"/>
      <c r="AT347" s="187" t="s">
        <v>140</v>
      </c>
      <c r="AU347" s="187" t="s">
        <v>82</v>
      </c>
      <c r="AV347" s="187"/>
      <c r="AW347" s="187"/>
      <c r="AX347" s="187"/>
      <c r="AY347" s="187"/>
      <c r="AZ347" s="187"/>
      <c r="BA347" s="187"/>
      <c r="BB347" s="187"/>
      <c r="BC347" s="187"/>
      <c r="BD347" s="187"/>
      <c r="BE347" s="187"/>
      <c r="BF347" s="187"/>
      <c r="BG347" s="187"/>
      <c r="BH347" s="187"/>
      <c r="BI347" s="187"/>
      <c r="BJ347" s="187"/>
      <c r="BK347" s="187"/>
      <c r="BL347" s="187"/>
      <c r="BM347" s="187"/>
    </row>
    <row r="348" spans="2:65" s="6" customFormat="1" ht="15.75" customHeight="1">
      <c r="B348" s="91"/>
      <c r="C348" s="187"/>
      <c r="D348" s="187"/>
      <c r="E348" s="202"/>
      <c r="F348" s="255" t="s">
        <v>591</v>
      </c>
      <c r="G348" s="256"/>
      <c r="H348" s="256"/>
      <c r="I348" s="256"/>
      <c r="J348" s="187"/>
      <c r="K348" s="92">
        <v>6.259</v>
      </c>
      <c r="L348" s="187"/>
      <c r="M348" s="187"/>
      <c r="N348" s="187"/>
      <c r="O348" s="187"/>
      <c r="P348" s="187"/>
      <c r="Q348" s="187"/>
      <c r="R348" s="187"/>
      <c r="S348" s="91"/>
      <c r="T348" s="93"/>
      <c r="U348" s="187"/>
      <c r="V348" s="187"/>
      <c r="W348" s="187"/>
      <c r="X348" s="187"/>
      <c r="Y348" s="187"/>
      <c r="Z348" s="187"/>
      <c r="AA348" s="94"/>
      <c r="AB348" s="187"/>
      <c r="AC348" s="187"/>
      <c r="AD348" s="187"/>
      <c r="AE348" s="187"/>
      <c r="AF348" s="187"/>
      <c r="AG348" s="187"/>
      <c r="AH348" s="187"/>
      <c r="AI348" s="187"/>
      <c r="AJ348" s="187"/>
      <c r="AK348" s="187"/>
      <c r="AL348" s="187"/>
      <c r="AM348" s="187"/>
      <c r="AN348" s="187"/>
      <c r="AO348" s="187"/>
      <c r="AP348" s="187"/>
      <c r="AQ348" s="187"/>
      <c r="AR348" s="187"/>
      <c r="AS348" s="187"/>
      <c r="AT348" s="202" t="s">
        <v>142</v>
      </c>
      <c r="AU348" s="202" t="s">
        <v>82</v>
      </c>
      <c r="AV348" s="202" t="s">
        <v>82</v>
      </c>
      <c r="AW348" s="202" t="s">
        <v>90</v>
      </c>
      <c r="AX348" s="202" t="s">
        <v>20</v>
      </c>
      <c r="AY348" s="202" t="s">
        <v>131</v>
      </c>
      <c r="AZ348" s="187"/>
      <c r="BA348" s="187"/>
      <c r="BB348" s="187"/>
      <c r="BC348" s="187"/>
      <c r="BD348" s="187"/>
      <c r="BE348" s="187"/>
      <c r="BF348" s="187"/>
      <c r="BG348" s="187"/>
      <c r="BH348" s="187"/>
      <c r="BI348" s="187"/>
      <c r="BJ348" s="187"/>
      <c r="BK348" s="187"/>
      <c r="BL348" s="187"/>
      <c r="BM348" s="187"/>
    </row>
    <row r="349" spans="2:65" s="6" customFormat="1" ht="27" customHeight="1">
      <c r="B349" s="17"/>
      <c r="C349" s="82" t="s">
        <v>592</v>
      </c>
      <c r="D349" s="82" t="s">
        <v>132</v>
      </c>
      <c r="E349" s="83" t="s">
        <v>593</v>
      </c>
      <c r="F349" s="250" t="s">
        <v>594</v>
      </c>
      <c r="G349" s="251"/>
      <c r="H349" s="251"/>
      <c r="I349" s="251"/>
      <c r="J349" s="84" t="s">
        <v>194</v>
      </c>
      <c r="K349" s="85">
        <v>500.68</v>
      </c>
      <c r="L349" s="252"/>
      <c r="M349" s="251"/>
      <c r="N349" s="253">
        <f>ROUND($L$349*$K$349,2)</f>
        <v>0</v>
      </c>
      <c r="O349" s="251"/>
      <c r="P349" s="251"/>
      <c r="Q349" s="251"/>
      <c r="R349" s="201" t="s">
        <v>136</v>
      </c>
      <c r="S349" s="17"/>
      <c r="T349" s="86"/>
      <c r="U349" s="87" t="s">
        <v>39</v>
      </c>
      <c r="V349" s="187"/>
      <c r="W349" s="187"/>
      <c r="X349" s="88">
        <v>0</v>
      </c>
      <c r="Y349" s="88">
        <f>$X$349*$K$349</f>
        <v>0</v>
      </c>
      <c r="Z349" s="88">
        <v>0</v>
      </c>
      <c r="AA349" s="89">
        <f>$Z$349*$K$349</f>
        <v>0</v>
      </c>
      <c r="AB349" s="187"/>
      <c r="AC349" s="187"/>
      <c r="AD349" s="187"/>
      <c r="AE349" s="187"/>
      <c r="AF349" s="187"/>
      <c r="AG349" s="187"/>
      <c r="AH349" s="187"/>
      <c r="AI349" s="187"/>
      <c r="AJ349" s="187"/>
      <c r="AK349" s="187"/>
      <c r="AL349" s="187"/>
      <c r="AM349" s="187"/>
      <c r="AN349" s="187"/>
      <c r="AO349" s="187"/>
      <c r="AP349" s="187"/>
      <c r="AQ349" s="187"/>
      <c r="AR349" s="197" t="s">
        <v>223</v>
      </c>
      <c r="AS349" s="187"/>
      <c r="AT349" s="197" t="s">
        <v>132</v>
      </c>
      <c r="AU349" s="197" t="s">
        <v>82</v>
      </c>
      <c r="AV349" s="187"/>
      <c r="AW349" s="187"/>
      <c r="AX349" s="187"/>
      <c r="AY349" s="187" t="s">
        <v>131</v>
      </c>
      <c r="AZ349" s="187"/>
      <c r="BA349" s="187"/>
      <c r="BB349" s="187"/>
      <c r="BC349" s="187"/>
      <c r="BD349" s="187"/>
      <c r="BE349" s="90">
        <f>IF($U$349="základní",$N$349,0)</f>
        <v>0</v>
      </c>
      <c r="BF349" s="90">
        <f>IF($U$349="snížená",$N$349,0)</f>
        <v>0</v>
      </c>
      <c r="BG349" s="90">
        <f>IF($U$349="zákl. přenesená",$N$349,0)</f>
        <v>0</v>
      </c>
      <c r="BH349" s="90">
        <f>IF($U$349="sníž. přenesená",$N$349,0)</f>
        <v>0</v>
      </c>
      <c r="BI349" s="90">
        <f>IF($U$349="nulová",$N$349,0)</f>
        <v>0</v>
      </c>
      <c r="BJ349" s="197" t="s">
        <v>20</v>
      </c>
      <c r="BK349" s="90">
        <f>ROUND($L$349*$K$349,2)</f>
        <v>0</v>
      </c>
      <c r="BL349" s="197" t="s">
        <v>223</v>
      </c>
      <c r="BM349" s="197" t="s">
        <v>595</v>
      </c>
    </row>
    <row r="350" spans="2:65" s="6" customFormat="1" ht="16.5" customHeight="1">
      <c r="B350" s="17"/>
      <c r="C350" s="187"/>
      <c r="D350" s="187"/>
      <c r="E350" s="187"/>
      <c r="F350" s="254" t="s">
        <v>596</v>
      </c>
      <c r="G350" s="225"/>
      <c r="H350" s="225"/>
      <c r="I350" s="225"/>
      <c r="J350" s="225"/>
      <c r="K350" s="225"/>
      <c r="L350" s="225"/>
      <c r="M350" s="225"/>
      <c r="N350" s="225"/>
      <c r="O350" s="225"/>
      <c r="P350" s="225"/>
      <c r="Q350" s="225"/>
      <c r="R350" s="225"/>
      <c r="S350" s="17"/>
      <c r="T350" s="192"/>
      <c r="U350" s="187"/>
      <c r="V350" s="187"/>
      <c r="W350" s="187"/>
      <c r="X350" s="187"/>
      <c r="Y350" s="187"/>
      <c r="Z350" s="187"/>
      <c r="AA350" s="33"/>
      <c r="AB350" s="187"/>
      <c r="AC350" s="187"/>
      <c r="AD350" s="187"/>
      <c r="AE350" s="187"/>
      <c r="AF350" s="187"/>
      <c r="AG350" s="187"/>
      <c r="AH350" s="187"/>
      <c r="AI350" s="187"/>
      <c r="AJ350" s="187"/>
      <c r="AK350" s="187"/>
      <c r="AL350" s="187"/>
      <c r="AM350" s="187"/>
      <c r="AN350" s="187"/>
      <c r="AO350" s="187"/>
      <c r="AP350" s="187"/>
      <c r="AQ350" s="187"/>
      <c r="AR350" s="187"/>
      <c r="AS350" s="187"/>
      <c r="AT350" s="187" t="s">
        <v>140</v>
      </c>
      <c r="AU350" s="187" t="s">
        <v>82</v>
      </c>
      <c r="AV350" s="187"/>
      <c r="AW350" s="187"/>
      <c r="AX350" s="187"/>
      <c r="AY350" s="187"/>
      <c r="AZ350" s="187"/>
      <c r="BA350" s="187"/>
      <c r="BB350" s="187"/>
      <c r="BC350" s="187"/>
      <c r="BD350" s="187"/>
      <c r="BE350" s="187"/>
      <c r="BF350" s="187"/>
      <c r="BG350" s="187"/>
      <c r="BH350" s="187"/>
      <c r="BI350" s="187"/>
      <c r="BJ350" s="187"/>
      <c r="BK350" s="187"/>
      <c r="BL350" s="187"/>
      <c r="BM350" s="187"/>
    </row>
    <row r="351" spans="2:65" s="6" customFormat="1" ht="15.75" customHeight="1">
      <c r="B351" s="91"/>
      <c r="C351" s="187"/>
      <c r="D351" s="187"/>
      <c r="E351" s="202"/>
      <c r="F351" s="255" t="s">
        <v>597</v>
      </c>
      <c r="G351" s="256"/>
      <c r="H351" s="256"/>
      <c r="I351" s="256"/>
      <c r="J351" s="187"/>
      <c r="K351" s="92">
        <v>500.68</v>
      </c>
      <c r="L351" s="187"/>
      <c r="M351" s="187"/>
      <c r="N351" s="187"/>
      <c r="O351" s="187"/>
      <c r="P351" s="187"/>
      <c r="Q351" s="187"/>
      <c r="R351" s="187"/>
      <c r="S351" s="91"/>
      <c r="T351" s="93"/>
      <c r="U351" s="187"/>
      <c r="V351" s="187"/>
      <c r="W351" s="187"/>
      <c r="X351" s="187"/>
      <c r="Y351" s="187"/>
      <c r="Z351" s="187"/>
      <c r="AA351" s="94"/>
      <c r="AB351" s="187"/>
      <c r="AC351" s="187"/>
      <c r="AD351" s="187"/>
      <c r="AE351" s="187"/>
      <c r="AF351" s="187"/>
      <c r="AG351" s="187"/>
      <c r="AH351" s="187"/>
      <c r="AI351" s="187"/>
      <c r="AJ351" s="187"/>
      <c r="AK351" s="187"/>
      <c r="AL351" s="187"/>
      <c r="AM351" s="187"/>
      <c r="AN351" s="187"/>
      <c r="AO351" s="187"/>
      <c r="AP351" s="187"/>
      <c r="AQ351" s="187"/>
      <c r="AR351" s="187"/>
      <c r="AS351" s="187"/>
      <c r="AT351" s="202" t="s">
        <v>142</v>
      </c>
      <c r="AU351" s="202" t="s">
        <v>82</v>
      </c>
      <c r="AV351" s="202" t="s">
        <v>82</v>
      </c>
      <c r="AW351" s="202" t="s">
        <v>90</v>
      </c>
      <c r="AX351" s="202" t="s">
        <v>20</v>
      </c>
      <c r="AY351" s="202" t="s">
        <v>131</v>
      </c>
      <c r="AZ351" s="187"/>
      <c r="BA351" s="187"/>
      <c r="BB351" s="187"/>
      <c r="BC351" s="187"/>
      <c r="BD351" s="187"/>
      <c r="BE351" s="187"/>
      <c r="BF351" s="187"/>
      <c r="BG351" s="187"/>
      <c r="BH351" s="187"/>
      <c r="BI351" s="187"/>
      <c r="BJ351" s="187"/>
      <c r="BK351" s="187"/>
      <c r="BL351" s="187"/>
      <c r="BM351" s="187"/>
    </row>
    <row r="352" spans="2:65" s="6" customFormat="1" ht="27" customHeight="1">
      <c r="B352" s="17"/>
      <c r="C352" s="99" t="s">
        <v>598</v>
      </c>
      <c r="D352" s="99" t="s">
        <v>253</v>
      </c>
      <c r="E352" s="100" t="s">
        <v>599</v>
      </c>
      <c r="F352" s="261" t="s">
        <v>600</v>
      </c>
      <c r="G352" s="262"/>
      <c r="H352" s="262"/>
      <c r="I352" s="262"/>
      <c r="J352" s="101" t="s">
        <v>135</v>
      </c>
      <c r="K352" s="102">
        <v>2.865</v>
      </c>
      <c r="L352" s="263"/>
      <c r="M352" s="262"/>
      <c r="N352" s="264">
        <f>ROUND($L$352*$K$352,2)</f>
        <v>0</v>
      </c>
      <c r="O352" s="251"/>
      <c r="P352" s="251"/>
      <c r="Q352" s="251"/>
      <c r="R352" s="201" t="s">
        <v>136</v>
      </c>
      <c r="S352" s="17"/>
      <c r="T352" s="86"/>
      <c r="U352" s="87" t="s">
        <v>39</v>
      </c>
      <c r="V352" s="187"/>
      <c r="W352" s="187"/>
      <c r="X352" s="88">
        <v>0.55</v>
      </c>
      <c r="Y352" s="88">
        <f>$X$352*$K$352</f>
        <v>1.5757500000000002</v>
      </c>
      <c r="Z352" s="88">
        <v>0</v>
      </c>
      <c r="AA352" s="89">
        <f>$Z$352*$K$352</f>
        <v>0</v>
      </c>
      <c r="AB352" s="187"/>
      <c r="AC352" s="187"/>
      <c r="AD352" s="187"/>
      <c r="AE352" s="187"/>
      <c r="AF352" s="187"/>
      <c r="AG352" s="187"/>
      <c r="AH352" s="187"/>
      <c r="AI352" s="187"/>
      <c r="AJ352" s="187"/>
      <c r="AK352" s="187"/>
      <c r="AL352" s="187"/>
      <c r="AM352" s="187"/>
      <c r="AN352" s="187"/>
      <c r="AO352" s="187"/>
      <c r="AP352" s="187"/>
      <c r="AQ352" s="187"/>
      <c r="AR352" s="197" t="s">
        <v>325</v>
      </c>
      <c r="AS352" s="187"/>
      <c r="AT352" s="197" t="s">
        <v>253</v>
      </c>
      <c r="AU352" s="197" t="s">
        <v>82</v>
      </c>
      <c r="AV352" s="187"/>
      <c r="AW352" s="187"/>
      <c r="AX352" s="187"/>
      <c r="AY352" s="187" t="s">
        <v>131</v>
      </c>
      <c r="AZ352" s="187"/>
      <c r="BA352" s="187"/>
      <c r="BB352" s="187"/>
      <c r="BC352" s="187"/>
      <c r="BD352" s="187"/>
      <c r="BE352" s="90">
        <f>IF($U$352="základní",$N$352,0)</f>
        <v>0</v>
      </c>
      <c r="BF352" s="90">
        <f>IF($U$352="snížená",$N$352,0)</f>
        <v>0</v>
      </c>
      <c r="BG352" s="90">
        <f>IF($U$352="zákl. přenesená",$N$352,0)</f>
        <v>0</v>
      </c>
      <c r="BH352" s="90">
        <f>IF($U$352="sníž. přenesená",$N$352,0)</f>
        <v>0</v>
      </c>
      <c r="BI352" s="90">
        <f>IF($U$352="nulová",$N$352,0)</f>
        <v>0</v>
      </c>
      <c r="BJ352" s="197" t="s">
        <v>20</v>
      </c>
      <c r="BK352" s="90">
        <f>ROUND($L$352*$K$352,2)</f>
        <v>0</v>
      </c>
      <c r="BL352" s="197" t="s">
        <v>223</v>
      </c>
      <c r="BM352" s="197" t="s">
        <v>601</v>
      </c>
    </row>
    <row r="353" spans="2:65" s="6" customFormat="1" ht="16.5" customHeight="1">
      <c r="B353" s="17"/>
      <c r="C353" s="187"/>
      <c r="D353" s="187"/>
      <c r="E353" s="187"/>
      <c r="F353" s="254" t="s">
        <v>602</v>
      </c>
      <c r="G353" s="225"/>
      <c r="H353" s="225"/>
      <c r="I353" s="225"/>
      <c r="J353" s="225"/>
      <c r="K353" s="225"/>
      <c r="L353" s="225"/>
      <c r="M353" s="225"/>
      <c r="N353" s="225"/>
      <c r="O353" s="225"/>
      <c r="P353" s="225"/>
      <c r="Q353" s="225"/>
      <c r="R353" s="225"/>
      <c r="S353" s="17"/>
      <c r="T353" s="192"/>
      <c r="U353" s="187"/>
      <c r="V353" s="187"/>
      <c r="W353" s="187"/>
      <c r="X353" s="187"/>
      <c r="Y353" s="187"/>
      <c r="Z353" s="187"/>
      <c r="AA353" s="33"/>
      <c r="AB353" s="187"/>
      <c r="AC353" s="187"/>
      <c r="AD353" s="187"/>
      <c r="AE353" s="187"/>
      <c r="AF353" s="187"/>
      <c r="AG353" s="187"/>
      <c r="AH353" s="187"/>
      <c r="AI353" s="187"/>
      <c r="AJ353" s="187"/>
      <c r="AK353" s="187"/>
      <c r="AL353" s="187"/>
      <c r="AM353" s="187"/>
      <c r="AN353" s="187"/>
      <c r="AO353" s="187"/>
      <c r="AP353" s="187"/>
      <c r="AQ353" s="187"/>
      <c r="AR353" s="187"/>
      <c r="AS353" s="187"/>
      <c r="AT353" s="187" t="s">
        <v>140</v>
      </c>
      <c r="AU353" s="187" t="s">
        <v>82</v>
      </c>
      <c r="AV353" s="187"/>
      <c r="AW353" s="187"/>
      <c r="AX353" s="187"/>
      <c r="AY353" s="187"/>
      <c r="AZ353" s="187"/>
      <c r="BA353" s="187"/>
      <c r="BB353" s="187"/>
      <c r="BC353" s="187"/>
      <c r="BD353" s="187"/>
      <c r="BE353" s="187"/>
      <c r="BF353" s="187"/>
      <c r="BG353" s="187"/>
      <c r="BH353" s="187"/>
      <c r="BI353" s="187"/>
      <c r="BJ353" s="187"/>
      <c r="BK353" s="187"/>
      <c r="BL353" s="187"/>
      <c r="BM353" s="187"/>
    </row>
    <row r="354" spans="2:65" s="6" customFormat="1" ht="15.75" customHeight="1">
      <c r="B354" s="91"/>
      <c r="C354" s="187"/>
      <c r="D354" s="187"/>
      <c r="E354" s="202"/>
      <c r="F354" s="255" t="s">
        <v>603</v>
      </c>
      <c r="G354" s="256"/>
      <c r="H354" s="256"/>
      <c r="I354" s="256"/>
      <c r="J354" s="187"/>
      <c r="K354" s="92">
        <v>1.285</v>
      </c>
      <c r="L354" s="187"/>
      <c r="M354" s="187"/>
      <c r="N354" s="187"/>
      <c r="O354" s="187"/>
      <c r="P354" s="187"/>
      <c r="Q354" s="187"/>
      <c r="R354" s="187"/>
      <c r="S354" s="91"/>
      <c r="T354" s="93"/>
      <c r="U354" s="187"/>
      <c r="V354" s="187"/>
      <c r="W354" s="187"/>
      <c r="X354" s="187"/>
      <c r="Y354" s="187"/>
      <c r="Z354" s="187"/>
      <c r="AA354" s="94"/>
      <c r="AB354" s="187"/>
      <c r="AC354" s="187"/>
      <c r="AD354" s="187"/>
      <c r="AE354" s="187"/>
      <c r="AF354" s="187"/>
      <c r="AG354" s="187"/>
      <c r="AH354" s="187"/>
      <c r="AI354" s="187"/>
      <c r="AJ354" s="187"/>
      <c r="AK354" s="187"/>
      <c r="AL354" s="187"/>
      <c r="AM354" s="187"/>
      <c r="AN354" s="187"/>
      <c r="AO354" s="187"/>
      <c r="AP354" s="187"/>
      <c r="AQ354" s="187"/>
      <c r="AR354" s="187"/>
      <c r="AS354" s="187"/>
      <c r="AT354" s="202" t="s">
        <v>142</v>
      </c>
      <c r="AU354" s="202" t="s">
        <v>82</v>
      </c>
      <c r="AV354" s="202" t="s">
        <v>82</v>
      </c>
      <c r="AW354" s="202" t="s">
        <v>90</v>
      </c>
      <c r="AX354" s="202" t="s">
        <v>69</v>
      </c>
      <c r="AY354" s="202" t="s">
        <v>131</v>
      </c>
      <c r="AZ354" s="187"/>
      <c r="BA354" s="187"/>
      <c r="BB354" s="187"/>
      <c r="BC354" s="187"/>
      <c r="BD354" s="187"/>
      <c r="BE354" s="187"/>
      <c r="BF354" s="187"/>
      <c r="BG354" s="187"/>
      <c r="BH354" s="187"/>
      <c r="BI354" s="187"/>
      <c r="BJ354" s="187"/>
      <c r="BK354" s="187"/>
      <c r="BL354" s="187"/>
      <c r="BM354" s="187"/>
    </row>
    <row r="355" spans="2:65" s="6" customFormat="1" ht="15.75" customHeight="1">
      <c r="B355" s="91"/>
      <c r="C355" s="187"/>
      <c r="D355" s="187"/>
      <c r="E355" s="202"/>
      <c r="F355" s="255" t="s">
        <v>604</v>
      </c>
      <c r="G355" s="256"/>
      <c r="H355" s="256"/>
      <c r="I355" s="256"/>
      <c r="J355" s="187"/>
      <c r="K355" s="92">
        <v>1.58</v>
      </c>
      <c r="L355" s="187"/>
      <c r="M355" s="187"/>
      <c r="N355" s="187"/>
      <c r="O355" s="187"/>
      <c r="P355" s="187"/>
      <c r="Q355" s="187"/>
      <c r="R355" s="187"/>
      <c r="S355" s="91"/>
      <c r="T355" s="93"/>
      <c r="U355" s="187"/>
      <c r="V355" s="187"/>
      <c r="W355" s="187"/>
      <c r="X355" s="187"/>
      <c r="Y355" s="187"/>
      <c r="Z355" s="187"/>
      <c r="AA355" s="94"/>
      <c r="AB355" s="187"/>
      <c r="AC355" s="187"/>
      <c r="AD355" s="187"/>
      <c r="AE355" s="187"/>
      <c r="AF355" s="187"/>
      <c r="AG355" s="187"/>
      <c r="AH355" s="187"/>
      <c r="AI355" s="187"/>
      <c r="AJ355" s="187"/>
      <c r="AK355" s="187"/>
      <c r="AL355" s="187"/>
      <c r="AM355" s="187"/>
      <c r="AN355" s="187"/>
      <c r="AO355" s="187"/>
      <c r="AP355" s="187"/>
      <c r="AQ355" s="187"/>
      <c r="AR355" s="187"/>
      <c r="AS355" s="187"/>
      <c r="AT355" s="202" t="s">
        <v>142</v>
      </c>
      <c r="AU355" s="202" t="s">
        <v>82</v>
      </c>
      <c r="AV355" s="202" t="s">
        <v>82</v>
      </c>
      <c r="AW355" s="202" t="s">
        <v>90</v>
      </c>
      <c r="AX355" s="202" t="s">
        <v>69</v>
      </c>
      <c r="AY355" s="202" t="s">
        <v>131</v>
      </c>
      <c r="AZ355" s="187"/>
      <c r="BA355" s="187"/>
      <c r="BB355" s="187"/>
      <c r="BC355" s="187"/>
      <c r="BD355" s="187"/>
      <c r="BE355" s="187"/>
      <c r="BF355" s="187"/>
      <c r="BG355" s="187"/>
      <c r="BH355" s="187"/>
      <c r="BI355" s="187"/>
      <c r="BJ355" s="187"/>
      <c r="BK355" s="187"/>
      <c r="BL355" s="187"/>
      <c r="BM355" s="187"/>
    </row>
    <row r="356" spans="2:65" s="6" customFormat="1" ht="15.75" customHeight="1">
      <c r="B356" s="95"/>
      <c r="C356" s="187"/>
      <c r="D356" s="187"/>
      <c r="E356" s="203"/>
      <c r="F356" s="259" t="s">
        <v>144</v>
      </c>
      <c r="G356" s="260"/>
      <c r="H356" s="260"/>
      <c r="I356" s="260"/>
      <c r="J356" s="187"/>
      <c r="K356" s="96">
        <v>2.865</v>
      </c>
      <c r="L356" s="187"/>
      <c r="M356" s="187"/>
      <c r="N356" s="187"/>
      <c r="O356" s="187"/>
      <c r="P356" s="187"/>
      <c r="Q356" s="187"/>
      <c r="R356" s="187"/>
      <c r="S356" s="95"/>
      <c r="T356" s="97"/>
      <c r="U356" s="187"/>
      <c r="V356" s="187"/>
      <c r="W356" s="187"/>
      <c r="X356" s="187"/>
      <c r="Y356" s="187"/>
      <c r="Z356" s="187"/>
      <c r="AA356" s="98"/>
      <c r="AB356" s="187"/>
      <c r="AC356" s="187"/>
      <c r="AD356" s="187"/>
      <c r="AE356" s="187"/>
      <c r="AF356" s="187"/>
      <c r="AG356" s="187"/>
      <c r="AH356" s="187"/>
      <c r="AI356" s="187"/>
      <c r="AJ356" s="187"/>
      <c r="AK356" s="187"/>
      <c r="AL356" s="187"/>
      <c r="AM356" s="187"/>
      <c r="AN356" s="187"/>
      <c r="AO356" s="187"/>
      <c r="AP356" s="187"/>
      <c r="AQ356" s="187"/>
      <c r="AR356" s="187"/>
      <c r="AS356" s="187"/>
      <c r="AT356" s="203" t="s">
        <v>142</v>
      </c>
      <c r="AU356" s="203" t="s">
        <v>82</v>
      </c>
      <c r="AV356" s="203" t="s">
        <v>137</v>
      </c>
      <c r="AW356" s="203" t="s">
        <v>90</v>
      </c>
      <c r="AX356" s="203" t="s">
        <v>20</v>
      </c>
      <c r="AY356" s="203" t="s">
        <v>131</v>
      </c>
      <c r="AZ356" s="187"/>
      <c r="BA356" s="187"/>
      <c r="BB356" s="187"/>
      <c r="BC356" s="187"/>
      <c r="BD356" s="187"/>
      <c r="BE356" s="187"/>
      <c r="BF356" s="187"/>
      <c r="BG356" s="187"/>
      <c r="BH356" s="187"/>
      <c r="BI356" s="187"/>
      <c r="BJ356" s="187"/>
      <c r="BK356" s="187"/>
      <c r="BL356" s="187"/>
      <c r="BM356" s="187"/>
    </row>
    <row r="357" spans="2:65" s="6" customFormat="1" ht="27" customHeight="1">
      <c r="B357" s="17"/>
      <c r="C357" s="82" t="s">
        <v>605</v>
      </c>
      <c r="D357" s="82" t="s">
        <v>132</v>
      </c>
      <c r="E357" s="83" t="s">
        <v>606</v>
      </c>
      <c r="F357" s="250" t="s">
        <v>607</v>
      </c>
      <c r="G357" s="251"/>
      <c r="H357" s="251"/>
      <c r="I357" s="251"/>
      <c r="J357" s="84" t="s">
        <v>135</v>
      </c>
      <c r="K357" s="85">
        <v>18.904</v>
      </c>
      <c r="L357" s="252"/>
      <c r="M357" s="251"/>
      <c r="N357" s="253">
        <f>ROUND($L$357*$K$357,2)</f>
        <v>0</v>
      </c>
      <c r="O357" s="251"/>
      <c r="P357" s="251"/>
      <c r="Q357" s="251"/>
      <c r="R357" s="201" t="s">
        <v>136</v>
      </c>
      <c r="S357" s="17"/>
      <c r="T357" s="86"/>
      <c r="U357" s="87" t="s">
        <v>39</v>
      </c>
      <c r="V357" s="187"/>
      <c r="W357" s="187"/>
      <c r="X357" s="88">
        <v>0.02431</v>
      </c>
      <c r="Y357" s="88">
        <f>$X$357*$K$357</f>
        <v>0.45955623999999995</v>
      </c>
      <c r="Z357" s="88">
        <v>0</v>
      </c>
      <c r="AA357" s="89">
        <f>$Z$357*$K$357</f>
        <v>0</v>
      </c>
      <c r="AB357" s="187"/>
      <c r="AC357" s="187"/>
      <c r="AD357" s="187"/>
      <c r="AE357" s="187"/>
      <c r="AF357" s="187"/>
      <c r="AG357" s="187"/>
      <c r="AH357" s="187"/>
      <c r="AI357" s="187"/>
      <c r="AJ357" s="187"/>
      <c r="AK357" s="187"/>
      <c r="AL357" s="187"/>
      <c r="AM357" s="187"/>
      <c r="AN357" s="187"/>
      <c r="AO357" s="187"/>
      <c r="AP357" s="187"/>
      <c r="AQ357" s="187"/>
      <c r="AR357" s="197" t="s">
        <v>223</v>
      </c>
      <c r="AS357" s="187"/>
      <c r="AT357" s="197" t="s">
        <v>132</v>
      </c>
      <c r="AU357" s="197" t="s">
        <v>82</v>
      </c>
      <c r="AV357" s="187"/>
      <c r="AW357" s="187"/>
      <c r="AX357" s="187"/>
      <c r="AY357" s="187" t="s">
        <v>131</v>
      </c>
      <c r="AZ357" s="187"/>
      <c r="BA357" s="187"/>
      <c r="BB357" s="187"/>
      <c r="BC357" s="187"/>
      <c r="BD357" s="187"/>
      <c r="BE357" s="90">
        <f>IF($U$357="základní",$N$357,0)</f>
        <v>0</v>
      </c>
      <c r="BF357" s="90">
        <f>IF($U$357="snížená",$N$357,0)</f>
        <v>0</v>
      </c>
      <c r="BG357" s="90">
        <f>IF($U$357="zákl. přenesená",$N$357,0)</f>
        <v>0</v>
      </c>
      <c r="BH357" s="90">
        <f>IF($U$357="sníž. přenesená",$N$357,0)</f>
        <v>0</v>
      </c>
      <c r="BI357" s="90">
        <f>IF($U$357="nulová",$N$357,0)</f>
        <v>0</v>
      </c>
      <c r="BJ357" s="197" t="s">
        <v>20</v>
      </c>
      <c r="BK357" s="90">
        <f>ROUND($L$357*$K$357,2)</f>
        <v>0</v>
      </c>
      <c r="BL357" s="197" t="s">
        <v>223</v>
      </c>
      <c r="BM357" s="197" t="s">
        <v>608</v>
      </c>
    </row>
    <row r="358" spans="2:65" s="6" customFormat="1" ht="16.5" customHeight="1">
      <c r="B358" s="17"/>
      <c r="C358" s="187"/>
      <c r="D358" s="187"/>
      <c r="E358" s="187"/>
      <c r="F358" s="254" t="s">
        <v>609</v>
      </c>
      <c r="G358" s="225"/>
      <c r="H358" s="225"/>
      <c r="I358" s="225"/>
      <c r="J358" s="225"/>
      <c r="K358" s="225"/>
      <c r="L358" s="225"/>
      <c r="M358" s="225"/>
      <c r="N358" s="225"/>
      <c r="O358" s="225"/>
      <c r="P358" s="225"/>
      <c r="Q358" s="225"/>
      <c r="R358" s="225"/>
      <c r="S358" s="17"/>
      <c r="T358" s="192"/>
      <c r="U358" s="187"/>
      <c r="V358" s="187"/>
      <c r="W358" s="187"/>
      <c r="X358" s="187"/>
      <c r="Y358" s="187"/>
      <c r="Z358" s="187"/>
      <c r="AA358" s="33"/>
      <c r="AB358" s="187"/>
      <c r="AC358" s="187"/>
      <c r="AD358" s="187"/>
      <c r="AE358" s="187"/>
      <c r="AF358" s="187"/>
      <c r="AG358" s="187"/>
      <c r="AH358" s="187"/>
      <c r="AI358" s="187"/>
      <c r="AJ358" s="187"/>
      <c r="AK358" s="187"/>
      <c r="AL358" s="187"/>
      <c r="AM358" s="187"/>
      <c r="AN358" s="187"/>
      <c r="AO358" s="187"/>
      <c r="AP358" s="187"/>
      <c r="AQ358" s="187"/>
      <c r="AR358" s="187"/>
      <c r="AS358" s="187"/>
      <c r="AT358" s="187" t="s">
        <v>140</v>
      </c>
      <c r="AU358" s="187" t="s">
        <v>82</v>
      </c>
      <c r="AV358" s="187"/>
      <c r="AW358" s="187"/>
      <c r="AX358" s="187"/>
      <c r="AY358" s="187"/>
      <c r="AZ358" s="187"/>
      <c r="BA358" s="187"/>
      <c r="BB358" s="187"/>
      <c r="BC358" s="187"/>
      <c r="BD358" s="187"/>
      <c r="BE358" s="187"/>
      <c r="BF358" s="187"/>
      <c r="BG358" s="187"/>
      <c r="BH358" s="187"/>
      <c r="BI358" s="187"/>
      <c r="BJ358" s="187"/>
      <c r="BK358" s="187"/>
      <c r="BL358" s="187"/>
      <c r="BM358" s="187"/>
    </row>
    <row r="359" spans="2:65" s="6" customFormat="1" ht="15.75" customHeight="1">
      <c r="B359" s="91"/>
      <c r="C359" s="187"/>
      <c r="D359" s="187"/>
      <c r="E359" s="202"/>
      <c r="F359" s="255" t="s">
        <v>610</v>
      </c>
      <c r="G359" s="256"/>
      <c r="H359" s="256"/>
      <c r="I359" s="256"/>
      <c r="J359" s="187"/>
      <c r="K359" s="92">
        <v>18.904</v>
      </c>
      <c r="L359" s="187"/>
      <c r="M359" s="187"/>
      <c r="N359" s="187"/>
      <c r="O359" s="187"/>
      <c r="P359" s="187"/>
      <c r="Q359" s="187"/>
      <c r="R359" s="187"/>
      <c r="S359" s="91"/>
      <c r="T359" s="93"/>
      <c r="U359" s="187"/>
      <c r="V359" s="187"/>
      <c r="W359" s="187"/>
      <c r="X359" s="187"/>
      <c r="Y359" s="187"/>
      <c r="Z359" s="187"/>
      <c r="AA359" s="94"/>
      <c r="AB359" s="187"/>
      <c r="AC359" s="187"/>
      <c r="AD359" s="187"/>
      <c r="AE359" s="187"/>
      <c r="AF359" s="187"/>
      <c r="AG359" s="187"/>
      <c r="AH359" s="187"/>
      <c r="AI359" s="187"/>
      <c r="AJ359" s="187"/>
      <c r="AK359" s="187"/>
      <c r="AL359" s="187"/>
      <c r="AM359" s="187"/>
      <c r="AN359" s="187"/>
      <c r="AO359" s="187"/>
      <c r="AP359" s="187"/>
      <c r="AQ359" s="187"/>
      <c r="AR359" s="187"/>
      <c r="AS359" s="187"/>
      <c r="AT359" s="202" t="s">
        <v>142</v>
      </c>
      <c r="AU359" s="202" t="s">
        <v>82</v>
      </c>
      <c r="AV359" s="202" t="s">
        <v>82</v>
      </c>
      <c r="AW359" s="202" t="s">
        <v>90</v>
      </c>
      <c r="AX359" s="202" t="s">
        <v>20</v>
      </c>
      <c r="AY359" s="202" t="s">
        <v>131</v>
      </c>
      <c r="AZ359" s="187"/>
      <c r="BA359" s="187"/>
      <c r="BB359" s="187"/>
      <c r="BC359" s="187"/>
      <c r="BD359" s="187"/>
      <c r="BE359" s="187"/>
      <c r="BF359" s="187"/>
      <c r="BG359" s="187"/>
      <c r="BH359" s="187"/>
      <c r="BI359" s="187"/>
      <c r="BJ359" s="187"/>
      <c r="BK359" s="187"/>
      <c r="BL359" s="187"/>
      <c r="BM359" s="187"/>
    </row>
    <row r="360" spans="2:65" s="6" customFormat="1" ht="27" customHeight="1">
      <c r="B360" s="17"/>
      <c r="C360" s="82" t="s">
        <v>611</v>
      </c>
      <c r="D360" s="82" t="s">
        <v>132</v>
      </c>
      <c r="E360" s="83" t="s">
        <v>612</v>
      </c>
      <c r="F360" s="250" t="s">
        <v>613</v>
      </c>
      <c r="G360" s="251"/>
      <c r="H360" s="251"/>
      <c r="I360" s="251"/>
      <c r="J360" s="84" t="s">
        <v>226</v>
      </c>
      <c r="K360" s="85">
        <v>18.852</v>
      </c>
      <c r="L360" s="252"/>
      <c r="M360" s="251"/>
      <c r="N360" s="253">
        <f>ROUND($L$360*$K$360,2)</f>
        <v>0</v>
      </c>
      <c r="O360" s="251"/>
      <c r="P360" s="251"/>
      <c r="Q360" s="251"/>
      <c r="R360" s="201" t="s">
        <v>136</v>
      </c>
      <c r="S360" s="17"/>
      <c r="T360" s="86"/>
      <c r="U360" s="87" t="s">
        <v>39</v>
      </c>
      <c r="V360" s="187"/>
      <c r="W360" s="187"/>
      <c r="X360" s="88">
        <v>0</v>
      </c>
      <c r="Y360" s="88">
        <f>$X$360*$K$360</f>
        <v>0</v>
      </c>
      <c r="Z360" s="88">
        <v>0</v>
      </c>
      <c r="AA360" s="89">
        <f>$Z$360*$K$360</f>
        <v>0</v>
      </c>
      <c r="AB360" s="187"/>
      <c r="AC360" s="187"/>
      <c r="AD360" s="187"/>
      <c r="AE360" s="187"/>
      <c r="AF360" s="187"/>
      <c r="AG360" s="187"/>
      <c r="AH360" s="187"/>
      <c r="AI360" s="187"/>
      <c r="AJ360" s="187"/>
      <c r="AK360" s="187"/>
      <c r="AL360" s="187"/>
      <c r="AM360" s="187"/>
      <c r="AN360" s="187"/>
      <c r="AO360" s="187"/>
      <c r="AP360" s="187"/>
      <c r="AQ360" s="187"/>
      <c r="AR360" s="197" t="s">
        <v>223</v>
      </c>
      <c r="AS360" s="187"/>
      <c r="AT360" s="197" t="s">
        <v>132</v>
      </c>
      <c r="AU360" s="197" t="s">
        <v>82</v>
      </c>
      <c r="AV360" s="187"/>
      <c r="AW360" s="187"/>
      <c r="AX360" s="187"/>
      <c r="AY360" s="187" t="s">
        <v>131</v>
      </c>
      <c r="AZ360" s="187"/>
      <c r="BA360" s="187"/>
      <c r="BB360" s="187"/>
      <c r="BC360" s="187"/>
      <c r="BD360" s="187"/>
      <c r="BE360" s="90">
        <f>IF($U$360="základní",$N$360,0)</f>
        <v>0</v>
      </c>
      <c r="BF360" s="90">
        <f>IF($U$360="snížená",$N$360,0)</f>
        <v>0</v>
      </c>
      <c r="BG360" s="90">
        <f>IF($U$360="zákl. přenesená",$N$360,0)</f>
        <v>0</v>
      </c>
      <c r="BH360" s="90">
        <f>IF($U$360="sníž. přenesená",$N$360,0)</f>
        <v>0</v>
      </c>
      <c r="BI360" s="90">
        <f>IF($U$360="nulová",$N$360,0)</f>
        <v>0</v>
      </c>
      <c r="BJ360" s="197" t="s">
        <v>20</v>
      </c>
      <c r="BK360" s="90">
        <f>ROUND($L$360*$K$360,2)</f>
        <v>0</v>
      </c>
      <c r="BL360" s="197" t="s">
        <v>223</v>
      </c>
      <c r="BM360" s="197" t="s">
        <v>614</v>
      </c>
    </row>
    <row r="361" spans="2:65" s="6" customFormat="1" ht="16.5" customHeight="1">
      <c r="B361" s="17"/>
      <c r="C361" s="187"/>
      <c r="D361" s="187"/>
      <c r="E361" s="187"/>
      <c r="F361" s="254" t="s">
        <v>615</v>
      </c>
      <c r="G361" s="225"/>
      <c r="H361" s="225"/>
      <c r="I361" s="225"/>
      <c r="J361" s="225"/>
      <c r="K361" s="225"/>
      <c r="L361" s="225"/>
      <c r="M361" s="225"/>
      <c r="N361" s="225"/>
      <c r="O361" s="225"/>
      <c r="P361" s="225"/>
      <c r="Q361" s="225"/>
      <c r="R361" s="225"/>
      <c r="S361" s="17"/>
      <c r="T361" s="192"/>
      <c r="U361" s="187"/>
      <c r="V361" s="187"/>
      <c r="W361" s="187"/>
      <c r="X361" s="187"/>
      <c r="Y361" s="187"/>
      <c r="Z361" s="187"/>
      <c r="AA361" s="33"/>
      <c r="AB361" s="187"/>
      <c r="AC361" s="187"/>
      <c r="AD361" s="187"/>
      <c r="AE361" s="187"/>
      <c r="AF361" s="187"/>
      <c r="AG361" s="187"/>
      <c r="AH361" s="187"/>
      <c r="AI361" s="187"/>
      <c r="AJ361" s="187"/>
      <c r="AK361" s="187"/>
      <c r="AL361" s="187"/>
      <c r="AM361" s="187"/>
      <c r="AN361" s="187"/>
      <c r="AO361" s="187"/>
      <c r="AP361" s="187"/>
      <c r="AQ361" s="187"/>
      <c r="AR361" s="187"/>
      <c r="AS361" s="187"/>
      <c r="AT361" s="187" t="s">
        <v>140</v>
      </c>
      <c r="AU361" s="187" t="s">
        <v>82</v>
      </c>
      <c r="AV361" s="187"/>
      <c r="AW361" s="187"/>
      <c r="AX361" s="187"/>
      <c r="AY361" s="187"/>
      <c r="AZ361" s="187"/>
      <c r="BA361" s="187"/>
      <c r="BB361" s="187"/>
      <c r="BC361" s="187"/>
      <c r="BD361" s="187"/>
      <c r="BE361" s="187"/>
      <c r="BF361" s="187"/>
      <c r="BG361" s="187"/>
      <c r="BH361" s="187"/>
      <c r="BI361" s="187"/>
      <c r="BJ361" s="187"/>
      <c r="BK361" s="187"/>
      <c r="BL361" s="187"/>
      <c r="BM361" s="187"/>
    </row>
    <row r="362" spans="2:63" s="74" customFormat="1" ht="30.75" customHeight="1">
      <c r="B362" s="75"/>
      <c r="D362" s="81" t="s">
        <v>107</v>
      </c>
      <c r="N362" s="268">
        <f>$BK$362</f>
        <v>0</v>
      </c>
      <c r="O362" s="267"/>
      <c r="P362" s="267"/>
      <c r="Q362" s="267"/>
      <c r="S362" s="75"/>
      <c r="T362" s="77"/>
      <c r="W362" s="78">
        <f>SUM($W$363:$W$381)</f>
        <v>0</v>
      </c>
      <c r="Y362" s="78">
        <f>SUM($Y$363:$Y$381)</f>
        <v>1.8513556</v>
      </c>
      <c r="AA362" s="79">
        <f>SUM($AA$363:$AA$381)</f>
        <v>0</v>
      </c>
      <c r="AR362" s="204" t="s">
        <v>82</v>
      </c>
      <c r="AT362" s="204" t="s">
        <v>68</v>
      </c>
      <c r="AU362" s="204" t="s">
        <v>20</v>
      </c>
      <c r="AY362" s="204" t="s">
        <v>131</v>
      </c>
      <c r="BK362" s="80">
        <f>SUM($BK$363:$BK$381)</f>
        <v>0</v>
      </c>
    </row>
    <row r="363" spans="2:65" s="6" customFormat="1" ht="27" customHeight="1">
      <c r="B363" s="17"/>
      <c r="C363" s="82" t="s">
        <v>616</v>
      </c>
      <c r="D363" s="82" t="s">
        <v>132</v>
      </c>
      <c r="E363" s="83" t="s">
        <v>617</v>
      </c>
      <c r="F363" s="250" t="s">
        <v>618</v>
      </c>
      <c r="G363" s="251"/>
      <c r="H363" s="251"/>
      <c r="I363" s="251"/>
      <c r="J363" s="84" t="s">
        <v>194</v>
      </c>
      <c r="K363" s="85">
        <v>250.34</v>
      </c>
      <c r="L363" s="252"/>
      <c r="M363" s="251"/>
      <c r="N363" s="253">
        <f>ROUND($L$363*$K$363,2)</f>
        <v>0</v>
      </c>
      <c r="O363" s="251"/>
      <c r="P363" s="251"/>
      <c r="Q363" s="251"/>
      <c r="R363" s="201"/>
      <c r="S363" s="17"/>
      <c r="T363" s="86"/>
      <c r="U363" s="87" t="s">
        <v>39</v>
      </c>
      <c r="V363" s="187"/>
      <c r="W363" s="187"/>
      <c r="X363" s="88">
        <v>0.00614</v>
      </c>
      <c r="Y363" s="88">
        <f>$X$363*$K$363</f>
        <v>1.5370876</v>
      </c>
      <c r="Z363" s="88">
        <v>0</v>
      </c>
      <c r="AA363" s="89">
        <f>$Z$363*$K$363</f>
        <v>0</v>
      </c>
      <c r="AB363" s="187"/>
      <c r="AC363" s="187"/>
      <c r="AD363" s="187"/>
      <c r="AE363" s="187"/>
      <c r="AF363" s="187"/>
      <c r="AG363" s="187"/>
      <c r="AH363" s="187"/>
      <c r="AI363" s="187"/>
      <c r="AJ363" s="187"/>
      <c r="AK363" s="187"/>
      <c r="AL363" s="187"/>
      <c r="AM363" s="187"/>
      <c r="AN363" s="187"/>
      <c r="AO363" s="187"/>
      <c r="AP363" s="187"/>
      <c r="AQ363" s="187"/>
      <c r="AR363" s="197" t="s">
        <v>223</v>
      </c>
      <c r="AS363" s="187"/>
      <c r="AT363" s="197" t="s">
        <v>132</v>
      </c>
      <c r="AU363" s="197" t="s">
        <v>82</v>
      </c>
      <c r="AV363" s="187"/>
      <c r="AW363" s="187"/>
      <c r="AX363" s="187"/>
      <c r="AY363" s="187" t="s">
        <v>131</v>
      </c>
      <c r="AZ363" s="187"/>
      <c r="BA363" s="187"/>
      <c r="BB363" s="187"/>
      <c r="BC363" s="187"/>
      <c r="BD363" s="187"/>
      <c r="BE363" s="90">
        <f>IF($U$363="základní",$N$363,0)</f>
        <v>0</v>
      </c>
      <c r="BF363" s="90">
        <f>IF($U$363="snížená",$N$363,0)</f>
        <v>0</v>
      </c>
      <c r="BG363" s="90">
        <f>IF($U$363="zákl. přenesená",$N$363,0)</f>
        <v>0</v>
      </c>
      <c r="BH363" s="90">
        <f>IF($U$363="sníž. přenesená",$N$363,0)</f>
        <v>0</v>
      </c>
      <c r="BI363" s="90">
        <f>IF($U$363="nulová",$N$363,0)</f>
        <v>0</v>
      </c>
      <c r="BJ363" s="197" t="s">
        <v>20</v>
      </c>
      <c r="BK363" s="90">
        <f>ROUND($L$363*$K$363,2)</f>
        <v>0</v>
      </c>
      <c r="BL363" s="197" t="s">
        <v>223</v>
      </c>
      <c r="BM363" s="197" t="s">
        <v>619</v>
      </c>
    </row>
    <row r="364" spans="2:65" s="6" customFormat="1" ht="16.5" customHeight="1">
      <c r="B364" s="17"/>
      <c r="C364" s="187"/>
      <c r="D364" s="187"/>
      <c r="E364" s="187"/>
      <c r="F364" s="254" t="s">
        <v>620</v>
      </c>
      <c r="G364" s="225"/>
      <c r="H364" s="225"/>
      <c r="I364" s="225"/>
      <c r="J364" s="225"/>
      <c r="K364" s="225"/>
      <c r="L364" s="225"/>
      <c r="M364" s="225"/>
      <c r="N364" s="225"/>
      <c r="O364" s="225"/>
      <c r="P364" s="225"/>
      <c r="Q364" s="225"/>
      <c r="R364" s="225"/>
      <c r="S364" s="17"/>
      <c r="T364" s="192"/>
      <c r="U364" s="187"/>
      <c r="V364" s="187"/>
      <c r="W364" s="187"/>
      <c r="X364" s="187"/>
      <c r="Y364" s="187"/>
      <c r="Z364" s="187"/>
      <c r="AA364" s="33"/>
      <c r="AB364" s="187"/>
      <c r="AC364" s="187"/>
      <c r="AD364" s="187"/>
      <c r="AE364" s="187"/>
      <c r="AF364" s="187"/>
      <c r="AG364" s="187"/>
      <c r="AH364" s="187"/>
      <c r="AI364" s="187"/>
      <c r="AJ364" s="187"/>
      <c r="AK364" s="187"/>
      <c r="AL364" s="187"/>
      <c r="AM364" s="187"/>
      <c r="AN364" s="187"/>
      <c r="AO364" s="187"/>
      <c r="AP364" s="187"/>
      <c r="AQ364" s="187"/>
      <c r="AR364" s="187"/>
      <c r="AS364" s="187"/>
      <c r="AT364" s="187" t="s">
        <v>140</v>
      </c>
      <c r="AU364" s="187" t="s">
        <v>82</v>
      </c>
      <c r="AV364" s="187"/>
      <c r="AW364" s="187"/>
      <c r="AX364" s="187"/>
      <c r="AY364" s="187"/>
      <c r="AZ364" s="187"/>
      <c r="BA364" s="187"/>
      <c r="BB364" s="187"/>
      <c r="BC364" s="187"/>
      <c r="BD364" s="187"/>
      <c r="BE364" s="187"/>
      <c r="BF364" s="187"/>
      <c r="BG364" s="187"/>
      <c r="BH364" s="187"/>
      <c r="BI364" s="187"/>
      <c r="BJ364" s="187"/>
      <c r="BK364" s="187"/>
      <c r="BL364" s="187"/>
      <c r="BM364" s="187"/>
    </row>
    <row r="365" spans="2:65" s="6" customFormat="1" ht="15.75" customHeight="1">
      <c r="B365" s="17"/>
      <c r="C365" s="82" t="s">
        <v>621</v>
      </c>
      <c r="D365" s="82" t="s">
        <v>132</v>
      </c>
      <c r="E365" s="83" t="s">
        <v>622</v>
      </c>
      <c r="F365" s="250" t="s">
        <v>623</v>
      </c>
      <c r="G365" s="251"/>
      <c r="H365" s="251"/>
      <c r="I365" s="251"/>
      <c r="J365" s="84" t="s">
        <v>293</v>
      </c>
      <c r="K365" s="85">
        <v>8.7</v>
      </c>
      <c r="L365" s="252"/>
      <c r="M365" s="251"/>
      <c r="N365" s="253">
        <f>ROUND($L$365*$K$365,2)</f>
        <v>0</v>
      </c>
      <c r="O365" s="251"/>
      <c r="P365" s="251"/>
      <c r="Q365" s="251"/>
      <c r="R365" s="201" t="s">
        <v>136</v>
      </c>
      <c r="S365" s="17"/>
      <c r="T365" s="86"/>
      <c r="U365" s="87" t="s">
        <v>39</v>
      </c>
      <c r="V365" s="187"/>
      <c r="W365" s="187"/>
      <c r="X365" s="88">
        <v>0.0016</v>
      </c>
      <c r="Y365" s="88">
        <f>$X$365*$K$365</f>
        <v>0.01392</v>
      </c>
      <c r="Z365" s="88">
        <v>0</v>
      </c>
      <c r="AA365" s="89">
        <f>$Z$365*$K$365</f>
        <v>0</v>
      </c>
      <c r="AB365" s="187"/>
      <c r="AC365" s="187"/>
      <c r="AD365" s="187"/>
      <c r="AE365" s="187"/>
      <c r="AF365" s="187"/>
      <c r="AG365" s="187"/>
      <c r="AH365" s="187"/>
      <c r="AI365" s="187"/>
      <c r="AJ365" s="187"/>
      <c r="AK365" s="187"/>
      <c r="AL365" s="187"/>
      <c r="AM365" s="187"/>
      <c r="AN365" s="187"/>
      <c r="AO365" s="187"/>
      <c r="AP365" s="187"/>
      <c r="AQ365" s="187"/>
      <c r="AR365" s="197" t="s">
        <v>223</v>
      </c>
      <c r="AS365" s="187"/>
      <c r="AT365" s="197" t="s">
        <v>132</v>
      </c>
      <c r="AU365" s="197" t="s">
        <v>82</v>
      </c>
      <c r="AV365" s="187"/>
      <c r="AW365" s="187"/>
      <c r="AX365" s="187"/>
      <c r="AY365" s="187" t="s">
        <v>131</v>
      </c>
      <c r="AZ365" s="187"/>
      <c r="BA365" s="187"/>
      <c r="BB365" s="187"/>
      <c r="BC365" s="187"/>
      <c r="BD365" s="187"/>
      <c r="BE365" s="90">
        <f>IF($U$365="základní",$N$365,0)</f>
        <v>0</v>
      </c>
      <c r="BF365" s="90">
        <f>IF($U$365="snížená",$N$365,0)</f>
        <v>0</v>
      </c>
      <c r="BG365" s="90">
        <f>IF($U$365="zákl. přenesená",$N$365,0)</f>
        <v>0</v>
      </c>
      <c r="BH365" s="90">
        <f>IF($U$365="sníž. přenesená",$N$365,0)</f>
        <v>0</v>
      </c>
      <c r="BI365" s="90">
        <f>IF($U$365="nulová",$N$365,0)</f>
        <v>0</v>
      </c>
      <c r="BJ365" s="197" t="s">
        <v>20</v>
      </c>
      <c r="BK365" s="90">
        <f>ROUND($L$365*$K$365,2)</f>
        <v>0</v>
      </c>
      <c r="BL365" s="197" t="s">
        <v>223</v>
      </c>
      <c r="BM365" s="197" t="s">
        <v>624</v>
      </c>
    </row>
    <row r="366" spans="2:65" s="6" customFormat="1" ht="16.5" customHeight="1">
      <c r="B366" s="17"/>
      <c r="C366" s="187"/>
      <c r="D366" s="187"/>
      <c r="E366" s="187"/>
      <c r="F366" s="254" t="s">
        <v>625</v>
      </c>
      <c r="G366" s="225"/>
      <c r="H366" s="225"/>
      <c r="I366" s="225"/>
      <c r="J366" s="225"/>
      <c r="K366" s="225"/>
      <c r="L366" s="225"/>
      <c r="M366" s="225"/>
      <c r="N366" s="225"/>
      <c r="O366" s="225"/>
      <c r="P366" s="225"/>
      <c r="Q366" s="225"/>
      <c r="R366" s="225"/>
      <c r="S366" s="17"/>
      <c r="T366" s="192"/>
      <c r="U366" s="187"/>
      <c r="V366" s="187"/>
      <c r="W366" s="187"/>
      <c r="X366" s="187"/>
      <c r="Y366" s="187"/>
      <c r="Z366" s="187"/>
      <c r="AA366" s="33"/>
      <c r="AB366" s="187"/>
      <c r="AC366" s="187"/>
      <c r="AD366" s="187"/>
      <c r="AE366" s="187"/>
      <c r="AF366" s="187"/>
      <c r="AG366" s="187"/>
      <c r="AH366" s="187"/>
      <c r="AI366" s="187"/>
      <c r="AJ366" s="187"/>
      <c r="AK366" s="187"/>
      <c r="AL366" s="187"/>
      <c r="AM366" s="187"/>
      <c r="AN366" s="187"/>
      <c r="AO366" s="187"/>
      <c r="AP366" s="187"/>
      <c r="AQ366" s="187"/>
      <c r="AR366" s="187"/>
      <c r="AS366" s="187"/>
      <c r="AT366" s="187" t="s">
        <v>140</v>
      </c>
      <c r="AU366" s="187" t="s">
        <v>82</v>
      </c>
      <c r="AV366" s="187"/>
      <c r="AW366" s="187"/>
      <c r="AX366" s="187"/>
      <c r="AY366" s="187"/>
      <c r="AZ366" s="187"/>
      <c r="BA366" s="187"/>
      <c r="BB366" s="187"/>
      <c r="BC366" s="187"/>
      <c r="BD366" s="187"/>
      <c r="BE366" s="187"/>
      <c r="BF366" s="187"/>
      <c r="BG366" s="187"/>
      <c r="BH366" s="187"/>
      <c r="BI366" s="187"/>
      <c r="BJ366" s="187"/>
      <c r="BK366" s="187"/>
      <c r="BL366" s="187"/>
      <c r="BM366" s="187"/>
    </row>
    <row r="367" spans="2:65" s="6" customFormat="1" ht="15.75" customHeight="1">
      <c r="B367" s="91"/>
      <c r="C367" s="187"/>
      <c r="D367" s="187"/>
      <c r="E367" s="202"/>
      <c r="F367" s="255" t="s">
        <v>626</v>
      </c>
      <c r="G367" s="256"/>
      <c r="H367" s="256"/>
      <c r="I367" s="256"/>
      <c r="J367" s="187"/>
      <c r="K367" s="92">
        <v>8.7</v>
      </c>
      <c r="L367" s="187"/>
      <c r="M367" s="187"/>
      <c r="N367" s="187"/>
      <c r="O367" s="187"/>
      <c r="P367" s="187"/>
      <c r="Q367" s="187"/>
      <c r="R367" s="187"/>
      <c r="S367" s="91"/>
      <c r="T367" s="93"/>
      <c r="U367" s="187"/>
      <c r="V367" s="187"/>
      <c r="W367" s="187"/>
      <c r="X367" s="187"/>
      <c r="Y367" s="187"/>
      <c r="Z367" s="187"/>
      <c r="AA367" s="94"/>
      <c r="AB367" s="187"/>
      <c r="AC367" s="187"/>
      <c r="AD367" s="187"/>
      <c r="AE367" s="187"/>
      <c r="AF367" s="187"/>
      <c r="AG367" s="187"/>
      <c r="AH367" s="187"/>
      <c r="AI367" s="187"/>
      <c r="AJ367" s="187"/>
      <c r="AK367" s="187"/>
      <c r="AL367" s="187"/>
      <c r="AM367" s="187"/>
      <c r="AN367" s="187"/>
      <c r="AO367" s="187"/>
      <c r="AP367" s="187"/>
      <c r="AQ367" s="187"/>
      <c r="AR367" s="187"/>
      <c r="AS367" s="187"/>
      <c r="AT367" s="202" t="s">
        <v>142</v>
      </c>
      <c r="AU367" s="202" t="s">
        <v>82</v>
      </c>
      <c r="AV367" s="202" t="s">
        <v>82</v>
      </c>
      <c r="AW367" s="202" t="s">
        <v>90</v>
      </c>
      <c r="AX367" s="202" t="s">
        <v>20</v>
      </c>
      <c r="AY367" s="202" t="s">
        <v>131</v>
      </c>
      <c r="AZ367" s="187"/>
      <c r="BA367" s="187"/>
      <c r="BB367" s="187"/>
      <c r="BC367" s="187"/>
      <c r="BD367" s="187"/>
      <c r="BE367" s="187"/>
      <c r="BF367" s="187"/>
      <c r="BG367" s="187"/>
      <c r="BH367" s="187"/>
      <c r="BI367" s="187"/>
      <c r="BJ367" s="187"/>
      <c r="BK367" s="187"/>
      <c r="BL367" s="187"/>
      <c r="BM367" s="187"/>
    </row>
    <row r="368" spans="2:65" s="6" customFormat="1" ht="15.75" customHeight="1">
      <c r="B368" s="17"/>
      <c r="C368" s="82" t="s">
        <v>627</v>
      </c>
      <c r="D368" s="82" t="s">
        <v>132</v>
      </c>
      <c r="E368" s="83" t="s">
        <v>628</v>
      </c>
      <c r="F368" s="250" t="s">
        <v>629</v>
      </c>
      <c r="G368" s="251"/>
      <c r="H368" s="251"/>
      <c r="I368" s="251"/>
      <c r="J368" s="84" t="s">
        <v>293</v>
      </c>
      <c r="K368" s="85">
        <v>172.6</v>
      </c>
      <c r="L368" s="252"/>
      <c r="M368" s="251"/>
      <c r="N368" s="253">
        <f>ROUND($L$368*$K$368,2)</f>
        <v>0</v>
      </c>
      <c r="O368" s="251"/>
      <c r="P368" s="251"/>
      <c r="Q368" s="251"/>
      <c r="R368" s="201"/>
      <c r="S368" s="17"/>
      <c r="T368" s="86"/>
      <c r="U368" s="87" t="s">
        <v>39</v>
      </c>
      <c r="V368" s="187"/>
      <c r="W368" s="187"/>
      <c r="X368" s="88">
        <v>0</v>
      </c>
      <c r="Y368" s="88">
        <f>$X$368*$K$368</f>
        <v>0</v>
      </c>
      <c r="Z368" s="88">
        <v>0</v>
      </c>
      <c r="AA368" s="89">
        <f>$Z$368*$K$368</f>
        <v>0</v>
      </c>
      <c r="AB368" s="187"/>
      <c r="AC368" s="187"/>
      <c r="AD368" s="187"/>
      <c r="AE368" s="187"/>
      <c r="AF368" s="187"/>
      <c r="AG368" s="187"/>
      <c r="AH368" s="187"/>
      <c r="AI368" s="187"/>
      <c r="AJ368" s="187"/>
      <c r="AK368" s="187"/>
      <c r="AL368" s="187"/>
      <c r="AM368" s="187"/>
      <c r="AN368" s="187"/>
      <c r="AO368" s="187"/>
      <c r="AP368" s="187"/>
      <c r="AQ368" s="187"/>
      <c r="AR368" s="197" t="s">
        <v>223</v>
      </c>
      <c r="AS368" s="187"/>
      <c r="AT368" s="197" t="s">
        <v>132</v>
      </c>
      <c r="AU368" s="197" t="s">
        <v>82</v>
      </c>
      <c r="AV368" s="187"/>
      <c r="AW368" s="187"/>
      <c r="AX368" s="187"/>
      <c r="AY368" s="187" t="s">
        <v>131</v>
      </c>
      <c r="AZ368" s="187"/>
      <c r="BA368" s="187"/>
      <c r="BB368" s="187"/>
      <c r="BC368" s="187"/>
      <c r="BD368" s="187"/>
      <c r="BE368" s="90">
        <f>IF($U$368="základní",$N$368,0)</f>
        <v>0</v>
      </c>
      <c r="BF368" s="90">
        <f>IF($U$368="snížená",$N$368,0)</f>
        <v>0</v>
      </c>
      <c r="BG368" s="90">
        <f>IF($U$368="zákl. přenesená",$N$368,0)</f>
        <v>0</v>
      </c>
      <c r="BH368" s="90">
        <f>IF($U$368="sníž. přenesená",$N$368,0)</f>
        <v>0</v>
      </c>
      <c r="BI368" s="90">
        <f>IF($U$368="nulová",$N$368,0)</f>
        <v>0</v>
      </c>
      <c r="BJ368" s="197" t="s">
        <v>20</v>
      </c>
      <c r="BK368" s="90">
        <f>ROUND($L$368*$K$368,2)</f>
        <v>0</v>
      </c>
      <c r="BL368" s="197" t="s">
        <v>223</v>
      </c>
      <c r="BM368" s="197" t="s">
        <v>630</v>
      </c>
    </row>
    <row r="369" spans="2:65" s="6" customFormat="1" ht="16.5" customHeight="1">
      <c r="B369" s="17"/>
      <c r="C369" s="187"/>
      <c r="D369" s="187"/>
      <c r="E369" s="187"/>
      <c r="F369" s="254" t="s">
        <v>629</v>
      </c>
      <c r="G369" s="225"/>
      <c r="H369" s="225"/>
      <c r="I369" s="225"/>
      <c r="J369" s="225"/>
      <c r="K369" s="225"/>
      <c r="L369" s="225"/>
      <c r="M369" s="225"/>
      <c r="N369" s="225"/>
      <c r="O369" s="225"/>
      <c r="P369" s="225"/>
      <c r="Q369" s="225"/>
      <c r="R369" s="225"/>
      <c r="S369" s="17"/>
      <c r="T369" s="192"/>
      <c r="U369" s="187"/>
      <c r="V369" s="187"/>
      <c r="W369" s="187"/>
      <c r="X369" s="187"/>
      <c r="Y369" s="187"/>
      <c r="Z369" s="187"/>
      <c r="AA369" s="33"/>
      <c r="AB369" s="187"/>
      <c r="AC369" s="187"/>
      <c r="AD369" s="187"/>
      <c r="AE369" s="187"/>
      <c r="AF369" s="187"/>
      <c r="AG369" s="187"/>
      <c r="AH369" s="187"/>
      <c r="AI369" s="187"/>
      <c r="AJ369" s="187"/>
      <c r="AK369" s="187"/>
      <c r="AL369" s="187"/>
      <c r="AM369" s="187"/>
      <c r="AN369" s="187"/>
      <c r="AO369" s="187"/>
      <c r="AP369" s="187"/>
      <c r="AQ369" s="187"/>
      <c r="AR369" s="187"/>
      <c r="AS369" s="187"/>
      <c r="AT369" s="187" t="s">
        <v>140</v>
      </c>
      <c r="AU369" s="187" t="s">
        <v>82</v>
      </c>
      <c r="AV369" s="187"/>
      <c r="AW369" s="187"/>
      <c r="AX369" s="187"/>
      <c r="AY369" s="187"/>
      <c r="AZ369" s="187"/>
      <c r="BA369" s="187"/>
      <c r="BB369" s="187"/>
      <c r="BC369" s="187"/>
      <c r="BD369" s="187"/>
      <c r="BE369" s="187"/>
      <c r="BF369" s="187"/>
      <c r="BG369" s="187"/>
      <c r="BH369" s="187"/>
      <c r="BI369" s="187"/>
      <c r="BJ369" s="187"/>
      <c r="BK369" s="187"/>
      <c r="BL369" s="187"/>
      <c r="BM369" s="187"/>
    </row>
    <row r="370" spans="2:65" s="6" customFormat="1" ht="15.75" customHeight="1">
      <c r="B370" s="91"/>
      <c r="C370" s="187"/>
      <c r="D370" s="187"/>
      <c r="E370" s="202"/>
      <c r="F370" s="255" t="s">
        <v>631</v>
      </c>
      <c r="G370" s="256"/>
      <c r="H370" s="256"/>
      <c r="I370" s="256"/>
      <c r="J370" s="187"/>
      <c r="K370" s="92">
        <v>172.6</v>
      </c>
      <c r="L370" s="187"/>
      <c r="M370" s="187"/>
      <c r="N370" s="187"/>
      <c r="O370" s="187"/>
      <c r="P370" s="187"/>
      <c r="Q370" s="187"/>
      <c r="R370" s="187"/>
      <c r="S370" s="91"/>
      <c r="T370" s="93"/>
      <c r="U370" s="187"/>
      <c r="V370" s="187"/>
      <c r="W370" s="187"/>
      <c r="X370" s="187"/>
      <c r="Y370" s="187"/>
      <c r="Z370" s="187"/>
      <c r="AA370" s="94"/>
      <c r="AB370" s="187"/>
      <c r="AC370" s="187"/>
      <c r="AD370" s="187"/>
      <c r="AE370" s="187"/>
      <c r="AF370" s="187"/>
      <c r="AG370" s="187"/>
      <c r="AH370" s="187"/>
      <c r="AI370" s="187"/>
      <c r="AJ370" s="187"/>
      <c r="AK370" s="187"/>
      <c r="AL370" s="187"/>
      <c r="AM370" s="187"/>
      <c r="AN370" s="187"/>
      <c r="AO370" s="187"/>
      <c r="AP370" s="187"/>
      <c r="AQ370" s="187"/>
      <c r="AR370" s="187"/>
      <c r="AS370" s="187"/>
      <c r="AT370" s="202" t="s">
        <v>142</v>
      </c>
      <c r="AU370" s="202" t="s">
        <v>82</v>
      </c>
      <c r="AV370" s="202" t="s">
        <v>82</v>
      </c>
      <c r="AW370" s="202" t="s">
        <v>90</v>
      </c>
      <c r="AX370" s="202" t="s">
        <v>20</v>
      </c>
      <c r="AY370" s="202" t="s">
        <v>131</v>
      </c>
      <c r="AZ370" s="187"/>
      <c r="BA370" s="187"/>
      <c r="BB370" s="187"/>
      <c r="BC370" s="187"/>
      <c r="BD370" s="187"/>
      <c r="BE370" s="187"/>
      <c r="BF370" s="187"/>
      <c r="BG370" s="187"/>
      <c r="BH370" s="187"/>
      <c r="BI370" s="187"/>
      <c r="BJ370" s="187"/>
      <c r="BK370" s="187"/>
      <c r="BL370" s="187"/>
      <c r="BM370" s="187"/>
    </row>
    <row r="371" spans="2:65" s="6" customFormat="1" ht="15.75" customHeight="1">
      <c r="B371" s="17"/>
      <c r="C371" s="82" t="s">
        <v>632</v>
      </c>
      <c r="D371" s="82" t="s">
        <v>132</v>
      </c>
      <c r="E371" s="83" t="s">
        <v>633</v>
      </c>
      <c r="F371" s="250" t="s">
        <v>634</v>
      </c>
      <c r="G371" s="251"/>
      <c r="H371" s="251"/>
      <c r="I371" s="251"/>
      <c r="J371" s="84" t="s">
        <v>293</v>
      </c>
      <c r="K371" s="85">
        <v>49.4</v>
      </c>
      <c r="L371" s="252"/>
      <c r="M371" s="251"/>
      <c r="N371" s="253">
        <f>ROUND($L$371*$K$371,2)</f>
        <v>0</v>
      </c>
      <c r="O371" s="251"/>
      <c r="P371" s="251"/>
      <c r="Q371" s="251"/>
      <c r="R371" s="201" t="s">
        <v>136</v>
      </c>
      <c r="S371" s="17"/>
      <c r="T371" s="86"/>
      <c r="U371" s="87" t="s">
        <v>39</v>
      </c>
      <c r="V371" s="187"/>
      <c r="W371" s="187"/>
      <c r="X371" s="88">
        <v>0.00308</v>
      </c>
      <c r="Y371" s="88">
        <f>$X$371*$K$371</f>
        <v>0.15215199999999998</v>
      </c>
      <c r="Z371" s="88">
        <v>0</v>
      </c>
      <c r="AA371" s="89">
        <f>$Z$371*$K$371</f>
        <v>0</v>
      </c>
      <c r="AB371" s="187"/>
      <c r="AC371" s="187"/>
      <c r="AD371" s="187"/>
      <c r="AE371" s="187"/>
      <c r="AF371" s="187"/>
      <c r="AG371" s="187"/>
      <c r="AH371" s="187"/>
      <c r="AI371" s="187"/>
      <c r="AJ371" s="187"/>
      <c r="AK371" s="187"/>
      <c r="AL371" s="187"/>
      <c r="AM371" s="187"/>
      <c r="AN371" s="187"/>
      <c r="AO371" s="187"/>
      <c r="AP371" s="187"/>
      <c r="AQ371" s="187"/>
      <c r="AR371" s="197" t="s">
        <v>223</v>
      </c>
      <c r="AS371" s="187"/>
      <c r="AT371" s="197" t="s">
        <v>132</v>
      </c>
      <c r="AU371" s="197" t="s">
        <v>82</v>
      </c>
      <c r="AV371" s="187"/>
      <c r="AW371" s="187"/>
      <c r="AX371" s="187"/>
      <c r="AY371" s="187" t="s">
        <v>131</v>
      </c>
      <c r="AZ371" s="187"/>
      <c r="BA371" s="187"/>
      <c r="BB371" s="187"/>
      <c r="BC371" s="187"/>
      <c r="BD371" s="187"/>
      <c r="BE371" s="90">
        <f>IF($U$371="základní",$N$371,0)</f>
        <v>0</v>
      </c>
      <c r="BF371" s="90">
        <f>IF($U$371="snížená",$N$371,0)</f>
        <v>0</v>
      </c>
      <c r="BG371" s="90">
        <f>IF($U$371="zákl. přenesená",$N$371,0)</f>
        <v>0</v>
      </c>
      <c r="BH371" s="90">
        <f>IF($U$371="sníž. přenesená",$N$371,0)</f>
        <v>0</v>
      </c>
      <c r="BI371" s="90">
        <f>IF($U$371="nulová",$N$371,0)</f>
        <v>0</v>
      </c>
      <c r="BJ371" s="197" t="s">
        <v>20</v>
      </c>
      <c r="BK371" s="90">
        <f>ROUND($L$371*$K$371,2)</f>
        <v>0</v>
      </c>
      <c r="BL371" s="197" t="s">
        <v>223</v>
      </c>
      <c r="BM371" s="197" t="s">
        <v>635</v>
      </c>
    </row>
    <row r="372" spans="2:65" s="6" customFormat="1" ht="16.5" customHeight="1">
      <c r="B372" s="17"/>
      <c r="C372" s="187"/>
      <c r="D372" s="187"/>
      <c r="E372" s="187"/>
      <c r="F372" s="254" t="s">
        <v>636</v>
      </c>
      <c r="G372" s="225"/>
      <c r="H372" s="225"/>
      <c r="I372" s="225"/>
      <c r="J372" s="225"/>
      <c r="K372" s="225"/>
      <c r="L372" s="225"/>
      <c r="M372" s="225"/>
      <c r="N372" s="225"/>
      <c r="O372" s="225"/>
      <c r="P372" s="225"/>
      <c r="Q372" s="225"/>
      <c r="R372" s="225"/>
      <c r="S372" s="17"/>
      <c r="T372" s="192"/>
      <c r="U372" s="187"/>
      <c r="V372" s="187"/>
      <c r="W372" s="187"/>
      <c r="X372" s="187"/>
      <c r="Y372" s="187"/>
      <c r="Z372" s="187"/>
      <c r="AA372" s="33"/>
      <c r="AB372" s="187"/>
      <c r="AC372" s="187"/>
      <c r="AD372" s="187"/>
      <c r="AE372" s="187"/>
      <c r="AF372" s="187"/>
      <c r="AG372" s="187"/>
      <c r="AH372" s="187"/>
      <c r="AI372" s="187"/>
      <c r="AJ372" s="187"/>
      <c r="AK372" s="187"/>
      <c r="AL372" s="187"/>
      <c r="AM372" s="187"/>
      <c r="AN372" s="187"/>
      <c r="AO372" s="187"/>
      <c r="AP372" s="187"/>
      <c r="AQ372" s="187"/>
      <c r="AR372" s="187"/>
      <c r="AS372" s="187"/>
      <c r="AT372" s="187" t="s">
        <v>140</v>
      </c>
      <c r="AU372" s="187" t="s">
        <v>82</v>
      </c>
      <c r="AV372" s="187"/>
      <c r="AW372" s="187"/>
      <c r="AX372" s="187"/>
      <c r="AY372" s="187"/>
      <c r="AZ372" s="187"/>
      <c r="BA372" s="187"/>
      <c r="BB372" s="187"/>
      <c r="BC372" s="187"/>
      <c r="BD372" s="187"/>
      <c r="BE372" s="187"/>
      <c r="BF372" s="187"/>
      <c r="BG372" s="187"/>
      <c r="BH372" s="187"/>
      <c r="BI372" s="187"/>
      <c r="BJ372" s="187"/>
      <c r="BK372" s="187"/>
      <c r="BL372" s="187"/>
      <c r="BM372" s="187"/>
    </row>
    <row r="373" spans="2:65" s="6" customFormat="1" ht="15.75" customHeight="1">
      <c r="B373" s="91"/>
      <c r="C373" s="187"/>
      <c r="D373" s="187"/>
      <c r="E373" s="202"/>
      <c r="F373" s="255" t="s">
        <v>637</v>
      </c>
      <c r="G373" s="256"/>
      <c r="H373" s="256"/>
      <c r="I373" s="256"/>
      <c r="J373" s="187"/>
      <c r="K373" s="92">
        <v>49.4</v>
      </c>
      <c r="L373" s="187"/>
      <c r="M373" s="187"/>
      <c r="N373" s="187"/>
      <c r="O373" s="187"/>
      <c r="P373" s="187"/>
      <c r="Q373" s="187"/>
      <c r="R373" s="187"/>
      <c r="S373" s="91"/>
      <c r="T373" s="93"/>
      <c r="U373" s="187"/>
      <c r="V373" s="187"/>
      <c r="W373" s="187"/>
      <c r="X373" s="187"/>
      <c r="Y373" s="187"/>
      <c r="Z373" s="187"/>
      <c r="AA373" s="94"/>
      <c r="AB373" s="187"/>
      <c r="AC373" s="187"/>
      <c r="AD373" s="187"/>
      <c r="AE373" s="187"/>
      <c r="AF373" s="187"/>
      <c r="AG373" s="187"/>
      <c r="AH373" s="187"/>
      <c r="AI373" s="187"/>
      <c r="AJ373" s="187"/>
      <c r="AK373" s="187"/>
      <c r="AL373" s="187"/>
      <c r="AM373" s="187"/>
      <c r="AN373" s="187"/>
      <c r="AO373" s="187"/>
      <c r="AP373" s="187"/>
      <c r="AQ373" s="187"/>
      <c r="AR373" s="187"/>
      <c r="AS373" s="187"/>
      <c r="AT373" s="202" t="s">
        <v>142</v>
      </c>
      <c r="AU373" s="202" t="s">
        <v>82</v>
      </c>
      <c r="AV373" s="202" t="s">
        <v>82</v>
      </c>
      <c r="AW373" s="202" t="s">
        <v>90</v>
      </c>
      <c r="AX373" s="202" t="s">
        <v>20</v>
      </c>
      <c r="AY373" s="202" t="s">
        <v>131</v>
      </c>
      <c r="AZ373" s="187"/>
      <c r="BA373" s="187"/>
      <c r="BB373" s="187"/>
      <c r="BC373" s="187"/>
      <c r="BD373" s="187"/>
      <c r="BE373" s="187"/>
      <c r="BF373" s="187"/>
      <c r="BG373" s="187"/>
      <c r="BH373" s="187"/>
      <c r="BI373" s="187"/>
      <c r="BJ373" s="187"/>
      <c r="BK373" s="187"/>
      <c r="BL373" s="187"/>
      <c r="BM373" s="187"/>
    </row>
    <row r="374" spans="2:65" s="6" customFormat="1" ht="15.75" customHeight="1">
      <c r="B374" s="17"/>
      <c r="C374" s="82" t="s">
        <v>638</v>
      </c>
      <c r="D374" s="82" t="s">
        <v>132</v>
      </c>
      <c r="E374" s="83" t="s">
        <v>639</v>
      </c>
      <c r="F374" s="250" t="s">
        <v>640</v>
      </c>
      <c r="G374" s="251"/>
      <c r="H374" s="251"/>
      <c r="I374" s="251"/>
      <c r="J374" s="84" t="s">
        <v>293</v>
      </c>
      <c r="K374" s="85">
        <v>42.6</v>
      </c>
      <c r="L374" s="252"/>
      <c r="M374" s="251"/>
      <c r="N374" s="253">
        <f>ROUND($L$374*$K$374,2)</f>
        <v>0</v>
      </c>
      <c r="O374" s="251"/>
      <c r="P374" s="251"/>
      <c r="Q374" s="251"/>
      <c r="R374" s="201" t="s">
        <v>136</v>
      </c>
      <c r="S374" s="17"/>
      <c r="T374" s="86"/>
      <c r="U374" s="87" t="s">
        <v>39</v>
      </c>
      <c r="V374" s="187"/>
      <c r="W374" s="187"/>
      <c r="X374" s="88">
        <v>0.00226</v>
      </c>
      <c r="Y374" s="88">
        <f>$X$374*$K$374</f>
        <v>0.096276</v>
      </c>
      <c r="Z374" s="88">
        <v>0</v>
      </c>
      <c r="AA374" s="89">
        <f>$Z$374*$K$374</f>
        <v>0</v>
      </c>
      <c r="AB374" s="187"/>
      <c r="AC374" s="187"/>
      <c r="AD374" s="187"/>
      <c r="AE374" s="187"/>
      <c r="AF374" s="187"/>
      <c r="AG374" s="187"/>
      <c r="AH374" s="187"/>
      <c r="AI374" s="187"/>
      <c r="AJ374" s="187"/>
      <c r="AK374" s="187"/>
      <c r="AL374" s="187"/>
      <c r="AM374" s="187"/>
      <c r="AN374" s="187"/>
      <c r="AO374" s="187"/>
      <c r="AP374" s="187"/>
      <c r="AQ374" s="187"/>
      <c r="AR374" s="197" t="s">
        <v>223</v>
      </c>
      <c r="AS374" s="187"/>
      <c r="AT374" s="197" t="s">
        <v>132</v>
      </c>
      <c r="AU374" s="197" t="s">
        <v>82</v>
      </c>
      <c r="AV374" s="187"/>
      <c r="AW374" s="187"/>
      <c r="AX374" s="187"/>
      <c r="AY374" s="187" t="s">
        <v>131</v>
      </c>
      <c r="AZ374" s="187"/>
      <c r="BA374" s="187"/>
      <c r="BB374" s="187"/>
      <c r="BC374" s="187"/>
      <c r="BD374" s="187"/>
      <c r="BE374" s="90">
        <f>IF($U$374="základní",$N$374,0)</f>
        <v>0</v>
      </c>
      <c r="BF374" s="90">
        <f>IF($U$374="snížená",$N$374,0)</f>
        <v>0</v>
      </c>
      <c r="BG374" s="90">
        <f>IF($U$374="zákl. přenesená",$N$374,0)</f>
        <v>0</v>
      </c>
      <c r="BH374" s="90">
        <f>IF($U$374="sníž. přenesená",$N$374,0)</f>
        <v>0</v>
      </c>
      <c r="BI374" s="90">
        <f>IF($U$374="nulová",$N$374,0)</f>
        <v>0</v>
      </c>
      <c r="BJ374" s="197" t="s">
        <v>20</v>
      </c>
      <c r="BK374" s="90">
        <f>ROUND($L$374*$K$374,2)</f>
        <v>0</v>
      </c>
      <c r="BL374" s="197" t="s">
        <v>223</v>
      </c>
      <c r="BM374" s="197" t="s">
        <v>641</v>
      </c>
    </row>
    <row r="375" spans="2:65" s="6" customFormat="1" ht="16.5" customHeight="1">
      <c r="B375" s="17"/>
      <c r="C375" s="187"/>
      <c r="D375" s="187"/>
      <c r="E375" s="187"/>
      <c r="F375" s="254" t="s">
        <v>642</v>
      </c>
      <c r="G375" s="225"/>
      <c r="H375" s="225"/>
      <c r="I375" s="225"/>
      <c r="J375" s="225"/>
      <c r="K375" s="225"/>
      <c r="L375" s="225"/>
      <c r="M375" s="225"/>
      <c r="N375" s="225"/>
      <c r="O375" s="225"/>
      <c r="P375" s="225"/>
      <c r="Q375" s="225"/>
      <c r="R375" s="225"/>
      <c r="S375" s="17"/>
      <c r="T375" s="192"/>
      <c r="U375" s="187"/>
      <c r="V375" s="187"/>
      <c r="W375" s="187"/>
      <c r="X375" s="187"/>
      <c r="Y375" s="187"/>
      <c r="Z375" s="187"/>
      <c r="AA375" s="33"/>
      <c r="AB375" s="187"/>
      <c r="AC375" s="187"/>
      <c r="AD375" s="187"/>
      <c r="AE375" s="187"/>
      <c r="AF375" s="187"/>
      <c r="AG375" s="187"/>
      <c r="AH375" s="187"/>
      <c r="AI375" s="187"/>
      <c r="AJ375" s="187"/>
      <c r="AK375" s="187"/>
      <c r="AL375" s="187"/>
      <c r="AM375" s="187"/>
      <c r="AN375" s="187"/>
      <c r="AO375" s="187"/>
      <c r="AP375" s="187"/>
      <c r="AQ375" s="187"/>
      <c r="AR375" s="187"/>
      <c r="AS375" s="187"/>
      <c r="AT375" s="187" t="s">
        <v>140</v>
      </c>
      <c r="AU375" s="187" t="s">
        <v>82</v>
      </c>
      <c r="AV375" s="187"/>
      <c r="AW375" s="187"/>
      <c r="AX375" s="187"/>
      <c r="AY375" s="187"/>
      <c r="AZ375" s="187"/>
      <c r="BA375" s="187"/>
      <c r="BB375" s="187"/>
      <c r="BC375" s="187"/>
      <c r="BD375" s="187"/>
      <c r="BE375" s="187"/>
      <c r="BF375" s="187"/>
      <c r="BG375" s="187"/>
      <c r="BH375" s="187"/>
      <c r="BI375" s="187"/>
      <c r="BJ375" s="187"/>
      <c r="BK375" s="187"/>
      <c r="BL375" s="187"/>
      <c r="BM375" s="187"/>
    </row>
    <row r="376" spans="2:65" s="6" customFormat="1" ht="15.75" customHeight="1">
      <c r="B376" s="91"/>
      <c r="C376" s="187"/>
      <c r="D376" s="187"/>
      <c r="E376" s="202"/>
      <c r="F376" s="255" t="s">
        <v>643</v>
      </c>
      <c r="G376" s="256"/>
      <c r="H376" s="256"/>
      <c r="I376" s="256"/>
      <c r="J376" s="187"/>
      <c r="K376" s="92">
        <v>42.6</v>
      </c>
      <c r="L376" s="187"/>
      <c r="M376" s="187"/>
      <c r="N376" s="187"/>
      <c r="O376" s="187"/>
      <c r="P376" s="187"/>
      <c r="Q376" s="187"/>
      <c r="R376" s="187"/>
      <c r="S376" s="91"/>
      <c r="T376" s="93"/>
      <c r="U376" s="187"/>
      <c r="V376" s="187"/>
      <c r="W376" s="187"/>
      <c r="X376" s="187"/>
      <c r="Y376" s="187"/>
      <c r="Z376" s="187"/>
      <c r="AA376" s="94"/>
      <c r="AB376" s="187"/>
      <c r="AC376" s="187"/>
      <c r="AD376" s="187"/>
      <c r="AE376" s="187"/>
      <c r="AF376" s="187"/>
      <c r="AG376" s="187"/>
      <c r="AH376" s="187"/>
      <c r="AI376" s="187"/>
      <c r="AJ376" s="187"/>
      <c r="AK376" s="187"/>
      <c r="AL376" s="187"/>
      <c r="AM376" s="187"/>
      <c r="AN376" s="187"/>
      <c r="AO376" s="187"/>
      <c r="AP376" s="187"/>
      <c r="AQ376" s="187"/>
      <c r="AR376" s="187"/>
      <c r="AS376" s="187"/>
      <c r="AT376" s="202" t="s">
        <v>142</v>
      </c>
      <c r="AU376" s="202" t="s">
        <v>82</v>
      </c>
      <c r="AV376" s="202" t="s">
        <v>82</v>
      </c>
      <c r="AW376" s="202" t="s">
        <v>90</v>
      </c>
      <c r="AX376" s="202" t="s">
        <v>20</v>
      </c>
      <c r="AY376" s="202" t="s">
        <v>131</v>
      </c>
      <c r="AZ376" s="187"/>
      <c r="BA376" s="187"/>
      <c r="BB376" s="187"/>
      <c r="BC376" s="187"/>
      <c r="BD376" s="187"/>
      <c r="BE376" s="187"/>
      <c r="BF376" s="187"/>
      <c r="BG376" s="187"/>
      <c r="BH376" s="187"/>
      <c r="BI376" s="187"/>
      <c r="BJ376" s="187"/>
      <c r="BK376" s="187"/>
      <c r="BL376" s="187"/>
      <c r="BM376" s="187"/>
    </row>
    <row r="377" spans="2:65" s="6" customFormat="1" ht="15.75" customHeight="1">
      <c r="B377" s="17"/>
      <c r="C377" s="82" t="s">
        <v>644</v>
      </c>
      <c r="D377" s="82" t="s">
        <v>132</v>
      </c>
      <c r="E377" s="83" t="s">
        <v>645</v>
      </c>
      <c r="F377" s="250" t="s">
        <v>646</v>
      </c>
      <c r="G377" s="251"/>
      <c r="H377" s="251"/>
      <c r="I377" s="251"/>
      <c r="J377" s="84" t="s">
        <v>293</v>
      </c>
      <c r="K377" s="85">
        <v>22</v>
      </c>
      <c r="L377" s="252"/>
      <c r="M377" s="251"/>
      <c r="N377" s="253">
        <f>ROUND($L$377*$K$377,2)</f>
        <v>0</v>
      </c>
      <c r="O377" s="251"/>
      <c r="P377" s="251"/>
      <c r="Q377" s="251"/>
      <c r="R377" s="201" t="s">
        <v>136</v>
      </c>
      <c r="S377" s="17"/>
      <c r="T377" s="86"/>
      <c r="U377" s="87" t="s">
        <v>39</v>
      </c>
      <c r="V377" s="187"/>
      <c r="W377" s="187"/>
      <c r="X377" s="88">
        <v>0.00236</v>
      </c>
      <c r="Y377" s="88">
        <f>$X$377*$K$377</f>
        <v>0.05192</v>
      </c>
      <c r="Z377" s="88">
        <v>0</v>
      </c>
      <c r="AA377" s="89">
        <f>$Z$377*$K$377</f>
        <v>0</v>
      </c>
      <c r="AB377" s="187"/>
      <c r="AC377" s="187"/>
      <c r="AD377" s="187"/>
      <c r="AE377" s="187"/>
      <c r="AF377" s="187"/>
      <c r="AG377" s="187"/>
      <c r="AH377" s="187"/>
      <c r="AI377" s="187"/>
      <c r="AJ377" s="187"/>
      <c r="AK377" s="187"/>
      <c r="AL377" s="187"/>
      <c r="AM377" s="187"/>
      <c r="AN377" s="187"/>
      <c r="AO377" s="187"/>
      <c r="AP377" s="187"/>
      <c r="AQ377" s="187"/>
      <c r="AR377" s="197" t="s">
        <v>223</v>
      </c>
      <c r="AS377" s="187"/>
      <c r="AT377" s="197" t="s">
        <v>132</v>
      </c>
      <c r="AU377" s="197" t="s">
        <v>82</v>
      </c>
      <c r="AV377" s="187"/>
      <c r="AW377" s="187"/>
      <c r="AX377" s="187"/>
      <c r="AY377" s="187" t="s">
        <v>131</v>
      </c>
      <c r="AZ377" s="187"/>
      <c r="BA377" s="187"/>
      <c r="BB377" s="187"/>
      <c r="BC377" s="187"/>
      <c r="BD377" s="187"/>
      <c r="BE377" s="90">
        <f>IF($U$377="základní",$N$377,0)</f>
        <v>0</v>
      </c>
      <c r="BF377" s="90">
        <f>IF($U$377="snížená",$N$377,0)</f>
        <v>0</v>
      </c>
      <c r="BG377" s="90">
        <f>IF($U$377="zákl. přenesená",$N$377,0)</f>
        <v>0</v>
      </c>
      <c r="BH377" s="90">
        <f>IF($U$377="sníž. přenesená",$N$377,0)</f>
        <v>0</v>
      </c>
      <c r="BI377" s="90">
        <f>IF($U$377="nulová",$N$377,0)</f>
        <v>0</v>
      </c>
      <c r="BJ377" s="197" t="s">
        <v>20</v>
      </c>
      <c r="BK377" s="90">
        <f>ROUND($L$377*$K$377,2)</f>
        <v>0</v>
      </c>
      <c r="BL377" s="197" t="s">
        <v>223</v>
      </c>
      <c r="BM377" s="197" t="s">
        <v>647</v>
      </c>
    </row>
    <row r="378" spans="2:65" s="6" customFormat="1" ht="16.5" customHeight="1">
      <c r="B378" s="17"/>
      <c r="C378" s="187"/>
      <c r="D378" s="187"/>
      <c r="E378" s="187"/>
      <c r="F378" s="254" t="s">
        <v>648</v>
      </c>
      <c r="G378" s="225"/>
      <c r="H378" s="225"/>
      <c r="I378" s="225"/>
      <c r="J378" s="225"/>
      <c r="K378" s="225"/>
      <c r="L378" s="225"/>
      <c r="M378" s="225"/>
      <c r="N378" s="225"/>
      <c r="O378" s="225"/>
      <c r="P378" s="225"/>
      <c r="Q378" s="225"/>
      <c r="R378" s="225"/>
      <c r="S378" s="17"/>
      <c r="T378" s="192"/>
      <c r="U378" s="187"/>
      <c r="V378" s="187"/>
      <c r="W378" s="187"/>
      <c r="X378" s="187"/>
      <c r="Y378" s="187"/>
      <c r="Z378" s="187"/>
      <c r="AA378" s="33"/>
      <c r="AB378" s="187"/>
      <c r="AC378" s="187"/>
      <c r="AD378" s="187"/>
      <c r="AE378" s="187"/>
      <c r="AF378" s="187"/>
      <c r="AG378" s="187"/>
      <c r="AH378" s="187"/>
      <c r="AI378" s="187"/>
      <c r="AJ378" s="187"/>
      <c r="AK378" s="187"/>
      <c r="AL378" s="187"/>
      <c r="AM378" s="187"/>
      <c r="AN378" s="187"/>
      <c r="AO378" s="187"/>
      <c r="AP378" s="187"/>
      <c r="AQ378" s="187"/>
      <c r="AR378" s="187"/>
      <c r="AS378" s="187"/>
      <c r="AT378" s="187" t="s">
        <v>140</v>
      </c>
      <c r="AU378" s="187" t="s">
        <v>82</v>
      </c>
      <c r="AV378" s="187"/>
      <c r="AW378" s="187"/>
      <c r="AX378" s="187"/>
      <c r="AY378" s="187"/>
      <c r="AZ378" s="187"/>
      <c r="BA378" s="187"/>
      <c r="BB378" s="187"/>
      <c r="BC378" s="187"/>
      <c r="BD378" s="187"/>
      <c r="BE378" s="187"/>
      <c r="BF378" s="187"/>
      <c r="BG378" s="187"/>
      <c r="BH378" s="187"/>
      <c r="BI378" s="187"/>
      <c r="BJ378" s="187"/>
      <c r="BK378" s="187"/>
      <c r="BL378" s="187"/>
      <c r="BM378" s="187"/>
    </row>
    <row r="379" spans="2:65" s="6" customFormat="1" ht="15.75" customHeight="1">
      <c r="B379" s="91"/>
      <c r="C379" s="187"/>
      <c r="D379" s="187"/>
      <c r="E379" s="202"/>
      <c r="F379" s="255" t="s">
        <v>649</v>
      </c>
      <c r="G379" s="256"/>
      <c r="H379" s="256"/>
      <c r="I379" s="256"/>
      <c r="J379" s="187"/>
      <c r="K379" s="92">
        <v>22</v>
      </c>
      <c r="L379" s="187"/>
      <c r="M379" s="187"/>
      <c r="N379" s="187"/>
      <c r="O379" s="187"/>
      <c r="P379" s="187"/>
      <c r="Q379" s="187"/>
      <c r="R379" s="187"/>
      <c r="S379" s="91"/>
      <c r="T379" s="93"/>
      <c r="U379" s="187"/>
      <c r="V379" s="187"/>
      <c r="W379" s="187"/>
      <c r="X379" s="187"/>
      <c r="Y379" s="187"/>
      <c r="Z379" s="187"/>
      <c r="AA379" s="94"/>
      <c r="AB379" s="187"/>
      <c r="AC379" s="187"/>
      <c r="AD379" s="187"/>
      <c r="AE379" s="187"/>
      <c r="AF379" s="187"/>
      <c r="AG379" s="187"/>
      <c r="AH379" s="187"/>
      <c r="AI379" s="187"/>
      <c r="AJ379" s="187"/>
      <c r="AK379" s="187"/>
      <c r="AL379" s="187"/>
      <c r="AM379" s="187"/>
      <c r="AN379" s="187"/>
      <c r="AO379" s="187"/>
      <c r="AP379" s="187"/>
      <c r="AQ379" s="187"/>
      <c r="AR379" s="187"/>
      <c r="AS379" s="187"/>
      <c r="AT379" s="202" t="s">
        <v>142</v>
      </c>
      <c r="AU379" s="202" t="s">
        <v>82</v>
      </c>
      <c r="AV379" s="202" t="s">
        <v>82</v>
      </c>
      <c r="AW379" s="202" t="s">
        <v>90</v>
      </c>
      <c r="AX379" s="202" t="s">
        <v>20</v>
      </c>
      <c r="AY379" s="202" t="s">
        <v>131</v>
      </c>
      <c r="AZ379" s="187"/>
      <c r="BA379" s="187"/>
      <c r="BB379" s="187"/>
      <c r="BC379" s="187"/>
      <c r="BD379" s="187"/>
      <c r="BE379" s="187"/>
      <c r="BF379" s="187"/>
      <c r="BG379" s="187"/>
      <c r="BH379" s="187"/>
      <c r="BI379" s="187"/>
      <c r="BJ379" s="187"/>
      <c r="BK379" s="187"/>
      <c r="BL379" s="187"/>
      <c r="BM379" s="187"/>
    </row>
    <row r="380" spans="2:65" s="6" customFormat="1" ht="27" customHeight="1">
      <c r="B380" s="17"/>
      <c r="C380" s="82" t="s">
        <v>650</v>
      </c>
      <c r="D380" s="82" t="s">
        <v>132</v>
      </c>
      <c r="E380" s="83" t="s">
        <v>651</v>
      </c>
      <c r="F380" s="250" t="s">
        <v>652</v>
      </c>
      <c r="G380" s="251"/>
      <c r="H380" s="251"/>
      <c r="I380" s="251"/>
      <c r="J380" s="84" t="s">
        <v>409</v>
      </c>
      <c r="K380" s="103"/>
      <c r="L380" s="252"/>
      <c r="M380" s="251"/>
      <c r="N380" s="253">
        <f>ROUND($L$380*$K$380,2)</f>
        <v>0</v>
      </c>
      <c r="O380" s="251"/>
      <c r="P380" s="251"/>
      <c r="Q380" s="251"/>
      <c r="R380" s="201" t="s">
        <v>136</v>
      </c>
      <c r="S380" s="17"/>
      <c r="T380" s="86"/>
      <c r="U380" s="87" t="s">
        <v>39</v>
      </c>
      <c r="V380" s="187"/>
      <c r="W380" s="187"/>
      <c r="X380" s="88">
        <v>0</v>
      </c>
      <c r="Y380" s="88">
        <f>$X$380*$K$380</f>
        <v>0</v>
      </c>
      <c r="Z380" s="88">
        <v>0</v>
      </c>
      <c r="AA380" s="89">
        <f>$Z$380*$K$380</f>
        <v>0</v>
      </c>
      <c r="AB380" s="187"/>
      <c r="AC380" s="187"/>
      <c r="AD380" s="187"/>
      <c r="AE380" s="187"/>
      <c r="AF380" s="187"/>
      <c r="AG380" s="187"/>
      <c r="AH380" s="187"/>
      <c r="AI380" s="187"/>
      <c r="AJ380" s="187"/>
      <c r="AK380" s="187"/>
      <c r="AL380" s="187"/>
      <c r="AM380" s="187"/>
      <c r="AN380" s="187"/>
      <c r="AO380" s="187"/>
      <c r="AP380" s="187"/>
      <c r="AQ380" s="187"/>
      <c r="AR380" s="197" t="s">
        <v>223</v>
      </c>
      <c r="AS380" s="187"/>
      <c r="AT380" s="197" t="s">
        <v>132</v>
      </c>
      <c r="AU380" s="197" t="s">
        <v>82</v>
      </c>
      <c r="AV380" s="187"/>
      <c r="AW380" s="187"/>
      <c r="AX380" s="187"/>
      <c r="AY380" s="187" t="s">
        <v>131</v>
      </c>
      <c r="AZ380" s="187"/>
      <c r="BA380" s="187"/>
      <c r="BB380" s="187"/>
      <c r="BC380" s="187"/>
      <c r="BD380" s="187"/>
      <c r="BE380" s="90">
        <f>IF($U$380="základní",$N$380,0)</f>
        <v>0</v>
      </c>
      <c r="BF380" s="90">
        <f>IF($U$380="snížená",$N$380,0)</f>
        <v>0</v>
      </c>
      <c r="BG380" s="90">
        <f>IF($U$380="zákl. přenesená",$N$380,0)</f>
        <v>0</v>
      </c>
      <c r="BH380" s="90">
        <f>IF($U$380="sníž. přenesená",$N$380,0)</f>
        <v>0</v>
      </c>
      <c r="BI380" s="90">
        <f>IF($U$380="nulová",$N$380,0)</f>
        <v>0</v>
      </c>
      <c r="BJ380" s="197" t="s">
        <v>20</v>
      </c>
      <c r="BK380" s="90">
        <f>ROUND($L$380*$K$380,2)</f>
        <v>0</v>
      </c>
      <c r="BL380" s="197" t="s">
        <v>223</v>
      </c>
      <c r="BM380" s="197" t="s">
        <v>653</v>
      </c>
    </row>
    <row r="381" spans="2:65" s="6" customFormat="1" ht="16.5" customHeight="1">
      <c r="B381" s="17"/>
      <c r="C381" s="187"/>
      <c r="D381" s="187"/>
      <c r="E381" s="187"/>
      <c r="F381" s="254" t="s">
        <v>654</v>
      </c>
      <c r="G381" s="225"/>
      <c r="H381" s="225"/>
      <c r="I381" s="225"/>
      <c r="J381" s="225"/>
      <c r="K381" s="225"/>
      <c r="L381" s="225"/>
      <c r="M381" s="225"/>
      <c r="N381" s="225"/>
      <c r="O381" s="225"/>
      <c r="P381" s="225"/>
      <c r="Q381" s="225"/>
      <c r="R381" s="225"/>
      <c r="S381" s="17"/>
      <c r="T381" s="192"/>
      <c r="U381" s="187"/>
      <c r="V381" s="187"/>
      <c r="W381" s="187"/>
      <c r="X381" s="187"/>
      <c r="Y381" s="187"/>
      <c r="Z381" s="187"/>
      <c r="AA381" s="33"/>
      <c r="AB381" s="187"/>
      <c r="AC381" s="187"/>
      <c r="AD381" s="187"/>
      <c r="AE381" s="187"/>
      <c r="AF381" s="187"/>
      <c r="AG381" s="187"/>
      <c r="AH381" s="187"/>
      <c r="AI381" s="187"/>
      <c r="AJ381" s="187"/>
      <c r="AK381" s="187"/>
      <c r="AL381" s="187"/>
      <c r="AM381" s="187"/>
      <c r="AN381" s="187"/>
      <c r="AO381" s="187"/>
      <c r="AP381" s="187"/>
      <c r="AQ381" s="187"/>
      <c r="AR381" s="187"/>
      <c r="AS381" s="187"/>
      <c r="AT381" s="187" t="s">
        <v>140</v>
      </c>
      <c r="AU381" s="187" t="s">
        <v>82</v>
      </c>
      <c r="AV381" s="187"/>
      <c r="AW381" s="187"/>
      <c r="AX381" s="187"/>
      <c r="AY381" s="187"/>
      <c r="AZ381" s="187"/>
      <c r="BA381" s="187"/>
      <c r="BB381" s="187"/>
      <c r="BC381" s="187"/>
      <c r="BD381" s="187"/>
      <c r="BE381" s="187"/>
      <c r="BF381" s="187"/>
      <c r="BG381" s="187"/>
      <c r="BH381" s="187"/>
      <c r="BI381" s="187"/>
      <c r="BJ381" s="187"/>
      <c r="BK381" s="187"/>
      <c r="BL381" s="187"/>
      <c r="BM381" s="187"/>
    </row>
    <row r="382" spans="2:63" s="74" customFormat="1" ht="30.75" customHeight="1">
      <c r="B382" s="75"/>
      <c r="D382" s="81" t="s">
        <v>108</v>
      </c>
      <c r="N382" s="268">
        <f>$BK$382</f>
        <v>0</v>
      </c>
      <c r="O382" s="267"/>
      <c r="P382" s="267"/>
      <c r="Q382" s="267"/>
      <c r="S382" s="75"/>
      <c r="T382" s="77"/>
      <c r="W382" s="78">
        <f>SUM($W$383:$W$403)</f>
        <v>0</v>
      </c>
      <c r="Y382" s="78">
        <f>SUM($Y$383:$Y$403)</f>
        <v>11.2976244</v>
      </c>
      <c r="AA382" s="79">
        <f>SUM($AA$383:$AA$403)</f>
        <v>0</v>
      </c>
      <c r="AR382" s="204" t="s">
        <v>82</v>
      </c>
      <c r="AT382" s="204" t="s">
        <v>68</v>
      </c>
      <c r="AU382" s="204" t="s">
        <v>20</v>
      </c>
      <c r="AY382" s="204" t="s">
        <v>131</v>
      </c>
      <c r="BK382" s="80">
        <f>SUM($BK$383:$BK$403)</f>
        <v>0</v>
      </c>
    </row>
    <row r="383" spans="2:65" s="6" customFormat="1" ht="27" customHeight="1">
      <c r="B383" s="17"/>
      <c r="C383" s="82" t="s">
        <v>655</v>
      </c>
      <c r="D383" s="82" t="s">
        <v>132</v>
      </c>
      <c r="E383" s="83" t="s">
        <v>656</v>
      </c>
      <c r="F383" s="250" t="s">
        <v>657</v>
      </c>
      <c r="G383" s="251"/>
      <c r="H383" s="251"/>
      <c r="I383" s="251"/>
      <c r="J383" s="84" t="s">
        <v>194</v>
      </c>
      <c r="K383" s="85">
        <v>769.24</v>
      </c>
      <c r="L383" s="252"/>
      <c r="M383" s="251"/>
      <c r="N383" s="253">
        <f>ROUND($L$383*$K$383,2)</f>
        <v>0</v>
      </c>
      <c r="O383" s="251"/>
      <c r="P383" s="251"/>
      <c r="Q383" s="251"/>
      <c r="R383" s="201" t="s">
        <v>136</v>
      </c>
      <c r="S383" s="17"/>
      <c r="T383" s="86"/>
      <c r="U383" s="87" t="s">
        <v>39</v>
      </c>
      <c r="V383" s="187"/>
      <c r="W383" s="187"/>
      <c r="X383" s="88">
        <v>0</v>
      </c>
      <c r="Y383" s="88">
        <f>$X$383*$K$383</f>
        <v>0</v>
      </c>
      <c r="Z383" s="88">
        <v>0</v>
      </c>
      <c r="AA383" s="89">
        <f>$Z$383*$K$383</f>
        <v>0</v>
      </c>
      <c r="AB383" s="187"/>
      <c r="AC383" s="187"/>
      <c r="AD383" s="187"/>
      <c r="AE383" s="187"/>
      <c r="AF383" s="187"/>
      <c r="AG383" s="187"/>
      <c r="AH383" s="187"/>
      <c r="AI383" s="187"/>
      <c r="AJ383" s="187"/>
      <c r="AK383" s="187"/>
      <c r="AL383" s="187"/>
      <c r="AM383" s="187"/>
      <c r="AN383" s="187"/>
      <c r="AO383" s="187"/>
      <c r="AP383" s="187"/>
      <c r="AQ383" s="187"/>
      <c r="AR383" s="197" t="s">
        <v>223</v>
      </c>
      <c r="AS383" s="187"/>
      <c r="AT383" s="197" t="s">
        <v>132</v>
      </c>
      <c r="AU383" s="197" t="s">
        <v>82</v>
      </c>
      <c r="AV383" s="187"/>
      <c r="AW383" s="187"/>
      <c r="AX383" s="187"/>
      <c r="AY383" s="187" t="s">
        <v>131</v>
      </c>
      <c r="AZ383" s="187"/>
      <c r="BA383" s="187"/>
      <c r="BB383" s="187"/>
      <c r="BC383" s="187"/>
      <c r="BD383" s="187"/>
      <c r="BE383" s="90">
        <f>IF($U$383="základní",$N$383,0)</f>
        <v>0</v>
      </c>
      <c r="BF383" s="90">
        <f>IF($U$383="snížená",$N$383,0)</f>
        <v>0</v>
      </c>
      <c r="BG383" s="90">
        <f>IF($U$383="zákl. přenesená",$N$383,0)</f>
        <v>0</v>
      </c>
      <c r="BH383" s="90">
        <f>IF($U$383="sníž. přenesená",$N$383,0)</f>
        <v>0</v>
      </c>
      <c r="BI383" s="90">
        <f>IF($U$383="nulová",$N$383,0)</f>
        <v>0</v>
      </c>
      <c r="BJ383" s="197" t="s">
        <v>20</v>
      </c>
      <c r="BK383" s="90">
        <f>ROUND($L$383*$K$383,2)</f>
        <v>0</v>
      </c>
      <c r="BL383" s="197" t="s">
        <v>223</v>
      </c>
      <c r="BM383" s="197" t="s">
        <v>658</v>
      </c>
    </row>
    <row r="384" spans="2:65" s="6" customFormat="1" ht="16.5" customHeight="1">
      <c r="B384" s="17"/>
      <c r="C384" s="187"/>
      <c r="D384" s="187"/>
      <c r="E384" s="187"/>
      <c r="F384" s="254" t="s">
        <v>659</v>
      </c>
      <c r="G384" s="225"/>
      <c r="H384" s="225"/>
      <c r="I384" s="225"/>
      <c r="J384" s="225"/>
      <c r="K384" s="225"/>
      <c r="L384" s="225"/>
      <c r="M384" s="225"/>
      <c r="N384" s="225"/>
      <c r="O384" s="225"/>
      <c r="P384" s="225"/>
      <c r="Q384" s="225"/>
      <c r="R384" s="225"/>
      <c r="S384" s="17"/>
      <c r="T384" s="192"/>
      <c r="U384" s="187"/>
      <c r="V384" s="187"/>
      <c r="W384" s="187"/>
      <c r="X384" s="187"/>
      <c r="Y384" s="187"/>
      <c r="Z384" s="187"/>
      <c r="AA384" s="33"/>
      <c r="AB384" s="187"/>
      <c r="AC384" s="187"/>
      <c r="AD384" s="187"/>
      <c r="AE384" s="187"/>
      <c r="AF384" s="187"/>
      <c r="AG384" s="187"/>
      <c r="AH384" s="187"/>
      <c r="AI384" s="187"/>
      <c r="AJ384" s="187"/>
      <c r="AK384" s="187"/>
      <c r="AL384" s="187"/>
      <c r="AM384" s="187"/>
      <c r="AN384" s="187"/>
      <c r="AO384" s="187"/>
      <c r="AP384" s="187"/>
      <c r="AQ384" s="187"/>
      <c r="AR384" s="187"/>
      <c r="AS384" s="187"/>
      <c r="AT384" s="187" t="s">
        <v>140</v>
      </c>
      <c r="AU384" s="187" t="s">
        <v>82</v>
      </c>
      <c r="AV384" s="187"/>
      <c r="AW384" s="187"/>
      <c r="AX384" s="187"/>
      <c r="AY384" s="187"/>
      <c r="AZ384" s="187"/>
      <c r="BA384" s="187"/>
      <c r="BB384" s="187"/>
      <c r="BC384" s="187"/>
      <c r="BD384" s="187"/>
      <c r="BE384" s="187"/>
      <c r="BF384" s="187"/>
      <c r="BG384" s="187"/>
      <c r="BH384" s="187"/>
      <c r="BI384" s="187"/>
      <c r="BJ384" s="187"/>
      <c r="BK384" s="187"/>
      <c r="BL384" s="187"/>
      <c r="BM384" s="187"/>
    </row>
    <row r="385" spans="2:65" s="6" customFormat="1" ht="15.75" customHeight="1">
      <c r="B385" s="91"/>
      <c r="C385" s="187"/>
      <c r="D385" s="187"/>
      <c r="E385" s="202"/>
      <c r="F385" s="255" t="s">
        <v>660</v>
      </c>
      <c r="G385" s="256"/>
      <c r="H385" s="256"/>
      <c r="I385" s="256"/>
      <c r="J385" s="187"/>
      <c r="K385" s="92">
        <v>384.62</v>
      </c>
      <c r="L385" s="187"/>
      <c r="M385" s="187"/>
      <c r="N385" s="187"/>
      <c r="O385" s="187"/>
      <c r="P385" s="187"/>
      <c r="Q385" s="187"/>
      <c r="R385" s="187"/>
      <c r="S385" s="91"/>
      <c r="T385" s="93"/>
      <c r="U385" s="187"/>
      <c r="V385" s="187"/>
      <c r="W385" s="187"/>
      <c r="X385" s="187"/>
      <c r="Y385" s="187"/>
      <c r="Z385" s="187"/>
      <c r="AA385" s="94"/>
      <c r="AB385" s="187"/>
      <c r="AC385" s="187"/>
      <c r="AD385" s="187"/>
      <c r="AE385" s="187"/>
      <c r="AF385" s="187"/>
      <c r="AG385" s="187"/>
      <c r="AH385" s="187"/>
      <c r="AI385" s="187"/>
      <c r="AJ385" s="187"/>
      <c r="AK385" s="187"/>
      <c r="AL385" s="187"/>
      <c r="AM385" s="187"/>
      <c r="AN385" s="187"/>
      <c r="AO385" s="187"/>
      <c r="AP385" s="187"/>
      <c r="AQ385" s="187"/>
      <c r="AR385" s="187"/>
      <c r="AS385" s="187"/>
      <c r="AT385" s="202" t="s">
        <v>142</v>
      </c>
      <c r="AU385" s="202" t="s">
        <v>82</v>
      </c>
      <c r="AV385" s="202" t="s">
        <v>82</v>
      </c>
      <c r="AW385" s="202" t="s">
        <v>90</v>
      </c>
      <c r="AX385" s="202" t="s">
        <v>69</v>
      </c>
      <c r="AY385" s="202" t="s">
        <v>131</v>
      </c>
      <c r="AZ385" s="187"/>
      <c r="BA385" s="187"/>
      <c r="BB385" s="187"/>
      <c r="BC385" s="187"/>
      <c r="BD385" s="187"/>
      <c r="BE385" s="187"/>
      <c r="BF385" s="187"/>
      <c r="BG385" s="187"/>
      <c r="BH385" s="187"/>
      <c r="BI385" s="187"/>
      <c r="BJ385" s="187"/>
      <c r="BK385" s="187"/>
      <c r="BL385" s="187"/>
      <c r="BM385" s="187"/>
    </row>
    <row r="386" spans="2:65" s="6" customFormat="1" ht="15.75" customHeight="1">
      <c r="B386" s="91"/>
      <c r="C386" s="187"/>
      <c r="D386" s="187"/>
      <c r="E386" s="202"/>
      <c r="F386" s="255" t="s">
        <v>661</v>
      </c>
      <c r="G386" s="256"/>
      <c r="H386" s="256"/>
      <c r="I386" s="256"/>
      <c r="J386" s="187"/>
      <c r="K386" s="92">
        <v>384.62</v>
      </c>
      <c r="L386" s="187"/>
      <c r="M386" s="187"/>
      <c r="N386" s="187"/>
      <c r="O386" s="187"/>
      <c r="P386" s="187"/>
      <c r="Q386" s="187"/>
      <c r="R386" s="187"/>
      <c r="S386" s="91"/>
      <c r="T386" s="93"/>
      <c r="U386" s="187"/>
      <c r="V386" s="187"/>
      <c r="W386" s="187"/>
      <c r="X386" s="187"/>
      <c r="Y386" s="187"/>
      <c r="Z386" s="187"/>
      <c r="AA386" s="94"/>
      <c r="AB386" s="187"/>
      <c r="AC386" s="187"/>
      <c r="AD386" s="187"/>
      <c r="AE386" s="187"/>
      <c r="AF386" s="187"/>
      <c r="AG386" s="187"/>
      <c r="AH386" s="187"/>
      <c r="AI386" s="187"/>
      <c r="AJ386" s="187"/>
      <c r="AK386" s="187"/>
      <c r="AL386" s="187"/>
      <c r="AM386" s="187"/>
      <c r="AN386" s="187"/>
      <c r="AO386" s="187"/>
      <c r="AP386" s="187"/>
      <c r="AQ386" s="187"/>
      <c r="AR386" s="187"/>
      <c r="AS386" s="187"/>
      <c r="AT386" s="202" t="s">
        <v>142</v>
      </c>
      <c r="AU386" s="202" t="s">
        <v>82</v>
      </c>
      <c r="AV386" s="202" t="s">
        <v>82</v>
      </c>
      <c r="AW386" s="202" t="s">
        <v>90</v>
      </c>
      <c r="AX386" s="202" t="s">
        <v>69</v>
      </c>
      <c r="AY386" s="202" t="s">
        <v>131</v>
      </c>
      <c r="AZ386" s="187"/>
      <c r="BA386" s="187"/>
      <c r="BB386" s="187"/>
      <c r="BC386" s="187"/>
      <c r="BD386" s="187"/>
      <c r="BE386" s="187"/>
      <c r="BF386" s="187"/>
      <c r="BG386" s="187"/>
      <c r="BH386" s="187"/>
      <c r="BI386" s="187"/>
      <c r="BJ386" s="187"/>
      <c r="BK386" s="187"/>
      <c r="BL386" s="187"/>
      <c r="BM386" s="187"/>
    </row>
    <row r="387" spans="2:65" s="6" customFormat="1" ht="15.75" customHeight="1">
      <c r="B387" s="95"/>
      <c r="C387" s="187"/>
      <c r="D387" s="187"/>
      <c r="E387" s="203"/>
      <c r="F387" s="259" t="s">
        <v>144</v>
      </c>
      <c r="G387" s="260"/>
      <c r="H387" s="260"/>
      <c r="I387" s="260"/>
      <c r="J387" s="187"/>
      <c r="K387" s="96">
        <v>769.24</v>
      </c>
      <c r="L387" s="187"/>
      <c r="M387" s="187"/>
      <c r="N387" s="187"/>
      <c r="O387" s="187"/>
      <c r="P387" s="187"/>
      <c r="Q387" s="187"/>
      <c r="R387" s="187"/>
      <c r="S387" s="95"/>
      <c r="T387" s="97"/>
      <c r="U387" s="187"/>
      <c r="V387" s="187"/>
      <c r="W387" s="187"/>
      <c r="X387" s="187"/>
      <c r="Y387" s="187"/>
      <c r="Z387" s="187"/>
      <c r="AA387" s="98"/>
      <c r="AB387" s="187"/>
      <c r="AC387" s="187"/>
      <c r="AD387" s="187"/>
      <c r="AE387" s="187"/>
      <c r="AF387" s="187"/>
      <c r="AG387" s="187"/>
      <c r="AH387" s="187"/>
      <c r="AI387" s="187"/>
      <c r="AJ387" s="187"/>
      <c r="AK387" s="187"/>
      <c r="AL387" s="187"/>
      <c r="AM387" s="187"/>
      <c r="AN387" s="187"/>
      <c r="AO387" s="187"/>
      <c r="AP387" s="187"/>
      <c r="AQ387" s="187"/>
      <c r="AR387" s="187"/>
      <c r="AS387" s="187"/>
      <c r="AT387" s="203" t="s">
        <v>142</v>
      </c>
      <c r="AU387" s="203" t="s">
        <v>82</v>
      </c>
      <c r="AV387" s="203" t="s">
        <v>137</v>
      </c>
      <c r="AW387" s="203" t="s">
        <v>90</v>
      </c>
      <c r="AX387" s="203" t="s">
        <v>20</v>
      </c>
      <c r="AY387" s="203" t="s">
        <v>131</v>
      </c>
      <c r="AZ387" s="187"/>
      <c r="BA387" s="187"/>
      <c r="BB387" s="187"/>
      <c r="BC387" s="187"/>
      <c r="BD387" s="187"/>
      <c r="BE387" s="187"/>
      <c r="BF387" s="187"/>
      <c r="BG387" s="187"/>
      <c r="BH387" s="187"/>
      <c r="BI387" s="187"/>
      <c r="BJ387" s="187"/>
      <c r="BK387" s="187"/>
      <c r="BL387" s="187"/>
      <c r="BM387" s="187"/>
    </row>
    <row r="388" spans="2:65" s="6" customFormat="1" ht="15.75" customHeight="1">
      <c r="B388" s="17"/>
      <c r="C388" s="99" t="s">
        <v>662</v>
      </c>
      <c r="D388" s="99" t="s">
        <v>253</v>
      </c>
      <c r="E388" s="100" t="s">
        <v>663</v>
      </c>
      <c r="F388" s="261" t="s">
        <v>664</v>
      </c>
      <c r="G388" s="262"/>
      <c r="H388" s="262"/>
      <c r="I388" s="262"/>
      <c r="J388" s="101" t="s">
        <v>194</v>
      </c>
      <c r="K388" s="102">
        <v>769.24</v>
      </c>
      <c r="L388" s="263"/>
      <c r="M388" s="262"/>
      <c r="N388" s="264">
        <f>ROUND($L$388*$K$388,2)</f>
        <v>0</v>
      </c>
      <c r="O388" s="251"/>
      <c r="P388" s="251"/>
      <c r="Q388" s="251"/>
      <c r="R388" s="201" t="s">
        <v>136</v>
      </c>
      <c r="S388" s="17"/>
      <c r="T388" s="86"/>
      <c r="U388" s="87" t="s">
        <v>39</v>
      </c>
      <c r="V388" s="187"/>
      <c r="W388" s="187"/>
      <c r="X388" s="88">
        <v>0.00931</v>
      </c>
      <c r="Y388" s="88">
        <f>$X$388*$K$388</f>
        <v>7.161624400000001</v>
      </c>
      <c r="Z388" s="88">
        <v>0</v>
      </c>
      <c r="AA388" s="89">
        <f>$Z$388*$K$388</f>
        <v>0</v>
      </c>
      <c r="AB388" s="187"/>
      <c r="AC388" s="187"/>
      <c r="AD388" s="187"/>
      <c r="AE388" s="187"/>
      <c r="AF388" s="187"/>
      <c r="AG388" s="187"/>
      <c r="AH388" s="187"/>
      <c r="AI388" s="187"/>
      <c r="AJ388" s="187"/>
      <c r="AK388" s="187"/>
      <c r="AL388" s="187"/>
      <c r="AM388" s="187"/>
      <c r="AN388" s="187"/>
      <c r="AO388" s="187"/>
      <c r="AP388" s="187"/>
      <c r="AQ388" s="187"/>
      <c r="AR388" s="197" t="s">
        <v>325</v>
      </c>
      <c r="AS388" s="187"/>
      <c r="AT388" s="197" t="s">
        <v>253</v>
      </c>
      <c r="AU388" s="197" t="s">
        <v>82</v>
      </c>
      <c r="AV388" s="187"/>
      <c r="AW388" s="187"/>
      <c r="AX388" s="187"/>
      <c r="AY388" s="187" t="s">
        <v>131</v>
      </c>
      <c r="AZ388" s="187"/>
      <c r="BA388" s="187"/>
      <c r="BB388" s="187"/>
      <c r="BC388" s="187"/>
      <c r="BD388" s="187"/>
      <c r="BE388" s="90">
        <f>IF($U$388="základní",$N$388,0)</f>
        <v>0</v>
      </c>
      <c r="BF388" s="90">
        <f>IF($U$388="snížená",$N$388,0)</f>
        <v>0</v>
      </c>
      <c r="BG388" s="90">
        <f>IF($U$388="zákl. přenesená",$N$388,0)</f>
        <v>0</v>
      </c>
      <c r="BH388" s="90">
        <f>IF($U$388="sníž. přenesená",$N$388,0)</f>
        <v>0</v>
      </c>
      <c r="BI388" s="90">
        <f>IF($U$388="nulová",$N$388,0)</f>
        <v>0</v>
      </c>
      <c r="BJ388" s="197" t="s">
        <v>20</v>
      </c>
      <c r="BK388" s="90">
        <f>ROUND($L$388*$K$388,2)</f>
        <v>0</v>
      </c>
      <c r="BL388" s="197" t="s">
        <v>223</v>
      </c>
      <c r="BM388" s="197" t="s">
        <v>665</v>
      </c>
    </row>
    <row r="389" spans="2:65" s="6" customFormat="1" ht="27" customHeight="1">
      <c r="B389" s="17"/>
      <c r="C389" s="187"/>
      <c r="D389" s="187"/>
      <c r="E389" s="187"/>
      <c r="F389" s="254" t="s">
        <v>666</v>
      </c>
      <c r="G389" s="225"/>
      <c r="H389" s="225"/>
      <c r="I389" s="225"/>
      <c r="J389" s="225"/>
      <c r="K389" s="225"/>
      <c r="L389" s="225"/>
      <c r="M389" s="225"/>
      <c r="N389" s="225"/>
      <c r="O389" s="225"/>
      <c r="P389" s="225"/>
      <c r="Q389" s="225"/>
      <c r="R389" s="225"/>
      <c r="S389" s="17"/>
      <c r="T389" s="192"/>
      <c r="U389" s="187"/>
      <c r="V389" s="187"/>
      <c r="W389" s="187"/>
      <c r="X389" s="187"/>
      <c r="Y389" s="187"/>
      <c r="Z389" s="187"/>
      <c r="AA389" s="33"/>
      <c r="AB389" s="187"/>
      <c r="AC389" s="187"/>
      <c r="AD389" s="187"/>
      <c r="AE389" s="187"/>
      <c r="AF389" s="187"/>
      <c r="AG389" s="187"/>
      <c r="AH389" s="187"/>
      <c r="AI389" s="187"/>
      <c r="AJ389" s="187"/>
      <c r="AK389" s="187"/>
      <c r="AL389" s="187"/>
      <c r="AM389" s="187"/>
      <c r="AN389" s="187"/>
      <c r="AO389" s="187"/>
      <c r="AP389" s="187"/>
      <c r="AQ389" s="187"/>
      <c r="AR389" s="187"/>
      <c r="AS389" s="187"/>
      <c r="AT389" s="187" t="s">
        <v>140</v>
      </c>
      <c r="AU389" s="187" t="s">
        <v>82</v>
      </c>
      <c r="AV389" s="187"/>
      <c r="AW389" s="187"/>
      <c r="AX389" s="187"/>
      <c r="AY389" s="187"/>
      <c r="AZ389" s="187"/>
      <c r="BA389" s="187"/>
      <c r="BB389" s="187"/>
      <c r="BC389" s="187"/>
      <c r="BD389" s="187"/>
      <c r="BE389" s="187"/>
      <c r="BF389" s="187"/>
      <c r="BG389" s="187"/>
      <c r="BH389" s="187"/>
      <c r="BI389" s="187"/>
      <c r="BJ389" s="187"/>
      <c r="BK389" s="187"/>
      <c r="BL389" s="187"/>
      <c r="BM389" s="187"/>
    </row>
    <row r="390" spans="2:65" s="6" customFormat="1" ht="15.75" customHeight="1">
      <c r="B390" s="17"/>
      <c r="C390" s="82" t="s">
        <v>667</v>
      </c>
      <c r="D390" s="82" t="s">
        <v>132</v>
      </c>
      <c r="E390" s="83" t="s">
        <v>668</v>
      </c>
      <c r="F390" s="250" t="s">
        <v>669</v>
      </c>
      <c r="G390" s="251"/>
      <c r="H390" s="251"/>
      <c r="I390" s="251"/>
      <c r="J390" s="84" t="s">
        <v>293</v>
      </c>
      <c r="K390" s="85">
        <v>1832.4</v>
      </c>
      <c r="L390" s="252"/>
      <c r="M390" s="251"/>
      <c r="N390" s="253">
        <f>ROUND($L$390*$K$390,2)</f>
        <v>0</v>
      </c>
      <c r="O390" s="251"/>
      <c r="P390" s="251"/>
      <c r="Q390" s="251"/>
      <c r="R390" s="201" t="s">
        <v>136</v>
      </c>
      <c r="S390" s="17"/>
      <c r="T390" s="86"/>
      <c r="U390" s="87" t="s">
        <v>39</v>
      </c>
      <c r="V390" s="187"/>
      <c r="W390" s="187"/>
      <c r="X390" s="88">
        <v>0</v>
      </c>
      <c r="Y390" s="88">
        <f>$X$390*$K$390</f>
        <v>0</v>
      </c>
      <c r="Z390" s="88">
        <v>0</v>
      </c>
      <c r="AA390" s="89">
        <f>$Z$390*$K$390</f>
        <v>0</v>
      </c>
      <c r="AB390" s="187"/>
      <c r="AC390" s="187"/>
      <c r="AD390" s="187"/>
      <c r="AE390" s="187"/>
      <c r="AF390" s="187"/>
      <c r="AG390" s="187"/>
      <c r="AH390" s="187"/>
      <c r="AI390" s="187"/>
      <c r="AJ390" s="187"/>
      <c r="AK390" s="187"/>
      <c r="AL390" s="187"/>
      <c r="AM390" s="187"/>
      <c r="AN390" s="187"/>
      <c r="AO390" s="187"/>
      <c r="AP390" s="187"/>
      <c r="AQ390" s="187"/>
      <c r="AR390" s="197" t="s">
        <v>137</v>
      </c>
      <c r="AS390" s="187"/>
      <c r="AT390" s="197" t="s">
        <v>132</v>
      </c>
      <c r="AU390" s="197" t="s">
        <v>82</v>
      </c>
      <c r="AV390" s="187"/>
      <c r="AW390" s="187"/>
      <c r="AX390" s="187"/>
      <c r="AY390" s="187" t="s">
        <v>131</v>
      </c>
      <c r="AZ390" s="187"/>
      <c r="BA390" s="187"/>
      <c r="BB390" s="187"/>
      <c r="BC390" s="187"/>
      <c r="BD390" s="187"/>
      <c r="BE390" s="90">
        <f>IF($U$390="základní",$N$390,0)</f>
        <v>0</v>
      </c>
      <c r="BF390" s="90">
        <f>IF($U$390="snížená",$N$390,0)</f>
        <v>0</v>
      </c>
      <c r="BG390" s="90">
        <f>IF($U$390="zákl. přenesená",$N$390,0)</f>
        <v>0</v>
      </c>
      <c r="BH390" s="90">
        <f>IF($U$390="sníž. přenesená",$N$390,0)</f>
        <v>0</v>
      </c>
      <c r="BI390" s="90">
        <f>IF($U$390="nulová",$N$390,0)</f>
        <v>0</v>
      </c>
      <c r="BJ390" s="197" t="s">
        <v>20</v>
      </c>
      <c r="BK390" s="90">
        <f>ROUND($L$390*$K$390,2)</f>
        <v>0</v>
      </c>
      <c r="BL390" s="197" t="s">
        <v>137</v>
      </c>
      <c r="BM390" s="197" t="s">
        <v>670</v>
      </c>
    </row>
    <row r="391" spans="2:65" s="6" customFormat="1" ht="16.5" customHeight="1">
      <c r="B391" s="17"/>
      <c r="C391" s="187"/>
      <c r="D391" s="187"/>
      <c r="E391" s="187"/>
      <c r="F391" s="254" t="s">
        <v>671</v>
      </c>
      <c r="G391" s="225"/>
      <c r="H391" s="225"/>
      <c r="I391" s="225"/>
      <c r="J391" s="225"/>
      <c r="K391" s="225"/>
      <c r="L391" s="225"/>
      <c r="M391" s="225"/>
      <c r="N391" s="225"/>
      <c r="O391" s="225"/>
      <c r="P391" s="225"/>
      <c r="Q391" s="225"/>
      <c r="R391" s="225"/>
      <c r="S391" s="17"/>
      <c r="T391" s="192"/>
      <c r="U391" s="187"/>
      <c r="V391" s="187"/>
      <c r="W391" s="187"/>
      <c r="X391" s="187"/>
      <c r="Y391" s="187"/>
      <c r="Z391" s="187"/>
      <c r="AA391" s="33"/>
      <c r="AB391" s="187"/>
      <c r="AC391" s="187"/>
      <c r="AD391" s="187"/>
      <c r="AE391" s="187"/>
      <c r="AF391" s="187"/>
      <c r="AG391" s="187"/>
      <c r="AH391" s="187"/>
      <c r="AI391" s="187"/>
      <c r="AJ391" s="187"/>
      <c r="AK391" s="187"/>
      <c r="AL391" s="187"/>
      <c r="AM391" s="187"/>
      <c r="AN391" s="187"/>
      <c r="AO391" s="187"/>
      <c r="AP391" s="187"/>
      <c r="AQ391" s="187"/>
      <c r="AR391" s="187"/>
      <c r="AS391" s="187"/>
      <c r="AT391" s="187" t="s">
        <v>140</v>
      </c>
      <c r="AU391" s="187" t="s">
        <v>82</v>
      </c>
      <c r="AV391" s="187"/>
      <c r="AW391" s="187"/>
      <c r="AX391" s="187"/>
      <c r="AY391" s="187"/>
      <c r="AZ391" s="187"/>
      <c r="BA391" s="187"/>
      <c r="BB391" s="187"/>
      <c r="BC391" s="187"/>
      <c r="BD391" s="187"/>
      <c r="BE391" s="187"/>
      <c r="BF391" s="187"/>
      <c r="BG391" s="187"/>
      <c r="BH391" s="187"/>
      <c r="BI391" s="187"/>
      <c r="BJ391" s="187"/>
      <c r="BK391" s="187"/>
      <c r="BL391" s="187"/>
      <c r="BM391" s="187"/>
    </row>
    <row r="392" spans="2:65" s="6" customFormat="1" ht="15.75" customHeight="1">
      <c r="B392" s="91"/>
      <c r="C392" s="187"/>
      <c r="D392" s="187"/>
      <c r="E392" s="202"/>
      <c r="F392" s="255" t="s">
        <v>672</v>
      </c>
      <c r="G392" s="256"/>
      <c r="H392" s="256"/>
      <c r="I392" s="256"/>
      <c r="J392" s="187"/>
      <c r="K392" s="92">
        <v>531.6</v>
      </c>
      <c r="L392" s="187"/>
      <c r="M392" s="187"/>
      <c r="N392" s="187"/>
      <c r="O392" s="187"/>
      <c r="P392" s="187"/>
      <c r="Q392" s="187"/>
      <c r="R392" s="187"/>
      <c r="S392" s="91"/>
      <c r="T392" s="93"/>
      <c r="U392" s="187"/>
      <c r="V392" s="187"/>
      <c r="W392" s="187"/>
      <c r="X392" s="187"/>
      <c r="Y392" s="187"/>
      <c r="Z392" s="187"/>
      <c r="AA392" s="94"/>
      <c r="AB392" s="187"/>
      <c r="AC392" s="187"/>
      <c r="AD392" s="187"/>
      <c r="AE392" s="187"/>
      <c r="AF392" s="187"/>
      <c r="AG392" s="187"/>
      <c r="AH392" s="187"/>
      <c r="AI392" s="187"/>
      <c r="AJ392" s="187"/>
      <c r="AK392" s="187"/>
      <c r="AL392" s="187"/>
      <c r="AM392" s="187"/>
      <c r="AN392" s="187"/>
      <c r="AO392" s="187"/>
      <c r="AP392" s="187"/>
      <c r="AQ392" s="187"/>
      <c r="AR392" s="187"/>
      <c r="AS392" s="187"/>
      <c r="AT392" s="202" t="s">
        <v>142</v>
      </c>
      <c r="AU392" s="202" t="s">
        <v>82</v>
      </c>
      <c r="AV392" s="202" t="s">
        <v>82</v>
      </c>
      <c r="AW392" s="202" t="s">
        <v>90</v>
      </c>
      <c r="AX392" s="202" t="s">
        <v>69</v>
      </c>
      <c r="AY392" s="202" t="s">
        <v>131</v>
      </c>
      <c r="AZ392" s="187"/>
      <c r="BA392" s="187"/>
      <c r="BB392" s="187"/>
      <c r="BC392" s="187"/>
      <c r="BD392" s="187"/>
      <c r="BE392" s="187"/>
      <c r="BF392" s="187"/>
      <c r="BG392" s="187"/>
      <c r="BH392" s="187"/>
      <c r="BI392" s="187"/>
      <c r="BJ392" s="187"/>
      <c r="BK392" s="187"/>
      <c r="BL392" s="187"/>
      <c r="BM392" s="187"/>
    </row>
    <row r="393" spans="2:65" s="6" customFormat="1" ht="15.75" customHeight="1">
      <c r="B393" s="91"/>
      <c r="C393" s="187"/>
      <c r="D393" s="187"/>
      <c r="E393" s="202"/>
      <c r="F393" s="255" t="s">
        <v>673</v>
      </c>
      <c r="G393" s="256"/>
      <c r="H393" s="256"/>
      <c r="I393" s="256"/>
      <c r="J393" s="187"/>
      <c r="K393" s="92">
        <v>704</v>
      </c>
      <c r="L393" s="187"/>
      <c r="M393" s="187"/>
      <c r="N393" s="187"/>
      <c r="O393" s="187"/>
      <c r="P393" s="187"/>
      <c r="Q393" s="187"/>
      <c r="R393" s="187"/>
      <c r="S393" s="91"/>
      <c r="T393" s="93"/>
      <c r="U393" s="187"/>
      <c r="V393" s="187"/>
      <c r="W393" s="187"/>
      <c r="X393" s="187"/>
      <c r="Y393" s="187"/>
      <c r="Z393" s="187"/>
      <c r="AA393" s="94"/>
      <c r="AB393" s="187"/>
      <c r="AC393" s="187"/>
      <c r="AD393" s="187"/>
      <c r="AE393" s="187"/>
      <c r="AF393" s="187"/>
      <c r="AG393" s="187"/>
      <c r="AH393" s="187"/>
      <c r="AI393" s="187"/>
      <c r="AJ393" s="187"/>
      <c r="AK393" s="187"/>
      <c r="AL393" s="187"/>
      <c r="AM393" s="187"/>
      <c r="AN393" s="187"/>
      <c r="AO393" s="187"/>
      <c r="AP393" s="187"/>
      <c r="AQ393" s="187"/>
      <c r="AR393" s="187"/>
      <c r="AS393" s="187"/>
      <c r="AT393" s="202" t="s">
        <v>142</v>
      </c>
      <c r="AU393" s="202" t="s">
        <v>82</v>
      </c>
      <c r="AV393" s="202" t="s">
        <v>82</v>
      </c>
      <c r="AW393" s="202" t="s">
        <v>90</v>
      </c>
      <c r="AX393" s="202" t="s">
        <v>69</v>
      </c>
      <c r="AY393" s="202" t="s">
        <v>131</v>
      </c>
      <c r="AZ393" s="187"/>
      <c r="BA393" s="187"/>
      <c r="BB393" s="187"/>
      <c r="BC393" s="187"/>
      <c r="BD393" s="187"/>
      <c r="BE393" s="187"/>
      <c r="BF393" s="187"/>
      <c r="BG393" s="187"/>
      <c r="BH393" s="187"/>
      <c r="BI393" s="187"/>
      <c r="BJ393" s="187"/>
      <c r="BK393" s="187"/>
      <c r="BL393" s="187"/>
      <c r="BM393" s="187"/>
    </row>
    <row r="394" spans="2:65" s="6" customFormat="1" ht="15.75" customHeight="1">
      <c r="B394" s="91"/>
      <c r="C394" s="187"/>
      <c r="D394" s="187"/>
      <c r="E394" s="202"/>
      <c r="F394" s="255" t="s">
        <v>674</v>
      </c>
      <c r="G394" s="256"/>
      <c r="H394" s="256"/>
      <c r="I394" s="256"/>
      <c r="J394" s="187"/>
      <c r="K394" s="92">
        <v>596.8</v>
      </c>
      <c r="L394" s="187"/>
      <c r="M394" s="187"/>
      <c r="N394" s="187"/>
      <c r="O394" s="187"/>
      <c r="P394" s="187"/>
      <c r="Q394" s="187"/>
      <c r="R394" s="187"/>
      <c r="S394" s="91"/>
      <c r="T394" s="93"/>
      <c r="U394" s="187"/>
      <c r="V394" s="187"/>
      <c r="W394" s="187"/>
      <c r="X394" s="187"/>
      <c r="Y394" s="187"/>
      <c r="Z394" s="187"/>
      <c r="AA394" s="94"/>
      <c r="AB394" s="187"/>
      <c r="AC394" s="187"/>
      <c r="AD394" s="187"/>
      <c r="AE394" s="187"/>
      <c r="AF394" s="187"/>
      <c r="AG394" s="187"/>
      <c r="AH394" s="187"/>
      <c r="AI394" s="187"/>
      <c r="AJ394" s="187"/>
      <c r="AK394" s="187"/>
      <c r="AL394" s="187"/>
      <c r="AM394" s="187"/>
      <c r="AN394" s="187"/>
      <c r="AO394" s="187"/>
      <c r="AP394" s="187"/>
      <c r="AQ394" s="187"/>
      <c r="AR394" s="187"/>
      <c r="AS394" s="187"/>
      <c r="AT394" s="202" t="s">
        <v>142</v>
      </c>
      <c r="AU394" s="202" t="s">
        <v>82</v>
      </c>
      <c r="AV394" s="202" t="s">
        <v>82</v>
      </c>
      <c r="AW394" s="202" t="s">
        <v>90</v>
      </c>
      <c r="AX394" s="202" t="s">
        <v>69</v>
      </c>
      <c r="AY394" s="202" t="s">
        <v>131</v>
      </c>
      <c r="AZ394" s="187"/>
      <c r="BA394" s="187"/>
      <c r="BB394" s="187"/>
      <c r="BC394" s="187"/>
      <c r="BD394" s="187"/>
      <c r="BE394" s="187"/>
      <c r="BF394" s="187"/>
      <c r="BG394" s="187"/>
      <c r="BH394" s="187"/>
      <c r="BI394" s="187"/>
      <c r="BJ394" s="187"/>
      <c r="BK394" s="187"/>
      <c r="BL394" s="187"/>
      <c r="BM394" s="187"/>
    </row>
    <row r="395" spans="2:65" s="6" customFormat="1" ht="15.75" customHeight="1">
      <c r="B395" s="95"/>
      <c r="C395" s="187"/>
      <c r="D395" s="187"/>
      <c r="E395" s="203"/>
      <c r="F395" s="259" t="s">
        <v>144</v>
      </c>
      <c r="G395" s="260"/>
      <c r="H395" s="260"/>
      <c r="I395" s="260"/>
      <c r="J395" s="187"/>
      <c r="K395" s="96">
        <v>1832.4</v>
      </c>
      <c r="L395" s="187"/>
      <c r="M395" s="187"/>
      <c r="N395" s="187"/>
      <c r="O395" s="187"/>
      <c r="P395" s="187"/>
      <c r="Q395" s="187"/>
      <c r="R395" s="187"/>
      <c r="S395" s="95"/>
      <c r="T395" s="97"/>
      <c r="U395" s="187"/>
      <c r="V395" s="187"/>
      <c r="W395" s="187"/>
      <c r="X395" s="187"/>
      <c r="Y395" s="187"/>
      <c r="Z395" s="187"/>
      <c r="AA395" s="98"/>
      <c r="AB395" s="187"/>
      <c r="AC395" s="187"/>
      <c r="AD395" s="187"/>
      <c r="AE395" s="187"/>
      <c r="AF395" s="187"/>
      <c r="AG395" s="187"/>
      <c r="AH395" s="187"/>
      <c r="AI395" s="187"/>
      <c r="AJ395" s="187"/>
      <c r="AK395" s="187"/>
      <c r="AL395" s="187"/>
      <c r="AM395" s="187"/>
      <c r="AN395" s="187"/>
      <c r="AO395" s="187"/>
      <c r="AP395" s="187"/>
      <c r="AQ395" s="187"/>
      <c r="AR395" s="187"/>
      <c r="AS395" s="187"/>
      <c r="AT395" s="203" t="s">
        <v>142</v>
      </c>
      <c r="AU395" s="203" t="s">
        <v>82</v>
      </c>
      <c r="AV395" s="203" t="s">
        <v>137</v>
      </c>
      <c r="AW395" s="203" t="s">
        <v>90</v>
      </c>
      <c r="AX395" s="203" t="s">
        <v>20</v>
      </c>
      <c r="AY395" s="203" t="s">
        <v>131</v>
      </c>
      <c r="AZ395" s="187"/>
      <c r="BA395" s="187"/>
      <c r="BB395" s="187"/>
      <c r="BC395" s="187"/>
      <c r="BD395" s="187"/>
      <c r="BE395" s="187"/>
      <c r="BF395" s="187"/>
      <c r="BG395" s="187"/>
      <c r="BH395" s="187"/>
      <c r="BI395" s="187"/>
      <c r="BJ395" s="187"/>
      <c r="BK395" s="187"/>
      <c r="BL395" s="187"/>
      <c r="BM395" s="187"/>
    </row>
    <row r="396" spans="2:65" s="6" customFormat="1" ht="15.75" customHeight="1">
      <c r="B396" s="17"/>
      <c r="C396" s="99" t="s">
        <v>675</v>
      </c>
      <c r="D396" s="99" t="s">
        <v>253</v>
      </c>
      <c r="E396" s="100" t="s">
        <v>676</v>
      </c>
      <c r="F396" s="261" t="s">
        <v>677</v>
      </c>
      <c r="G396" s="262"/>
      <c r="H396" s="262"/>
      <c r="I396" s="262"/>
      <c r="J396" s="101" t="s">
        <v>135</v>
      </c>
      <c r="K396" s="102">
        <v>7.52</v>
      </c>
      <c r="L396" s="263"/>
      <c r="M396" s="262"/>
      <c r="N396" s="264">
        <f>ROUND($L$396*$K$396,2)</f>
        <v>0</v>
      </c>
      <c r="O396" s="251"/>
      <c r="P396" s="251"/>
      <c r="Q396" s="251"/>
      <c r="R396" s="201"/>
      <c r="S396" s="17"/>
      <c r="T396" s="86"/>
      <c r="U396" s="87" t="s">
        <v>39</v>
      </c>
      <c r="V396" s="187"/>
      <c r="W396" s="187"/>
      <c r="X396" s="88">
        <v>0.55</v>
      </c>
      <c r="Y396" s="88">
        <f>$X$396*$K$396</f>
        <v>4.136</v>
      </c>
      <c r="Z396" s="88">
        <v>0</v>
      </c>
      <c r="AA396" s="89">
        <f>$Z$396*$K$396</f>
        <v>0</v>
      </c>
      <c r="AB396" s="187"/>
      <c r="AC396" s="187"/>
      <c r="AD396" s="187"/>
      <c r="AE396" s="187"/>
      <c r="AF396" s="187"/>
      <c r="AG396" s="187"/>
      <c r="AH396" s="187"/>
      <c r="AI396" s="187"/>
      <c r="AJ396" s="187"/>
      <c r="AK396" s="187"/>
      <c r="AL396" s="187"/>
      <c r="AM396" s="187"/>
      <c r="AN396" s="187"/>
      <c r="AO396" s="187"/>
      <c r="AP396" s="187"/>
      <c r="AQ396" s="187"/>
      <c r="AR396" s="197" t="s">
        <v>176</v>
      </c>
      <c r="AS396" s="187"/>
      <c r="AT396" s="197" t="s">
        <v>253</v>
      </c>
      <c r="AU396" s="197" t="s">
        <v>82</v>
      </c>
      <c r="AV396" s="187"/>
      <c r="AW396" s="187"/>
      <c r="AX396" s="187"/>
      <c r="AY396" s="187" t="s">
        <v>131</v>
      </c>
      <c r="AZ396" s="187"/>
      <c r="BA396" s="187"/>
      <c r="BB396" s="187"/>
      <c r="BC396" s="187"/>
      <c r="BD396" s="187"/>
      <c r="BE396" s="90">
        <f>IF($U$396="základní",$N$396,0)</f>
        <v>0</v>
      </c>
      <c r="BF396" s="90">
        <f>IF($U$396="snížená",$N$396,0)</f>
        <v>0</v>
      </c>
      <c r="BG396" s="90">
        <f>IF($U$396="zákl. přenesená",$N$396,0)</f>
        <v>0</v>
      </c>
      <c r="BH396" s="90">
        <f>IF($U$396="sníž. přenesená",$N$396,0)</f>
        <v>0</v>
      </c>
      <c r="BI396" s="90">
        <f>IF($U$396="nulová",$N$396,0)</f>
        <v>0</v>
      </c>
      <c r="BJ396" s="197" t="s">
        <v>20</v>
      </c>
      <c r="BK396" s="90">
        <f>ROUND($L$396*$K$396,2)</f>
        <v>0</v>
      </c>
      <c r="BL396" s="197" t="s">
        <v>137</v>
      </c>
      <c r="BM396" s="197" t="s">
        <v>678</v>
      </c>
    </row>
    <row r="397" spans="2:65" s="6" customFormat="1" ht="16.5" customHeight="1">
      <c r="B397" s="17"/>
      <c r="C397" s="187"/>
      <c r="D397" s="187"/>
      <c r="E397" s="187"/>
      <c r="F397" s="254" t="s">
        <v>602</v>
      </c>
      <c r="G397" s="225"/>
      <c r="H397" s="225"/>
      <c r="I397" s="225"/>
      <c r="J397" s="225"/>
      <c r="K397" s="225"/>
      <c r="L397" s="225"/>
      <c r="M397" s="225"/>
      <c r="N397" s="225"/>
      <c r="O397" s="225"/>
      <c r="P397" s="225"/>
      <c r="Q397" s="225"/>
      <c r="R397" s="225"/>
      <c r="S397" s="17"/>
      <c r="T397" s="192"/>
      <c r="U397" s="187"/>
      <c r="V397" s="187"/>
      <c r="W397" s="187"/>
      <c r="X397" s="187"/>
      <c r="Y397" s="187"/>
      <c r="Z397" s="187"/>
      <c r="AA397" s="33"/>
      <c r="AB397" s="187"/>
      <c r="AC397" s="187"/>
      <c r="AD397" s="187"/>
      <c r="AE397" s="187"/>
      <c r="AF397" s="187"/>
      <c r="AG397" s="187"/>
      <c r="AH397" s="187"/>
      <c r="AI397" s="187"/>
      <c r="AJ397" s="187"/>
      <c r="AK397" s="187"/>
      <c r="AL397" s="187"/>
      <c r="AM397" s="187"/>
      <c r="AN397" s="187"/>
      <c r="AO397" s="187"/>
      <c r="AP397" s="187"/>
      <c r="AQ397" s="187"/>
      <c r="AR397" s="187"/>
      <c r="AS397" s="187"/>
      <c r="AT397" s="187" t="s">
        <v>140</v>
      </c>
      <c r="AU397" s="187" t="s">
        <v>82</v>
      </c>
      <c r="AV397" s="187"/>
      <c r="AW397" s="187"/>
      <c r="AX397" s="187"/>
      <c r="AY397" s="187"/>
      <c r="AZ397" s="187"/>
      <c r="BA397" s="187"/>
      <c r="BB397" s="187"/>
      <c r="BC397" s="187"/>
      <c r="BD397" s="187"/>
      <c r="BE397" s="187"/>
      <c r="BF397" s="187"/>
      <c r="BG397" s="187"/>
      <c r="BH397" s="187"/>
      <c r="BI397" s="187"/>
      <c r="BJ397" s="187"/>
      <c r="BK397" s="187"/>
      <c r="BL397" s="187"/>
      <c r="BM397" s="187"/>
    </row>
    <row r="398" spans="2:65" s="6" customFormat="1" ht="27" customHeight="1">
      <c r="B398" s="91"/>
      <c r="C398" s="187"/>
      <c r="D398" s="187"/>
      <c r="E398" s="202"/>
      <c r="F398" s="255" t="s">
        <v>679</v>
      </c>
      <c r="G398" s="256"/>
      <c r="H398" s="256"/>
      <c r="I398" s="256"/>
      <c r="J398" s="187"/>
      <c r="K398" s="92">
        <v>1.276</v>
      </c>
      <c r="L398" s="187"/>
      <c r="M398" s="187"/>
      <c r="N398" s="187"/>
      <c r="O398" s="187"/>
      <c r="P398" s="187"/>
      <c r="Q398" s="187"/>
      <c r="R398" s="187"/>
      <c r="S398" s="91"/>
      <c r="T398" s="93"/>
      <c r="U398" s="187"/>
      <c r="V398" s="187"/>
      <c r="W398" s="187"/>
      <c r="X398" s="187"/>
      <c r="Y398" s="187"/>
      <c r="Z398" s="187"/>
      <c r="AA398" s="94"/>
      <c r="AB398" s="187"/>
      <c r="AC398" s="187"/>
      <c r="AD398" s="187"/>
      <c r="AE398" s="187"/>
      <c r="AF398" s="187"/>
      <c r="AG398" s="187"/>
      <c r="AH398" s="187"/>
      <c r="AI398" s="187"/>
      <c r="AJ398" s="187"/>
      <c r="AK398" s="187"/>
      <c r="AL398" s="187"/>
      <c r="AM398" s="187"/>
      <c r="AN398" s="187"/>
      <c r="AO398" s="187"/>
      <c r="AP398" s="187"/>
      <c r="AQ398" s="187"/>
      <c r="AR398" s="187"/>
      <c r="AS398" s="187"/>
      <c r="AT398" s="202" t="s">
        <v>142</v>
      </c>
      <c r="AU398" s="202" t="s">
        <v>82</v>
      </c>
      <c r="AV398" s="202" t="s">
        <v>82</v>
      </c>
      <c r="AW398" s="202" t="s">
        <v>90</v>
      </c>
      <c r="AX398" s="202" t="s">
        <v>69</v>
      </c>
      <c r="AY398" s="202" t="s">
        <v>131</v>
      </c>
      <c r="AZ398" s="187"/>
      <c r="BA398" s="187"/>
      <c r="BB398" s="187"/>
      <c r="BC398" s="187"/>
      <c r="BD398" s="187"/>
      <c r="BE398" s="187"/>
      <c r="BF398" s="187"/>
      <c r="BG398" s="187"/>
      <c r="BH398" s="187"/>
      <c r="BI398" s="187"/>
      <c r="BJ398" s="187"/>
      <c r="BK398" s="187"/>
      <c r="BL398" s="187"/>
      <c r="BM398" s="187"/>
    </row>
    <row r="399" spans="2:65" s="6" customFormat="1" ht="15.75" customHeight="1">
      <c r="B399" s="91"/>
      <c r="C399" s="187"/>
      <c r="D399" s="187"/>
      <c r="E399" s="202"/>
      <c r="F399" s="255" t="s">
        <v>680</v>
      </c>
      <c r="G399" s="256"/>
      <c r="H399" s="256"/>
      <c r="I399" s="256"/>
      <c r="J399" s="187"/>
      <c r="K399" s="92">
        <v>3.379</v>
      </c>
      <c r="L399" s="187"/>
      <c r="M399" s="187"/>
      <c r="N399" s="187"/>
      <c r="O399" s="187"/>
      <c r="P399" s="187"/>
      <c r="Q399" s="187"/>
      <c r="R399" s="187"/>
      <c r="S399" s="91"/>
      <c r="T399" s="93"/>
      <c r="U399" s="187"/>
      <c r="V399" s="187"/>
      <c r="W399" s="187"/>
      <c r="X399" s="187"/>
      <c r="Y399" s="187"/>
      <c r="Z399" s="187"/>
      <c r="AA399" s="94"/>
      <c r="AB399" s="187"/>
      <c r="AC399" s="187"/>
      <c r="AD399" s="187"/>
      <c r="AE399" s="187"/>
      <c r="AF399" s="187"/>
      <c r="AG399" s="187"/>
      <c r="AH399" s="187"/>
      <c r="AI399" s="187"/>
      <c r="AJ399" s="187"/>
      <c r="AK399" s="187"/>
      <c r="AL399" s="187"/>
      <c r="AM399" s="187"/>
      <c r="AN399" s="187"/>
      <c r="AO399" s="187"/>
      <c r="AP399" s="187"/>
      <c r="AQ399" s="187"/>
      <c r="AR399" s="187"/>
      <c r="AS399" s="187"/>
      <c r="AT399" s="202" t="s">
        <v>142</v>
      </c>
      <c r="AU399" s="202" t="s">
        <v>82</v>
      </c>
      <c r="AV399" s="202" t="s">
        <v>82</v>
      </c>
      <c r="AW399" s="202" t="s">
        <v>90</v>
      </c>
      <c r="AX399" s="202" t="s">
        <v>69</v>
      </c>
      <c r="AY399" s="202" t="s">
        <v>131</v>
      </c>
      <c r="AZ399" s="187"/>
      <c r="BA399" s="187"/>
      <c r="BB399" s="187"/>
      <c r="BC399" s="187"/>
      <c r="BD399" s="187"/>
      <c r="BE399" s="187"/>
      <c r="BF399" s="187"/>
      <c r="BG399" s="187"/>
      <c r="BH399" s="187"/>
      <c r="BI399" s="187"/>
      <c r="BJ399" s="187"/>
      <c r="BK399" s="187"/>
      <c r="BL399" s="187"/>
      <c r="BM399" s="187"/>
    </row>
    <row r="400" spans="2:65" s="6" customFormat="1" ht="15.75" customHeight="1">
      <c r="B400" s="91"/>
      <c r="C400" s="187"/>
      <c r="D400" s="187"/>
      <c r="E400" s="202"/>
      <c r="F400" s="255" t="s">
        <v>681</v>
      </c>
      <c r="G400" s="256"/>
      <c r="H400" s="256"/>
      <c r="I400" s="256"/>
      <c r="J400" s="187"/>
      <c r="K400" s="92">
        <v>2.865</v>
      </c>
      <c r="L400" s="187"/>
      <c r="M400" s="187"/>
      <c r="N400" s="187"/>
      <c r="O400" s="187"/>
      <c r="P400" s="187"/>
      <c r="Q400" s="187"/>
      <c r="R400" s="187"/>
      <c r="S400" s="91"/>
      <c r="T400" s="93"/>
      <c r="U400" s="187"/>
      <c r="V400" s="187"/>
      <c r="W400" s="187"/>
      <c r="X400" s="187"/>
      <c r="Y400" s="187"/>
      <c r="Z400" s="187"/>
      <c r="AA400" s="94"/>
      <c r="AB400" s="187"/>
      <c r="AC400" s="187"/>
      <c r="AD400" s="187"/>
      <c r="AE400" s="187"/>
      <c r="AF400" s="187"/>
      <c r="AG400" s="187"/>
      <c r="AH400" s="187"/>
      <c r="AI400" s="187"/>
      <c r="AJ400" s="187"/>
      <c r="AK400" s="187"/>
      <c r="AL400" s="187"/>
      <c r="AM400" s="187"/>
      <c r="AN400" s="187"/>
      <c r="AO400" s="187"/>
      <c r="AP400" s="187"/>
      <c r="AQ400" s="187"/>
      <c r="AR400" s="187"/>
      <c r="AS400" s="187"/>
      <c r="AT400" s="202" t="s">
        <v>142</v>
      </c>
      <c r="AU400" s="202" t="s">
        <v>82</v>
      </c>
      <c r="AV400" s="202" t="s">
        <v>82</v>
      </c>
      <c r="AW400" s="202" t="s">
        <v>90</v>
      </c>
      <c r="AX400" s="202" t="s">
        <v>69</v>
      </c>
      <c r="AY400" s="202" t="s">
        <v>131</v>
      </c>
      <c r="AZ400" s="187"/>
      <c r="BA400" s="187"/>
      <c r="BB400" s="187"/>
      <c r="BC400" s="187"/>
      <c r="BD400" s="187"/>
      <c r="BE400" s="187"/>
      <c r="BF400" s="187"/>
      <c r="BG400" s="187"/>
      <c r="BH400" s="187"/>
      <c r="BI400" s="187"/>
      <c r="BJ400" s="187"/>
      <c r="BK400" s="187"/>
      <c r="BL400" s="187"/>
      <c r="BM400" s="187"/>
    </row>
    <row r="401" spans="2:65" s="6" customFormat="1" ht="15.75" customHeight="1">
      <c r="B401" s="95"/>
      <c r="C401" s="187"/>
      <c r="D401" s="187"/>
      <c r="E401" s="203"/>
      <c r="F401" s="259" t="s">
        <v>144</v>
      </c>
      <c r="G401" s="260"/>
      <c r="H401" s="260"/>
      <c r="I401" s="260"/>
      <c r="J401" s="187"/>
      <c r="K401" s="96">
        <v>7.52</v>
      </c>
      <c r="L401" s="187"/>
      <c r="M401" s="187"/>
      <c r="N401" s="187"/>
      <c r="O401" s="187"/>
      <c r="P401" s="187"/>
      <c r="Q401" s="187"/>
      <c r="R401" s="187"/>
      <c r="S401" s="95"/>
      <c r="T401" s="97"/>
      <c r="U401" s="187"/>
      <c r="V401" s="187"/>
      <c r="W401" s="187"/>
      <c r="X401" s="187"/>
      <c r="Y401" s="187"/>
      <c r="Z401" s="187"/>
      <c r="AA401" s="98"/>
      <c r="AB401" s="187"/>
      <c r="AC401" s="187"/>
      <c r="AD401" s="187"/>
      <c r="AE401" s="187"/>
      <c r="AF401" s="187"/>
      <c r="AG401" s="187"/>
      <c r="AH401" s="187"/>
      <c r="AI401" s="187"/>
      <c r="AJ401" s="187"/>
      <c r="AK401" s="187"/>
      <c r="AL401" s="187"/>
      <c r="AM401" s="187"/>
      <c r="AN401" s="187"/>
      <c r="AO401" s="187"/>
      <c r="AP401" s="187"/>
      <c r="AQ401" s="187"/>
      <c r="AR401" s="187"/>
      <c r="AS401" s="187"/>
      <c r="AT401" s="203" t="s">
        <v>142</v>
      </c>
      <c r="AU401" s="203" t="s">
        <v>82</v>
      </c>
      <c r="AV401" s="203" t="s">
        <v>137</v>
      </c>
      <c r="AW401" s="203" t="s">
        <v>90</v>
      </c>
      <c r="AX401" s="203" t="s">
        <v>20</v>
      </c>
      <c r="AY401" s="203" t="s">
        <v>131</v>
      </c>
      <c r="AZ401" s="187"/>
      <c r="BA401" s="187"/>
      <c r="BB401" s="187"/>
      <c r="BC401" s="187"/>
      <c r="BD401" s="187"/>
      <c r="BE401" s="187"/>
      <c r="BF401" s="187"/>
      <c r="BG401" s="187"/>
      <c r="BH401" s="187"/>
      <c r="BI401" s="187"/>
      <c r="BJ401" s="187"/>
      <c r="BK401" s="187"/>
      <c r="BL401" s="187"/>
      <c r="BM401" s="187"/>
    </row>
    <row r="402" spans="2:65" s="6" customFormat="1" ht="27" customHeight="1">
      <c r="B402" s="17"/>
      <c r="C402" s="82" t="s">
        <v>682</v>
      </c>
      <c r="D402" s="82" t="s">
        <v>132</v>
      </c>
      <c r="E402" s="83" t="s">
        <v>683</v>
      </c>
      <c r="F402" s="250" t="s">
        <v>684</v>
      </c>
      <c r="G402" s="251"/>
      <c r="H402" s="251"/>
      <c r="I402" s="251"/>
      <c r="J402" s="84" t="s">
        <v>409</v>
      </c>
      <c r="K402" s="103"/>
      <c r="L402" s="252"/>
      <c r="M402" s="251"/>
      <c r="N402" s="253">
        <f>ROUND($L$402*$K$402,2)</f>
        <v>0</v>
      </c>
      <c r="O402" s="251"/>
      <c r="P402" s="251"/>
      <c r="Q402" s="251"/>
      <c r="R402" s="201" t="s">
        <v>136</v>
      </c>
      <c r="S402" s="17"/>
      <c r="T402" s="86"/>
      <c r="U402" s="87" t="s">
        <v>39</v>
      </c>
      <c r="V402" s="187"/>
      <c r="W402" s="187"/>
      <c r="X402" s="88">
        <v>0</v>
      </c>
      <c r="Y402" s="88">
        <f>$X$402*$K$402</f>
        <v>0</v>
      </c>
      <c r="Z402" s="88">
        <v>0</v>
      </c>
      <c r="AA402" s="89">
        <f>$Z$402*$K$402</f>
        <v>0</v>
      </c>
      <c r="AB402" s="187"/>
      <c r="AC402" s="187"/>
      <c r="AD402" s="187"/>
      <c r="AE402" s="187"/>
      <c r="AF402" s="187"/>
      <c r="AG402" s="187"/>
      <c r="AH402" s="187"/>
      <c r="AI402" s="187"/>
      <c r="AJ402" s="187"/>
      <c r="AK402" s="187"/>
      <c r="AL402" s="187"/>
      <c r="AM402" s="187"/>
      <c r="AN402" s="187"/>
      <c r="AO402" s="187"/>
      <c r="AP402" s="187"/>
      <c r="AQ402" s="187"/>
      <c r="AR402" s="197" t="s">
        <v>223</v>
      </c>
      <c r="AS402" s="187"/>
      <c r="AT402" s="197" t="s">
        <v>132</v>
      </c>
      <c r="AU402" s="197" t="s">
        <v>82</v>
      </c>
      <c r="AV402" s="187"/>
      <c r="AW402" s="187"/>
      <c r="AX402" s="187"/>
      <c r="AY402" s="187" t="s">
        <v>131</v>
      </c>
      <c r="AZ402" s="187"/>
      <c r="BA402" s="187"/>
      <c r="BB402" s="187"/>
      <c r="BC402" s="187"/>
      <c r="BD402" s="187"/>
      <c r="BE402" s="90">
        <f>IF($U$402="základní",$N$402,0)</f>
        <v>0</v>
      </c>
      <c r="BF402" s="90">
        <f>IF($U$402="snížená",$N$402,0)</f>
        <v>0</v>
      </c>
      <c r="BG402" s="90">
        <f>IF($U$402="zákl. přenesená",$N$402,0)</f>
        <v>0</v>
      </c>
      <c r="BH402" s="90">
        <f>IF($U$402="sníž. přenesená",$N$402,0)</f>
        <v>0</v>
      </c>
      <c r="BI402" s="90">
        <f>IF($U$402="nulová",$N$402,0)</f>
        <v>0</v>
      </c>
      <c r="BJ402" s="197" t="s">
        <v>20</v>
      </c>
      <c r="BK402" s="90">
        <f>ROUND($L$402*$K$402,2)</f>
        <v>0</v>
      </c>
      <c r="BL402" s="197" t="s">
        <v>223</v>
      </c>
      <c r="BM402" s="197" t="s">
        <v>685</v>
      </c>
    </row>
    <row r="403" spans="2:65" s="6" customFormat="1" ht="16.5" customHeight="1">
      <c r="B403" s="17"/>
      <c r="C403" s="187"/>
      <c r="D403" s="187"/>
      <c r="E403" s="187"/>
      <c r="F403" s="254" t="s">
        <v>686</v>
      </c>
      <c r="G403" s="225"/>
      <c r="H403" s="225"/>
      <c r="I403" s="225"/>
      <c r="J403" s="225"/>
      <c r="K403" s="225"/>
      <c r="L403" s="225"/>
      <c r="M403" s="225"/>
      <c r="N403" s="225"/>
      <c r="O403" s="225"/>
      <c r="P403" s="225"/>
      <c r="Q403" s="225"/>
      <c r="R403" s="225"/>
      <c r="S403" s="17"/>
      <c r="T403" s="192"/>
      <c r="U403" s="187"/>
      <c r="V403" s="187"/>
      <c r="W403" s="187"/>
      <c r="X403" s="187"/>
      <c r="Y403" s="187"/>
      <c r="Z403" s="187"/>
      <c r="AA403" s="33"/>
      <c r="AB403" s="187"/>
      <c r="AC403" s="187"/>
      <c r="AD403" s="187"/>
      <c r="AE403" s="187"/>
      <c r="AF403" s="187"/>
      <c r="AG403" s="187"/>
      <c r="AH403" s="187"/>
      <c r="AI403" s="187"/>
      <c r="AJ403" s="187"/>
      <c r="AK403" s="187"/>
      <c r="AL403" s="187"/>
      <c r="AM403" s="187"/>
      <c r="AN403" s="187"/>
      <c r="AO403" s="187"/>
      <c r="AP403" s="187"/>
      <c r="AQ403" s="187"/>
      <c r="AR403" s="187"/>
      <c r="AS403" s="187"/>
      <c r="AT403" s="187" t="s">
        <v>140</v>
      </c>
      <c r="AU403" s="187" t="s">
        <v>82</v>
      </c>
      <c r="AV403" s="187"/>
      <c r="AW403" s="187"/>
      <c r="AX403" s="187"/>
      <c r="AY403" s="187"/>
      <c r="AZ403" s="187"/>
      <c r="BA403" s="187"/>
      <c r="BB403" s="187"/>
      <c r="BC403" s="187"/>
      <c r="BD403" s="187"/>
      <c r="BE403" s="187"/>
      <c r="BF403" s="187"/>
      <c r="BG403" s="187"/>
      <c r="BH403" s="187"/>
      <c r="BI403" s="187"/>
      <c r="BJ403" s="187"/>
      <c r="BK403" s="187"/>
      <c r="BL403" s="187"/>
      <c r="BM403" s="187"/>
    </row>
    <row r="404" spans="2:63" s="74" customFormat="1" ht="30.75" customHeight="1">
      <c r="B404" s="75"/>
      <c r="D404" s="81" t="s">
        <v>109</v>
      </c>
      <c r="N404" s="268">
        <f>$BK$404</f>
        <v>0</v>
      </c>
      <c r="O404" s="267"/>
      <c r="P404" s="267"/>
      <c r="Q404" s="267"/>
      <c r="S404" s="75"/>
      <c r="T404" s="77"/>
      <c r="W404" s="78">
        <f>SUM($W$405:$W$413)</f>
        <v>0</v>
      </c>
      <c r="Y404" s="78">
        <f>SUM($Y$405:$Y$413)</f>
        <v>0</v>
      </c>
      <c r="AA404" s="79">
        <f>SUM($AA$405:$AA$413)</f>
        <v>0</v>
      </c>
      <c r="AR404" s="204" t="s">
        <v>82</v>
      </c>
      <c r="AT404" s="204" t="s">
        <v>68</v>
      </c>
      <c r="AU404" s="204" t="s">
        <v>20</v>
      </c>
      <c r="AY404" s="204" t="s">
        <v>131</v>
      </c>
      <c r="BK404" s="80">
        <f>SUM($BK$405:$BK$413)</f>
        <v>0</v>
      </c>
    </row>
    <row r="405" spans="2:65" s="6" customFormat="1" ht="27" customHeight="1">
      <c r="B405" s="17"/>
      <c r="C405" s="82" t="s">
        <v>687</v>
      </c>
      <c r="D405" s="82" t="s">
        <v>132</v>
      </c>
      <c r="E405" s="83" t="s">
        <v>688</v>
      </c>
      <c r="F405" s="250" t="s">
        <v>689</v>
      </c>
      <c r="G405" s="251"/>
      <c r="H405" s="251"/>
      <c r="I405" s="251"/>
      <c r="J405" s="84" t="s">
        <v>509</v>
      </c>
      <c r="K405" s="85">
        <v>2</v>
      </c>
      <c r="L405" s="252"/>
      <c r="M405" s="251"/>
      <c r="N405" s="253">
        <f>ROUND($L$405*$K$405,2)</f>
        <v>0</v>
      </c>
      <c r="O405" s="251"/>
      <c r="P405" s="251"/>
      <c r="Q405" s="251"/>
      <c r="R405" s="201"/>
      <c r="S405" s="17"/>
      <c r="T405" s="86"/>
      <c r="U405" s="87" t="s">
        <v>39</v>
      </c>
      <c r="V405" s="187"/>
      <c r="W405" s="187"/>
      <c r="X405" s="88">
        <v>0</v>
      </c>
      <c r="Y405" s="88">
        <f>$X$405*$K$405</f>
        <v>0</v>
      </c>
      <c r="Z405" s="88">
        <v>0</v>
      </c>
      <c r="AA405" s="89">
        <f>$Z$405*$K$405</f>
        <v>0</v>
      </c>
      <c r="AB405" s="187"/>
      <c r="AC405" s="187"/>
      <c r="AD405" s="187"/>
      <c r="AE405" s="187"/>
      <c r="AF405" s="187"/>
      <c r="AG405" s="187"/>
      <c r="AH405" s="187"/>
      <c r="AI405" s="187"/>
      <c r="AJ405" s="187"/>
      <c r="AK405" s="187"/>
      <c r="AL405" s="187"/>
      <c r="AM405" s="187"/>
      <c r="AN405" s="187"/>
      <c r="AO405" s="187"/>
      <c r="AP405" s="187"/>
      <c r="AQ405" s="187"/>
      <c r="AR405" s="197" t="s">
        <v>223</v>
      </c>
      <c r="AS405" s="187"/>
      <c r="AT405" s="197" t="s">
        <v>132</v>
      </c>
      <c r="AU405" s="197" t="s">
        <v>82</v>
      </c>
      <c r="AV405" s="187"/>
      <c r="AW405" s="187"/>
      <c r="AX405" s="187"/>
      <c r="AY405" s="187" t="s">
        <v>131</v>
      </c>
      <c r="AZ405" s="187"/>
      <c r="BA405" s="187"/>
      <c r="BB405" s="187"/>
      <c r="BC405" s="187"/>
      <c r="BD405" s="187"/>
      <c r="BE405" s="90">
        <f>IF($U$405="základní",$N$405,0)</f>
        <v>0</v>
      </c>
      <c r="BF405" s="90">
        <f>IF($U$405="snížená",$N$405,0)</f>
        <v>0</v>
      </c>
      <c r="BG405" s="90">
        <f>IF($U$405="zákl. přenesená",$N$405,0)</f>
        <v>0</v>
      </c>
      <c r="BH405" s="90">
        <f>IF($U$405="sníž. přenesená",$N$405,0)</f>
        <v>0</v>
      </c>
      <c r="BI405" s="90">
        <f>IF($U$405="nulová",$N$405,0)</f>
        <v>0</v>
      </c>
      <c r="BJ405" s="197" t="s">
        <v>20</v>
      </c>
      <c r="BK405" s="90">
        <f>ROUND($L$405*$K$405,2)</f>
        <v>0</v>
      </c>
      <c r="BL405" s="197" t="s">
        <v>223</v>
      </c>
      <c r="BM405" s="197" t="s">
        <v>690</v>
      </c>
    </row>
    <row r="406" spans="2:65" s="6" customFormat="1" ht="16.5" customHeight="1">
      <c r="B406" s="17"/>
      <c r="C406" s="187"/>
      <c r="D406" s="187"/>
      <c r="E406" s="187"/>
      <c r="F406" s="254" t="s">
        <v>691</v>
      </c>
      <c r="G406" s="225"/>
      <c r="H406" s="225"/>
      <c r="I406" s="225"/>
      <c r="J406" s="225"/>
      <c r="K406" s="225"/>
      <c r="L406" s="225"/>
      <c r="M406" s="225"/>
      <c r="N406" s="225"/>
      <c r="O406" s="225"/>
      <c r="P406" s="225"/>
      <c r="Q406" s="225"/>
      <c r="R406" s="225"/>
      <c r="S406" s="17"/>
      <c r="T406" s="192"/>
      <c r="U406" s="187"/>
      <c r="V406" s="187"/>
      <c r="W406" s="187"/>
      <c r="X406" s="187"/>
      <c r="Y406" s="187"/>
      <c r="Z406" s="187"/>
      <c r="AA406" s="33"/>
      <c r="AB406" s="187"/>
      <c r="AC406" s="187"/>
      <c r="AD406" s="187"/>
      <c r="AE406" s="187"/>
      <c r="AF406" s="187"/>
      <c r="AG406" s="187"/>
      <c r="AH406" s="187"/>
      <c r="AI406" s="187"/>
      <c r="AJ406" s="187"/>
      <c r="AK406" s="187"/>
      <c r="AL406" s="187"/>
      <c r="AM406" s="187"/>
      <c r="AN406" s="187"/>
      <c r="AO406" s="187"/>
      <c r="AP406" s="187"/>
      <c r="AQ406" s="187"/>
      <c r="AR406" s="187"/>
      <c r="AS406" s="187"/>
      <c r="AT406" s="187" t="s">
        <v>140</v>
      </c>
      <c r="AU406" s="187" t="s">
        <v>82</v>
      </c>
      <c r="AV406" s="187"/>
      <c r="AW406" s="187"/>
      <c r="AX406" s="187"/>
      <c r="AY406" s="187"/>
      <c r="AZ406" s="187"/>
      <c r="BA406" s="187"/>
      <c r="BB406" s="187"/>
      <c r="BC406" s="187"/>
      <c r="BD406" s="187"/>
      <c r="BE406" s="187"/>
      <c r="BF406" s="187"/>
      <c r="BG406" s="187"/>
      <c r="BH406" s="187"/>
      <c r="BI406" s="187"/>
      <c r="BJ406" s="187"/>
      <c r="BK406" s="187"/>
      <c r="BL406" s="187"/>
      <c r="BM406" s="187"/>
    </row>
    <row r="407" spans="2:65" s="6" customFormat="1" ht="27" customHeight="1">
      <c r="B407" s="17"/>
      <c r="C407" s="82" t="s">
        <v>692</v>
      </c>
      <c r="D407" s="82" t="s">
        <v>132</v>
      </c>
      <c r="E407" s="83" t="s">
        <v>693</v>
      </c>
      <c r="F407" s="250" t="s">
        <v>694</v>
      </c>
      <c r="G407" s="251"/>
      <c r="H407" s="251"/>
      <c r="I407" s="251"/>
      <c r="J407" s="84" t="s">
        <v>509</v>
      </c>
      <c r="K407" s="85">
        <v>1</v>
      </c>
      <c r="L407" s="252"/>
      <c r="M407" s="251"/>
      <c r="N407" s="253">
        <f>ROUND($L$407*$K$407,2)</f>
        <v>0</v>
      </c>
      <c r="O407" s="251"/>
      <c r="P407" s="251"/>
      <c r="Q407" s="251"/>
      <c r="R407" s="201"/>
      <c r="S407" s="17"/>
      <c r="T407" s="86"/>
      <c r="U407" s="87" t="s">
        <v>39</v>
      </c>
      <c r="V407" s="187"/>
      <c r="W407" s="187"/>
      <c r="X407" s="88">
        <v>0</v>
      </c>
      <c r="Y407" s="88">
        <f>$X$407*$K$407</f>
        <v>0</v>
      </c>
      <c r="Z407" s="88">
        <v>0</v>
      </c>
      <c r="AA407" s="89">
        <f>$Z$407*$K$407</f>
        <v>0</v>
      </c>
      <c r="AB407" s="187"/>
      <c r="AC407" s="187"/>
      <c r="AD407" s="187"/>
      <c r="AE407" s="187"/>
      <c r="AF407" s="187"/>
      <c r="AG407" s="187"/>
      <c r="AH407" s="187"/>
      <c r="AI407" s="187"/>
      <c r="AJ407" s="187"/>
      <c r="AK407" s="187"/>
      <c r="AL407" s="187"/>
      <c r="AM407" s="187"/>
      <c r="AN407" s="187"/>
      <c r="AO407" s="187"/>
      <c r="AP407" s="187"/>
      <c r="AQ407" s="187"/>
      <c r="AR407" s="197" t="s">
        <v>223</v>
      </c>
      <c r="AS407" s="187"/>
      <c r="AT407" s="197" t="s">
        <v>132</v>
      </c>
      <c r="AU407" s="197" t="s">
        <v>82</v>
      </c>
      <c r="AV407" s="187"/>
      <c r="AW407" s="187"/>
      <c r="AX407" s="187"/>
      <c r="AY407" s="187" t="s">
        <v>131</v>
      </c>
      <c r="AZ407" s="187"/>
      <c r="BA407" s="187"/>
      <c r="BB407" s="187"/>
      <c r="BC407" s="187"/>
      <c r="BD407" s="187"/>
      <c r="BE407" s="90">
        <f>IF($U$407="základní",$N$407,0)</f>
        <v>0</v>
      </c>
      <c r="BF407" s="90">
        <f>IF($U$407="snížená",$N$407,0)</f>
        <v>0</v>
      </c>
      <c r="BG407" s="90">
        <f>IF($U$407="zákl. přenesená",$N$407,0)</f>
        <v>0</v>
      </c>
      <c r="BH407" s="90">
        <f>IF($U$407="sníž. přenesená",$N$407,0)</f>
        <v>0</v>
      </c>
      <c r="BI407" s="90">
        <f>IF($U$407="nulová",$N$407,0)</f>
        <v>0</v>
      </c>
      <c r="BJ407" s="197" t="s">
        <v>20</v>
      </c>
      <c r="BK407" s="90">
        <f>ROUND($L$407*$K$407,2)</f>
        <v>0</v>
      </c>
      <c r="BL407" s="197" t="s">
        <v>223</v>
      </c>
      <c r="BM407" s="197" t="s">
        <v>695</v>
      </c>
    </row>
    <row r="408" spans="2:65" s="6" customFormat="1" ht="16.5" customHeight="1">
      <c r="B408" s="17"/>
      <c r="C408" s="187"/>
      <c r="D408" s="187"/>
      <c r="E408" s="187"/>
      <c r="F408" s="254" t="s">
        <v>696</v>
      </c>
      <c r="G408" s="225"/>
      <c r="H408" s="225"/>
      <c r="I408" s="225"/>
      <c r="J408" s="225"/>
      <c r="K408" s="225"/>
      <c r="L408" s="225"/>
      <c r="M408" s="225"/>
      <c r="N408" s="225"/>
      <c r="O408" s="225"/>
      <c r="P408" s="225"/>
      <c r="Q408" s="225"/>
      <c r="R408" s="225"/>
      <c r="S408" s="17"/>
      <c r="T408" s="192"/>
      <c r="U408" s="187"/>
      <c r="V408" s="187"/>
      <c r="W408" s="187"/>
      <c r="X408" s="187"/>
      <c r="Y408" s="187"/>
      <c r="Z408" s="187"/>
      <c r="AA408" s="33"/>
      <c r="AB408" s="187"/>
      <c r="AC408" s="187"/>
      <c r="AD408" s="187"/>
      <c r="AE408" s="187"/>
      <c r="AF408" s="187"/>
      <c r="AG408" s="187"/>
      <c r="AH408" s="187"/>
      <c r="AI408" s="187"/>
      <c r="AJ408" s="187"/>
      <c r="AK408" s="187"/>
      <c r="AL408" s="187"/>
      <c r="AM408" s="187"/>
      <c r="AN408" s="187"/>
      <c r="AO408" s="187"/>
      <c r="AP408" s="187"/>
      <c r="AQ408" s="187"/>
      <c r="AR408" s="187"/>
      <c r="AS408" s="187"/>
      <c r="AT408" s="187" t="s">
        <v>140</v>
      </c>
      <c r="AU408" s="187" t="s">
        <v>82</v>
      </c>
      <c r="AV408" s="187"/>
      <c r="AW408" s="187"/>
      <c r="AX408" s="187"/>
      <c r="AY408" s="187"/>
      <c r="AZ408" s="187"/>
      <c r="BA408" s="187"/>
      <c r="BB408" s="187"/>
      <c r="BC408" s="187"/>
      <c r="BD408" s="187"/>
      <c r="BE408" s="187"/>
      <c r="BF408" s="187"/>
      <c r="BG408" s="187"/>
      <c r="BH408" s="187"/>
      <c r="BI408" s="187"/>
      <c r="BJ408" s="187"/>
      <c r="BK408" s="187"/>
      <c r="BL408" s="187"/>
      <c r="BM408" s="187"/>
    </row>
    <row r="409" spans="2:65" s="6" customFormat="1" ht="15.75" customHeight="1">
      <c r="B409" s="17"/>
      <c r="C409" s="82" t="s">
        <v>697</v>
      </c>
      <c r="D409" s="82" t="s">
        <v>132</v>
      </c>
      <c r="E409" s="83" t="s">
        <v>698</v>
      </c>
      <c r="F409" s="250" t="s">
        <v>699</v>
      </c>
      <c r="G409" s="251"/>
      <c r="H409" s="251"/>
      <c r="I409" s="251"/>
      <c r="J409" s="84" t="s">
        <v>293</v>
      </c>
      <c r="K409" s="85">
        <v>37.9</v>
      </c>
      <c r="L409" s="252"/>
      <c r="M409" s="251"/>
      <c r="N409" s="253">
        <f>ROUND($L$409*$K$409,2)</f>
        <v>0</v>
      </c>
      <c r="O409" s="251"/>
      <c r="P409" s="251"/>
      <c r="Q409" s="251"/>
      <c r="R409" s="201"/>
      <c r="S409" s="17"/>
      <c r="T409" s="86"/>
      <c r="U409" s="87" t="s">
        <v>39</v>
      </c>
      <c r="V409" s="187"/>
      <c r="W409" s="187"/>
      <c r="X409" s="88">
        <v>0</v>
      </c>
      <c r="Y409" s="88">
        <f>$X$409*$K$409</f>
        <v>0</v>
      </c>
      <c r="Z409" s="88">
        <v>0</v>
      </c>
      <c r="AA409" s="89">
        <f>$Z$409*$K$409</f>
        <v>0</v>
      </c>
      <c r="AB409" s="187"/>
      <c r="AC409" s="187"/>
      <c r="AD409" s="187"/>
      <c r="AE409" s="187"/>
      <c r="AF409" s="187"/>
      <c r="AG409" s="187"/>
      <c r="AH409" s="187"/>
      <c r="AI409" s="187"/>
      <c r="AJ409" s="187"/>
      <c r="AK409" s="187"/>
      <c r="AL409" s="187"/>
      <c r="AM409" s="187"/>
      <c r="AN409" s="187"/>
      <c r="AO409" s="187"/>
      <c r="AP409" s="187"/>
      <c r="AQ409" s="187"/>
      <c r="AR409" s="197" t="s">
        <v>223</v>
      </c>
      <c r="AS409" s="187"/>
      <c r="AT409" s="197" t="s">
        <v>132</v>
      </c>
      <c r="AU409" s="197" t="s">
        <v>82</v>
      </c>
      <c r="AV409" s="187"/>
      <c r="AW409" s="187"/>
      <c r="AX409" s="187"/>
      <c r="AY409" s="187" t="s">
        <v>131</v>
      </c>
      <c r="AZ409" s="187"/>
      <c r="BA409" s="187"/>
      <c r="BB409" s="187"/>
      <c r="BC409" s="187"/>
      <c r="BD409" s="187"/>
      <c r="BE409" s="90">
        <f>IF($U$409="základní",$N$409,0)</f>
        <v>0</v>
      </c>
      <c r="BF409" s="90">
        <f>IF($U$409="snížená",$N$409,0)</f>
        <v>0</v>
      </c>
      <c r="BG409" s="90">
        <f>IF($U$409="zákl. přenesená",$N$409,0)</f>
        <v>0</v>
      </c>
      <c r="BH409" s="90">
        <f>IF($U$409="sníž. přenesená",$N$409,0)</f>
        <v>0</v>
      </c>
      <c r="BI409" s="90">
        <f>IF($U$409="nulová",$N$409,0)</f>
        <v>0</v>
      </c>
      <c r="BJ409" s="197" t="s">
        <v>20</v>
      </c>
      <c r="BK409" s="90">
        <f>ROUND($L$409*$K$409,2)</f>
        <v>0</v>
      </c>
      <c r="BL409" s="197" t="s">
        <v>223</v>
      </c>
      <c r="BM409" s="197" t="s">
        <v>700</v>
      </c>
    </row>
    <row r="410" spans="2:65" s="6" customFormat="1" ht="16.5" customHeight="1">
      <c r="B410" s="17"/>
      <c r="C410" s="187"/>
      <c r="D410" s="187"/>
      <c r="E410" s="187"/>
      <c r="F410" s="254" t="s">
        <v>696</v>
      </c>
      <c r="G410" s="225"/>
      <c r="H410" s="225"/>
      <c r="I410" s="225"/>
      <c r="J410" s="225"/>
      <c r="K410" s="225"/>
      <c r="L410" s="225"/>
      <c r="M410" s="225"/>
      <c r="N410" s="225"/>
      <c r="O410" s="225"/>
      <c r="P410" s="225"/>
      <c r="Q410" s="225"/>
      <c r="R410" s="225"/>
      <c r="S410" s="17"/>
      <c r="T410" s="192"/>
      <c r="U410" s="187"/>
      <c r="V410" s="187"/>
      <c r="W410" s="187"/>
      <c r="X410" s="187"/>
      <c r="Y410" s="187"/>
      <c r="Z410" s="187"/>
      <c r="AA410" s="33"/>
      <c r="AB410" s="187"/>
      <c r="AC410" s="187"/>
      <c r="AD410" s="187"/>
      <c r="AE410" s="187"/>
      <c r="AF410" s="187"/>
      <c r="AG410" s="187"/>
      <c r="AH410" s="187"/>
      <c r="AI410" s="187"/>
      <c r="AJ410" s="187"/>
      <c r="AK410" s="187"/>
      <c r="AL410" s="187"/>
      <c r="AM410" s="187"/>
      <c r="AN410" s="187"/>
      <c r="AO410" s="187"/>
      <c r="AP410" s="187"/>
      <c r="AQ410" s="187"/>
      <c r="AR410" s="187"/>
      <c r="AS410" s="187"/>
      <c r="AT410" s="187" t="s">
        <v>140</v>
      </c>
      <c r="AU410" s="187" t="s">
        <v>82</v>
      </c>
      <c r="AV410" s="187"/>
      <c r="AW410" s="187"/>
      <c r="AX410" s="187"/>
      <c r="AY410" s="187"/>
      <c r="AZ410" s="187"/>
      <c r="BA410" s="187"/>
      <c r="BB410" s="187"/>
      <c r="BC410" s="187"/>
      <c r="BD410" s="187"/>
      <c r="BE410" s="187"/>
      <c r="BF410" s="187"/>
      <c r="BG410" s="187"/>
      <c r="BH410" s="187"/>
      <c r="BI410" s="187"/>
      <c r="BJ410" s="187"/>
      <c r="BK410" s="187"/>
      <c r="BL410" s="187"/>
      <c r="BM410" s="187"/>
    </row>
    <row r="411" spans="2:65" s="6" customFormat="1" ht="15.75" customHeight="1">
      <c r="B411" s="91"/>
      <c r="C411" s="187"/>
      <c r="D411" s="187"/>
      <c r="E411" s="202"/>
      <c r="F411" s="255" t="s">
        <v>701</v>
      </c>
      <c r="G411" s="256"/>
      <c r="H411" s="256"/>
      <c r="I411" s="256"/>
      <c r="J411" s="187"/>
      <c r="K411" s="92">
        <v>37.9</v>
      </c>
      <c r="L411" s="187"/>
      <c r="M411" s="187"/>
      <c r="N411" s="187"/>
      <c r="O411" s="187"/>
      <c r="P411" s="187"/>
      <c r="Q411" s="187"/>
      <c r="R411" s="187"/>
      <c r="S411" s="91"/>
      <c r="T411" s="93"/>
      <c r="U411" s="187"/>
      <c r="V411" s="187"/>
      <c r="W411" s="187"/>
      <c r="X411" s="187"/>
      <c r="Y411" s="187"/>
      <c r="Z411" s="187"/>
      <c r="AA411" s="94"/>
      <c r="AB411" s="187"/>
      <c r="AC411" s="187"/>
      <c r="AD411" s="187"/>
      <c r="AE411" s="187"/>
      <c r="AF411" s="187"/>
      <c r="AG411" s="187"/>
      <c r="AH411" s="187"/>
      <c r="AI411" s="187"/>
      <c r="AJ411" s="187"/>
      <c r="AK411" s="187"/>
      <c r="AL411" s="187"/>
      <c r="AM411" s="187"/>
      <c r="AN411" s="187"/>
      <c r="AO411" s="187"/>
      <c r="AP411" s="187"/>
      <c r="AQ411" s="187"/>
      <c r="AR411" s="187"/>
      <c r="AS411" s="187"/>
      <c r="AT411" s="202" t="s">
        <v>142</v>
      </c>
      <c r="AU411" s="202" t="s">
        <v>82</v>
      </c>
      <c r="AV411" s="202" t="s">
        <v>82</v>
      </c>
      <c r="AW411" s="202" t="s">
        <v>90</v>
      </c>
      <c r="AX411" s="202" t="s">
        <v>20</v>
      </c>
      <c r="AY411" s="202" t="s">
        <v>131</v>
      </c>
      <c r="AZ411" s="187"/>
      <c r="BA411" s="187"/>
      <c r="BB411" s="187"/>
      <c r="BC411" s="187"/>
      <c r="BD411" s="187"/>
      <c r="BE411" s="187"/>
      <c r="BF411" s="187"/>
      <c r="BG411" s="187"/>
      <c r="BH411" s="187"/>
      <c r="BI411" s="187"/>
      <c r="BJ411" s="187"/>
      <c r="BK411" s="187"/>
      <c r="BL411" s="187"/>
      <c r="BM411" s="187"/>
    </row>
    <row r="412" spans="2:65" s="6" customFormat="1" ht="27" customHeight="1">
      <c r="B412" s="17"/>
      <c r="C412" s="82" t="s">
        <v>702</v>
      </c>
      <c r="D412" s="82" t="s">
        <v>132</v>
      </c>
      <c r="E412" s="83" t="s">
        <v>703</v>
      </c>
      <c r="F412" s="250" t="s">
        <v>704</v>
      </c>
      <c r="G412" s="251"/>
      <c r="H412" s="251"/>
      <c r="I412" s="251"/>
      <c r="J412" s="84" t="s">
        <v>409</v>
      </c>
      <c r="K412" s="103"/>
      <c r="L412" s="252"/>
      <c r="M412" s="251"/>
      <c r="N412" s="253">
        <f>ROUND($L$412*$K$412,2)</f>
        <v>0</v>
      </c>
      <c r="O412" s="251"/>
      <c r="P412" s="251"/>
      <c r="Q412" s="251"/>
      <c r="R412" s="201" t="s">
        <v>136</v>
      </c>
      <c r="S412" s="17"/>
      <c r="T412" s="86"/>
      <c r="U412" s="87" t="s">
        <v>39</v>
      </c>
      <c r="V412" s="187"/>
      <c r="W412" s="187"/>
      <c r="X412" s="88">
        <v>0</v>
      </c>
      <c r="Y412" s="88">
        <f>$X$412*$K$412</f>
        <v>0</v>
      </c>
      <c r="Z412" s="88">
        <v>0</v>
      </c>
      <c r="AA412" s="89">
        <f>$Z$412*$K$412</f>
        <v>0</v>
      </c>
      <c r="AB412" s="187"/>
      <c r="AC412" s="187"/>
      <c r="AD412" s="187"/>
      <c r="AE412" s="187"/>
      <c r="AF412" s="187"/>
      <c r="AG412" s="187"/>
      <c r="AH412" s="187"/>
      <c r="AI412" s="187"/>
      <c r="AJ412" s="187"/>
      <c r="AK412" s="187"/>
      <c r="AL412" s="187"/>
      <c r="AM412" s="187"/>
      <c r="AN412" s="187"/>
      <c r="AO412" s="187"/>
      <c r="AP412" s="187"/>
      <c r="AQ412" s="187"/>
      <c r="AR412" s="197" t="s">
        <v>223</v>
      </c>
      <c r="AS412" s="187"/>
      <c r="AT412" s="197" t="s">
        <v>132</v>
      </c>
      <c r="AU412" s="197" t="s">
        <v>82</v>
      </c>
      <c r="AV412" s="187"/>
      <c r="AW412" s="187"/>
      <c r="AX412" s="187"/>
      <c r="AY412" s="187" t="s">
        <v>131</v>
      </c>
      <c r="AZ412" s="187"/>
      <c r="BA412" s="187"/>
      <c r="BB412" s="187"/>
      <c r="BC412" s="187"/>
      <c r="BD412" s="187"/>
      <c r="BE412" s="90">
        <f>IF($U$412="základní",$N$412,0)</f>
        <v>0</v>
      </c>
      <c r="BF412" s="90">
        <f>IF($U$412="snížená",$N$412,0)</f>
        <v>0</v>
      </c>
      <c r="BG412" s="90">
        <f>IF($U$412="zákl. přenesená",$N$412,0)</f>
        <v>0</v>
      </c>
      <c r="BH412" s="90">
        <f>IF($U$412="sníž. přenesená",$N$412,0)</f>
        <v>0</v>
      </c>
      <c r="BI412" s="90">
        <f>IF($U$412="nulová",$N$412,0)</f>
        <v>0</v>
      </c>
      <c r="BJ412" s="197" t="s">
        <v>20</v>
      </c>
      <c r="BK412" s="90">
        <f>ROUND($L$412*$K$412,2)</f>
        <v>0</v>
      </c>
      <c r="BL412" s="197" t="s">
        <v>223</v>
      </c>
      <c r="BM412" s="197" t="s">
        <v>705</v>
      </c>
    </row>
    <row r="413" spans="2:65" s="6" customFormat="1" ht="16.5" customHeight="1">
      <c r="B413" s="17"/>
      <c r="C413" s="187"/>
      <c r="D413" s="187"/>
      <c r="E413" s="187"/>
      <c r="F413" s="254" t="s">
        <v>706</v>
      </c>
      <c r="G413" s="225"/>
      <c r="H413" s="225"/>
      <c r="I413" s="225"/>
      <c r="J413" s="225"/>
      <c r="K413" s="225"/>
      <c r="L413" s="225"/>
      <c r="M413" s="225"/>
      <c r="N413" s="225"/>
      <c r="O413" s="225"/>
      <c r="P413" s="225"/>
      <c r="Q413" s="225"/>
      <c r="R413" s="225"/>
      <c r="S413" s="17"/>
      <c r="T413" s="192"/>
      <c r="U413" s="187"/>
      <c r="V413" s="187"/>
      <c r="W413" s="187"/>
      <c r="X413" s="187"/>
      <c r="Y413" s="187"/>
      <c r="Z413" s="187"/>
      <c r="AA413" s="33"/>
      <c r="AB413" s="187"/>
      <c r="AC413" s="187"/>
      <c r="AD413" s="187"/>
      <c r="AE413" s="187"/>
      <c r="AF413" s="187"/>
      <c r="AG413" s="187"/>
      <c r="AH413" s="187"/>
      <c r="AI413" s="187"/>
      <c r="AJ413" s="187"/>
      <c r="AK413" s="187"/>
      <c r="AL413" s="187"/>
      <c r="AM413" s="187"/>
      <c r="AN413" s="187"/>
      <c r="AO413" s="187"/>
      <c r="AP413" s="187"/>
      <c r="AQ413" s="187"/>
      <c r="AR413" s="187"/>
      <c r="AS413" s="187"/>
      <c r="AT413" s="187" t="s">
        <v>140</v>
      </c>
      <c r="AU413" s="187" t="s">
        <v>82</v>
      </c>
      <c r="AV413" s="187"/>
      <c r="AW413" s="187"/>
      <c r="AX413" s="187"/>
      <c r="AY413" s="187"/>
      <c r="AZ413" s="187"/>
      <c r="BA413" s="187"/>
      <c r="BB413" s="187"/>
      <c r="BC413" s="187"/>
      <c r="BD413" s="187"/>
      <c r="BE413" s="187"/>
      <c r="BF413" s="187"/>
      <c r="BG413" s="187"/>
      <c r="BH413" s="187"/>
      <c r="BI413" s="187"/>
      <c r="BJ413" s="187"/>
      <c r="BK413" s="187"/>
      <c r="BL413" s="187"/>
      <c r="BM413" s="187"/>
    </row>
    <row r="414" spans="2:63" s="74" customFormat="1" ht="30.75" customHeight="1">
      <c r="B414" s="75"/>
      <c r="D414" s="81" t="s">
        <v>110</v>
      </c>
      <c r="N414" s="268">
        <f>$BK$414</f>
        <v>0</v>
      </c>
      <c r="O414" s="267"/>
      <c r="P414" s="267"/>
      <c r="Q414" s="267"/>
      <c r="S414" s="75"/>
      <c r="T414" s="77"/>
      <c r="W414" s="78">
        <f>SUM($W$415:$W$419)</f>
        <v>0</v>
      </c>
      <c r="Y414" s="78">
        <f>SUM($Y$415:$Y$419)</f>
        <v>1.6577040000000003</v>
      </c>
      <c r="AA414" s="79">
        <f>SUM($AA$415:$AA$419)</f>
        <v>0</v>
      </c>
      <c r="AR414" s="204" t="s">
        <v>82</v>
      </c>
      <c r="AT414" s="204" t="s">
        <v>68</v>
      </c>
      <c r="AU414" s="204" t="s">
        <v>20</v>
      </c>
      <c r="AY414" s="204" t="s">
        <v>131</v>
      </c>
      <c r="BK414" s="80">
        <f>SUM($BK$415:$BK$419)</f>
        <v>0</v>
      </c>
    </row>
    <row r="415" spans="2:65" s="6" customFormat="1" ht="27" customHeight="1">
      <c r="B415" s="17"/>
      <c r="C415" s="82" t="s">
        <v>707</v>
      </c>
      <c r="D415" s="82" t="s">
        <v>132</v>
      </c>
      <c r="E415" s="83" t="s">
        <v>708</v>
      </c>
      <c r="F415" s="250" t="s">
        <v>709</v>
      </c>
      <c r="G415" s="251"/>
      <c r="H415" s="251"/>
      <c r="I415" s="251"/>
      <c r="J415" s="84" t="s">
        <v>194</v>
      </c>
      <c r="K415" s="85">
        <v>286.8</v>
      </c>
      <c r="L415" s="252"/>
      <c r="M415" s="251"/>
      <c r="N415" s="253">
        <f>ROUND($L$415*$K$415,2)</f>
        <v>0</v>
      </c>
      <c r="O415" s="251"/>
      <c r="P415" s="251"/>
      <c r="Q415" s="251"/>
      <c r="R415" s="201" t="s">
        <v>136</v>
      </c>
      <c r="S415" s="17"/>
      <c r="T415" s="86"/>
      <c r="U415" s="87" t="s">
        <v>39</v>
      </c>
      <c r="V415" s="187"/>
      <c r="W415" s="187"/>
      <c r="X415" s="88">
        <v>0.00578</v>
      </c>
      <c r="Y415" s="88">
        <f>$X$415*$K$415</f>
        <v>1.6577040000000003</v>
      </c>
      <c r="Z415" s="88">
        <v>0</v>
      </c>
      <c r="AA415" s="89">
        <f>$Z$415*$K$415</f>
        <v>0</v>
      </c>
      <c r="AB415" s="187"/>
      <c r="AC415" s="187"/>
      <c r="AD415" s="187"/>
      <c r="AE415" s="187"/>
      <c r="AF415" s="187"/>
      <c r="AG415" s="187"/>
      <c r="AH415" s="187"/>
      <c r="AI415" s="187"/>
      <c r="AJ415" s="187"/>
      <c r="AK415" s="187"/>
      <c r="AL415" s="187"/>
      <c r="AM415" s="187"/>
      <c r="AN415" s="187"/>
      <c r="AO415" s="187"/>
      <c r="AP415" s="187"/>
      <c r="AQ415" s="187"/>
      <c r="AR415" s="197" t="s">
        <v>223</v>
      </c>
      <c r="AS415" s="187"/>
      <c r="AT415" s="197" t="s">
        <v>132</v>
      </c>
      <c r="AU415" s="197" t="s">
        <v>82</v>
      </c>
      <c r="AV415" s="187"/>
      <c r="AW415" s="187"/>
      <c r="AX415" s="187"/>
      <c r="AY415" s="187" t="s">
        <v>131</v>
      </c>
      <c r="AZ415" s="187"/>
      <c r="BA415" s="187"/>
      <c r="BB415" s="187"/>
      <c r="BC415" s="187"/>
      <c r="BD415" s="187"/>
      <c r="BE415" s="90">
        <f>IF($U$415="základní",$N$415,0)</f>
        <v>0</v>
      </c>
      <c r="BF415" s="90">
        <f>IF($U$415="snížená",$N$415,0)</f>
        <v>0</v>
      </c>
      <c r="BG415" s="90">
        <f>IF($U$415="zákl. přenesená",$N$415,0)</f>
        <v>0</v>
      </c>
      <c r="BH415" s="90">
        <f>IF($U$415="sníž. přenesená",$N$415,0)</f>
        <v>0</v>
      </c>
      <c r="BI415" s="90">
        <f>IF($U$415="nulová",$N$415,0)</f>
        <v>0</v>
      </c>
      <c r="BJ415" s="197" t="s">
        <v>20</v>
      </c>
      <c r="BK415" s="90">
        <f>ROUND($L$415*$K$415,2)</f>
        <v>0</v>
      </c>
      <c r="BL415" s="197" t="s">
        <v>223</v>
      </c>
      <c r="BM415" s="197" t="s">
        <v>710</v>
      </c>
    </row>
    <row r="416" spans="2:65" s="6" customFormat="1" ht="16.5" customHeight="1">
      <c r="B416" s="17"/>
      <c r="C416" s="187"/>
      <c r="D416" s="187"/>
      <c r="E416" s="187"/>
      <c r="F416" s="254" t="s">
        <v>711</v>
      </c>
      <c r="G416" s="225"/>
      <c r="H416" s="225"/>
      <c r="I416" s="225"/>
      <c r="J416" s="225"/>
      <c r="K416" s="225"/>
      <c r="L416" s="225"/>
      <c r="M416" s="225"/>
      <c r="N416" s="225"/>
      <c r="O416" s="225"/>
      <c r="P416" s="225"/>
      <c r="Q416" s="225"/>
      <c r="R416" s="225"/>
      <c r="S416" s="17"/>
      <c r="T416" s="192"/>
      <c r="U416" s="187"/>
      <c r="V416" s="187"/>
      <c r="W416" s="187"/>
      <c r="X416" s="187"/>
      <c r="Y416" s="187"/>
      <c r="Z416" s="187"/>
      <c r="AA416" s="33"/>
      <c r="AB416" s="187"/>
      <c r="AC416" s="187"/>
      <c r="AD416" s="187"/>
      <c r="AE416" s="187"/>
      <c r="AF416" s="187"/>
      <c r="AG416" s="187"/>
      <c r="AH416" s="187"/>
      <c r="AI416" s="187"/>
      <c r="AJ416" s="187"/>
      <c r="AK416" s="187"/>
      <c r="AL416" s="187"/>
      <c r="AM416" s="187"/>
      <c r="AN416" s="187"/>
      <c r="AO416" s="187"/>
      <c r="AP416" s="187"/>
      <c r="AQ416" s="187"/>
      <c r="AR416" s="187"/>
      <c r="AS416" s="187"/>
      <c r="AT416" s="187" t="s">
        <v>140</v>
      </c>
      <c r="AU416" s="187" t="s">
        <v>82</v>
      </c>
      <c r="AV416" s="187"/>
      <c r="AW416" s="187"/>
      <c r="AX416" s="187"/>
      <c r="AY416" s="187"/>
      <c r="AZ416" s="187"/>
      <c r="BA416" s="187"/>
      <c r="BB416" s="187"/>
      <c r="BC416" s="187"/>
      <c r="BD416" s="187"/>
      <c r="BE416" s="187"/>
      <c r="BF416" s="187"/>
      <c r="BG416" s="187"/>
      <c r="BH416" s="187"/>
      <c r="BI416" s="187"/>
      <c r="BJ416" s="187"/>
      <c r="BK416" s="187"/>
      <c r="BL416" s="187"/>
      <c r="BM416" s="187"/>
    </row>
    <row r="417" spans="2:65" s="6" customFormat="1" ht="15.75" customHeight="1">
      <c r="B417" s="91"/>
      <c r="C417" s="187"/>
      <c r="D417" s="187"/>
      <c r="E417" s="202"/>
      <c r="F417" s="255" t="s">
        <v>712</v>
      </c>
      <c r="G417" s="256"/>
      <c r="H417" s="256"/>
      <c r="I417" s="256"/>
      <c r="J417" s="187"/>
      <c r="K417" s="92">
        <v>286.8</v>
      </c>
      <c r="L417" s="187"/>
      <c r="M417" s="187"/>
      <c r="N417" s="187"/>
      <c r="O417" s="187"/>
      <c r="P417" s="187"/>
      <c r="Q417" s="187"/>
      <c r="R417" s="187"/>
      <c r="S417" s="91"/>
      <c r="T417" s="93"/>
      <c r="U417" s="187"/>
      <c r="V417" s="187"/>
      <c r="W417" s="187"/>
      <c r="X417" s="187"/>
      <c r="Y417" s="187"/>
      <c r="Z417" s="187"/>
      <c r="AA417" s="94"/>
      <c r="AB417" s="187"/>
      <c r="AC417" s="187"/>
      <c r="AD417" s="187"/>
      <c r="AE417" s="187"/>
      <c r="AF417" s="187"/>
      <c r="AG417" s="187"/>
      <c r="AH417" s="187"/>
      <c r="AI417" s="187"/>
      <c r="AJ417" s="187"/>
      <c r="AK417" s="187"/>
      <c r="AL417" s="187"/>
      <c r="AM417" s="187"/>
      <c r="AN417" s="187"/>
      <c r="AO417" s="187"/>
      <c r="AP417" s="187"/>
      <c r="AQ417" s="187"/>
      <c r="AR417" s="187"/>
      <c r="AS417" s="187"/>
      <c r="AT417" s="202" t="s">
        <v>142</v>
      </c>
      <c r="AU417" s="202" t="s">
        <v>82</v>
      </c>
      <c r="AV417" s="202" t="s">
        <v>82</v>
      </c>
      <c r="AW417" s="202" t="s">
        <v>90</v>
      </c>
      <c r="AX417" s="202" t="s">
        <v>20</v>
      </c>
      <c r="AY417" s="202" t="s">
        <v>131</v>
      </c>
      <c r="AZ417" s="187"/>
      <c r="BA417" s="187"/>
      <c r="BB417" s="187"/>
      <c r="BC417" s="187"/>
      <c r="BD417" s="187"/>
      <c r="BE417" s="187"/>
      <c r="BF417" s="187"/>
      <c r="BG417" s="187"/>
      <c r="BH417" s="187"/>
      <c r="BI417" s="187"/>
      <c r="BJ417" s="187"/>
      <c r="BK417" s="187"/>
      <c r="BL417" s="187"/>
      <c r="BM417" s="187"/>
    </row>
    <row r="418" spans="2:65" s="6" customFormat="1" ht="27" customHeight="1">
      <c r="B418" s="17"/>
      <c r="C418" s="82" t="s">
        <v>26</v>
      </c>
      <c r="D418" s="82" t="s">
        <v>132</v>
      </c>
      <c r="E418" s="83" t="s">
        <v>713</v>
      </c>
      <c r="F418" s="250" t="s">
        <v>714</v>
      </c>
      <c r="G418" s="251"/>
      <c r="H418" s="251"/>
      <c r="I418" s="251"/>
      <c r="J418" s="84" t="s">
        <v>409</v>
      </c>
      <c r="K418" s="103"/>
      <c r="L418" s="252"/>
      <c r="M418" s="251"/>
      <c r="N418" s="253">
        <f>ROUND($L$418*$K$418,2)</f>
        <v>0</v>
      </c>
      <c r="O418" s="251"/>
      <c r="P418" s="251"/>
      <c r="Q418" s="251"/>
      <c r="R418" s="201" t="s">
        <v>136</v>
      </c>
      <c r="S418" s="17"/>
      <c r="T418" s="86"/>
      <c r="U418" s="87" t="s">
        <v>39</v>
      </c>
      <c r="V418" s="187"/>
      <c r="W418" s="187"/>
      <c r="X418" s="88">
        <v>0</v>
      </c>
      <c r="Y418" s="88">
        <f>$X$418*$K$418</f>
        <v>0</v>
      </c>
      <c r="Z418" s="88">
        <v>0</v>
      </c>
      <c r="AA418" s="89">
        <f>$Z$418*$K$418</f>
        <v>0</v>
      </c>
      <c r="AB418" s="187"/>
      <c r="AC418" s="187"/>
      <c r="AD418" s="187"/>
      <c r="AE418" s="187"/>
      <c r="AF418" s="187"/>
      <c r="AG418" s="187"/>
      <c r="AH418" s="187"/>
      <c r="AI418" s="187"/>
      <c r="AJ418" s="187"/>
      <c r="AK418" s="187"/>
      <c r="AL418" s="187"/>
      <c r="AM418" s="187"/>
      <c r="AN418" s="187"/>
      <c r="AO418" s="187"/>
      <c r="AP418" s="187"/>
      <c r="AQ418" s="187"/>
      <c r="AR418" s="197" t="s">
        <v>223</v>
      </c>
      <c r="AS418" s="187"/>
      <c r="AT418" s="197" t="s">
        <v>132</v>
      </c>
      <c r="AU418" s="197" t="s">
        <v>82</v>
      </c>
      <c r="AV418" s="187"/>
      <c r="AW418" s="187"/>
      <c r="AX418" s="187"/>
      <c r="AY418" s="187" t="s">
        <v>131</v>
      </c>
      <c r="AZ418" s="187"/>
      <c r="BA418" s="187"/>
      <c r="BB418" s="187"/>
      <c r="BC418" s="187"/>
      <c r="BD418" s="187"/>
      <c r="BE418" s="90">
        <f>IF($U$418="základní",$N$418,0)</f>
        <v>0</v>
      </c>
      <c r="BF418" s="90">
        <f>IF($U$418="snížená",$N$418,0)</f>
        <v>0</v>
      </c>
      <c r="BG418" s="90">
        <f>IF($U$418="zákl. přenesená",$N$418,0)</f>
        <v>0</v>
      </c>
      <c r="BH418" s="90">
        <f>IF($U$418="sníž. přenesená",$N$418,0)</f>
        <v>0</v>
      </c>
      <c r="BI418" s="90">
        <f>IF($U$418="nulová",$N$418,0)</f>
        <v>0</v>
      </c>
      <c r="BJ418" s="197" t="s">
        <v>20</v>
      </c>
      <c r="BK418" s="90">
        <f>ROUND($L$418*$K$418,2)</f>
        <v>0</v>
      </c>
      <c r="BL418" s="197" t="s">
        <v>223</v>
      </c>
      <c r="BM418" s="197" t="s">
        <v>715</v>
      </c>
    </row>
    <row r="419" spans="2:65" s="6" customFormat="1" ht="16.5" customHeight="1">
      <c r="B419" s="17"/>
      <c r="C419" s="187"/>
      <c r="D419" s="187"/>
      <c r="E419" s="187"/>
      <c r="F419" s="254" t="s">
        <v>716</v>
      </c>
      <c r="G419" s="225"/>
      <c r="H419" s="225"/>
      <c r="I419" s="225"/>
      <c r="J419" s="225"/>
      <c r="K419" s="225"/>
      <c r="L419" s="225"/>
      <c r="M419" s="225"/>
      <c r="N419" s="225"/>
      <c r="O419" s="225"/>
      <c r="P419" s="225"/>
      <c r="Q419" s="225"/>
      <c r="R419" s="225"/>
      <c r="S419" s="17"/>
      <c r="T419" s="192"/>
      <c r="U419" s="187"/>
      <c r="V419" s="187"/>
      <c r="W419" s="187"/>
      <c r="X419" s="187"/>
      <c r="Y419" s="187"/>
      <c r="Z419" s="187"/>
      <c r="AA419" s="33"/>
      <c r="AB419" s="187"/>
      <c r="AC419" s="187"/>
      <c r="AD419" s="187"/>
      <c r="AE419" s="187"/>
      <c r="AF419" s="187"/>
      <c r="AG419" s="187"/>
      <c r="AH419" s="187"/>
      <c r="AI419" s="187"/>
      <c r="AJ419" s="187"/>
      <c r="AK419" s="187"/>
      <c r="AL419" s="187"/>
      <c r="AM419" s="187"/>
      <c r="AN419" s="187"/>
      <c r="AO419" s="187"/>
      <c r="AP419" s="187"/>
      <c r="AQ419" s="187"/>
      <c r="AR419" s="187"/>
      <c r="AS419" s="187"/>
      <c r="AT419" s="187" t="s">
        <v>140</v>
      </c>
      <c r="AU419" s="187" t="s">
        <v>82</v>
      </c>
      <c r="AV419" s="187"/>
      <c r="AW419" s="187"/>
      <c r="AX419" s="187"/>
      <c r="AY419" s="187"/>
      <c r="AZ419" s="187"/>
      <c r="BA419" s="187"/>
      <c r="BB419" s="187"/>
      <c r="BC419" s="187"/>
      <c r="BD419" s="187"/>
      <c r="BE419" s="187"/>
      <c r="BF419" s="187"/>
      <c r="BG419" s="187"/>
      <c r="BH419" s="187"/>
      <c r="BI419" s="187"/>
      <c r="BJ419" s="187"/>
      <c r="BK419" s="187"/>
      <c r="BL419" s="187"/>
      <c r="BM419" s="187"/>
    </row>
    <row r="420" spans="2:63" s="74" customFormat="1" ht="30.75" customHeight="1">
      <c r="B420" s="75"/>
      <c r="D420" s="81" t="s">
        <v>111</v>
      </c>
      <c r="N420" s="268">
        <f>$BK$420</f>
        <v>0</v>
      </c>
      <c r="O420" s="267"/>
      <c r="P420" s="267"/>
      <c r="Q420" s="267"/>
      <c r="S420" s="75"/>
      <c r="T420" s="77"/>
      <c r="W420" s="78">
        <f>SUM($W$421:$W$423)</f>
        <v>0</v>
      </c>
      <c r="Y420" s="78">
        <f>SUM($Y$421:$Y$423)</f>
        <v>0.22307960000000002</v>
      </c>
      <c r="AA420" s="79">
        <f>SUM($AA$421:$AA$423)</f>
        <v>0</v>
      </c>
      <c r="AR420" s="204" t="s">
        <v>82</v>
      </c>
      <c r="AT420" s="204" t="s">
        <v>68</v>
      </c>
      <c r="AU420" s="204" t="s">
        <v>20</v>
      </c>
      <c r="AY420" s="204" t="s">
        <v>131</v>
      </c>
      <c r="BK420" s="80">
        <f>SUM($BK$421:$BK$423)</f>
        <v>0</v>
      </c>
    </row>
    <row r="421" spans="2:65" s="6" customFormat="1" ht="27" customHeight="1">
      <c r="B421" s="17"/>
      <c r="C421" s="82" t="s">
        <v>717</v>
      </c>
      <c r="D421" s="82" t="s">
        <v>132</v>
      </c>
      <c r="E421" s="83" t="s">
        <v>718</v>
      </c>
      <c r="F421" s="250" t="s">
        <v>719</v>
      </c>
      <c r="G421" s="251"/>
      <c r="H421" s="251"/>
      <c r="I421" s="251"/>
      <c r="J421" s="84" t="s">
        <v>194</v>
      </c>
      <c r="K421" s="85">
        <v>769.24</v>
      </c>
      <c r="L421" s="252"/>
      <c r="M421" s="251"/>
      <c r="N421" s="253">
        <f>ROUND($L$421*$K$421,2)</f>
        <v>0</v>
      </c>
      <c r="O421" s="251"/>
      <c r="P421" s="251"/>
      <c r="Q421" s="251"/>
      <c r="R421" s="201" t="s">
        <v>136</v>
      </c>
      <c r="S421" s="17"/>
      <c r="T421" s="86"/>
      <c r="U421" s="87" t="s">
        <v>39</v>
      </c>
      <c r="V421" s="187"/>
      <c r="W421" s="187"/>
      <c r="X421" s="88">
        <v>0.00029</v>
      </c>
      <c r="Y421" s="88">
        <f>$X$421*$K$421</f>
        <v>0.22307960000000002</v>
      </c>
      <c r="Z421" s="88">
        <v>0</v>
      </c>
      <c r="AA421" s="89">
        <f>$Z$421*$K$421</f>
        <v>0</v>
      </c>
      <c r="AB421" s="187"/>
      <c r="AC421" s="187"/>
      <c r="AD421" s="187"/>
      <c r="AE421" s="187"/>
      <c r="AF421" s="187"/>
      <c r="AG421" s="187"/>
      <c r="AH421" s="187"/>
      <c r="AI421" s="187"/>
      <c r="AJ421" s="187"/>
      <c r="AK421" s="187"/>
      <c r="AL421" s="187"/>
      <c r="AM421" s="187"/>
      <c r="AN421" s="187"/>
      <c r="AO421" s="187"/>
      <c r="AP421" s="187"/>
      <c r="AQ421" s="187"/>
      <c r="AR421" s="197" t="s">
        <v>223</v>
      </c>
      <c r="AS421" s="187"/>
      <c r="AT421" s="197" t="s">
        <v>132</v>
      </c>
      <c r="AU421" s="197" t="s">
        <v>82</v>
      </c>
      <c r="AV421" s="187"/>
      <c r="AW421" s="187"/>
      <c r="AX421" s="187"/>
      <c r="AY421" s="187" t="s">
        <v>131</v>
      </c>
      <c r="AZ421" s="187"/>
      <c r="BA421" s="187"/>
      <c r="BB421" s="187"/>
      <c r="BC421" s="187"/>
      <c r="BD421" s="187"/>
      <c r="BE421" s="90">
        <f>IF($U$421="základní",$N$421,0)</f>
        <v>0</v>
      </c>
      <c r="BF421" s="90">
        <f>IF($U$421="snížená",$N$421,0)</f>
        <v>0</v>
      </c>
      <c r="BG421" s="90">
        <f>IF($U$421="zákl. přenesená",$N$421,0)</f>
        <v>0</v>
      </c>
      <c r="BH421" s="90">
        <f>IF($U$421="sníž. přenesená",$N$421,0)</f>
        <v>0</v>
      </c>
      <c r="BI421" s="90">
        <f>IF($U$421="nulová",$N$421,0)</f>
        <v>0</v>
      </c>
      <c r="BJ421" s="197" t="s">
        <v>20</v>
      </c>
      <c r="BK421" s="90">
        <f>ROUND($L$421*$K$421,2)</f>
        <v>0</v>
      </c>
      <c r="BL421" s="197" t="s">
        <v>223</v>
      </c>
      <c r="BM421" s="197" t="s">
        <v>720</v>
      </c>
    </row>
    <row r="422" spans="2:65" s="6" customFormat="1" ht="16.5" customHeight="1">
      <c r="B422" s="17"/>
      <c r="C422" s="187"/>
      <c r="D422" s="187"/>
      <c r="E422" s="187"/>
      <c r="F422" s="254" t="s">
        <v>721</v>
      </c>
      <c r="G422" s="225"/>
      <c r="H422" s="225"/>
      <c r="I422" s="225"/>
      <c r="J422" s="225"/>
      <c r="K422" s="225"/>
      <c r="L422" s="225"/>
      <c r="M422" s="225"/>
      <c r="N422" s="225"/>
      <c r="O422" s="225"/>
      <c r="P422" s="225"/>
      <c r="Q422" s="225"/>
      <c r="R422" s="225"/>
      <c r="S422" s="17"/>
      <c r="T422" s="192"/>
      <c r="U422" s="187"/>
      <c r="V422" s="187"/>
      <c r="W422" s="187"/>
      <c r="X422" s="187"/>
      <c r="Y422" s="187"/>
      <c r="Z422" s="187"/>
      <c r="AA422" s="33"/>
      <c r="AB422" s="187"/>
      <c r="AC422" s="187"/>
      <c r="AD422" s="187"/>
      <c r="AE422" s="187"/>
      <c r="AF422" s="187"/>
      <c r="AG422" s="187"/>
      <c r="AH422" s="187"/>
      <c r="AI422" s="187"/>
      <c r="AJ422" s="187"/>
      <c r="AK422" s="187"/>
      <c r="AL422" s="187"/>
      <c r="AM422" s="187"/>
      <c r="AN422" s="187"/>
      <c r="AO422" s="187"/>
      <c r="AP422" s="187"/>
      <c r="AQ422" s="187"/>
      <c r="AR422" s="187"/>
      <c r="AS422" s="187"/>
      <c r="AT422" s="187" t="s">
        <v>140</v>
      </c>
      <c r="AU422" s="187" t="s">
        <v>82</v>
      </c>
      <c r="AV422" s="187"/>
      <c r="AW422" s="187"/>
      <c r="AX422" s="187"/>
      <c r="AY422" s="187"/>
      <c r="AZ422" s="187"/>
      <c r="BA422" s="187"/>
      <c r="BB422" s="187"/>
      <c r="BC422" s="187"/>
      <c r="BD422" s="187"/>
      <c r="BE422" s="187"/>
      <c r="BF422" s="187"/>
      <c r="BG422" s="187"/>
      <c r="BH422" s="187"/>
      <c r="BI422" s="187"/>
      <c r="BJ422" s="187"/>
      <c r="BK422" s="187"/>
      <c r="BL422" s="187"/>
      <c r="BM422" s="187"/>
    </row>
    <row r="423" spans="2:65" s="6" customFormat="1" ht="15.75" customHeight="1">
      <c r="B423" s="91"/>
      <c r="C423" s="187"/>
      <c r="D423" s="187"/>
      <c r="E423" s="202"/>
      <c r="F423" s="255" t="s">
        <v>722</v>
      </c>
      <c r="G423" s="256"/>
      <c r="H423" s="256"/>
      <c r="I423" s="256"/>
      <c r="J423" s="187"/>
      <c r="K423" s="92">
        <v>769.24</v>
      </c>
      <c r="L423" s="187"/>
      <c r="M423" s="187"/>
      <c r="N423" s="187"/>
      <c r="O423" s="187"/>
      <c r="P423" s="187"/>
      <c r="Q423" s="187"/>
      <c r="R423" s="187"/>
      <c r="S423" s="91"/>
      <c r="T423" s="93"/>
      <c r="U423" s="187"/>
      <c r="V423" s="187"/>
      <c r="W423" s="187"/>
      <c r="X423" s="187"/>
      <c r="Y423" s="187"/>
      <c r="Z423" s="187"/>
      <c r="AA423" s="94"/>
      <c r="AB423" s="187"/>
      <c r="AC423" s="187"/>
      <c r="AD423" s="187"/>
      <c r="AE423" s="187"/>
      <c r="AF423" s="187"/>
      <c r="AG423" s="187"/>
      <c r="AH423" s="187"/>
      <c r="AI423" s="187"/>
      <c r="AJ423" s="187"/>
      <c r="AK423" s="187"/>
      <c r="AL423" s="187"/>
      <c r="AM423" s="187"/>
      <c r="AN423" s="187"/>
      <c r="AO423" s="187"/>
      <c r="AP423" s="187"/>
      <c r="AQ423" s="187"/>
      <c r="AR423" s="187"/>
      <c r="AS423" s="187"/>
      <c r="AT423" s="202" t="s">
        <v>142</v>
      </c>
      <c r="AU423" s="202" t="s">
        <v>82</v>
      </c>
      <c r="AV423" s="202" t="s">
        <v>82</v>
      </c>
      <c r="AW423" s="202" t="s">
        <v>90</v>
      </c>
      <c r="AX423" s="202" t="s">
        <v>20</v>
      </c>
      <c r="AY423" s="202" t="s">
        <v>131</v>
      </c>
      <c r="AZ423" s="187"/>
      <c r="BA423" s="187"/>
      <c r="BB423" s="187"/>
      <c r="BC423" s="187"/>
      <c r="BD423" s="187"/>
      <c r="BE423" s="187"/>
      <c r="BF423" s="187"/>
      <c r="BG423" s="187"/>
      <c r="BH423" s="187"/>
      <c r="BI423" s="187"/>
      <c r="BJ423" s="187"/>
      <c r="BK423" s="187"/>
      <c r="BL423" s="187"/>
      <c r="BM423" s="187"/>
    </row>
    <row r="424" spans="2:63" s="74" customFormat="1" ht="37.5" customHeight="1">
      <c r="B424" s="75"/>
      <c r="D424" s="76" t="s">
        <v>112</v>
      </c>
      <c r="N424" s="266">
        <f>$BK$424</f>
        <v>0</v>
      </c>
      <c r="O424" s="267"/>
      <c r="P424" s="267"/>
      <c r="Q424" s="267"/>
      <c r="S424" s="75"/>
      <c r="T424" s="77"/>
      <c r="W424" s="78">
        <f>$W$425</f>
        <v>0</v>
      </c>
      <c r="Y424" s="78">
        <f>$Y$425</f>
        <v>0</v>
      </c>
      <c r="AA424" s="79">
        <f>$AA$425</f>
        <v>0</v>
      </c>
      <c r="AR424" s="204" t="s">
        <v>149</v>
      </c>
      <c r="AT424" s="204" t="s">
        <v>68</v>
      </c>
      <c r="AU424" s="204" t="s">
        <v>69</v>
      </c>
      <c r="AY424" s="204" t="s">
        <v>131</v>
      </c>
      <c r="BK424" s="80">
        <f>$BK$425</f>
        <v>0</v>
      </c>
    </row>
    <row r="425" spans="2:63" s="74" customFormat="1" ht="21" customHeight="1">
      <c r="B425" s="75"/>
      <c r="D425" s="81" t="s">
        <v>113</v>
      </c>
      <c r="N425" s="268">
        <f>$BK$425</f>
        <v>0</v>
      </c>
      <c r="O425" s="267"/>
      <c r="P425" s="267"/>
      <c r="Q425" s="267"/>
      <c r="S425" s="75"/>
      <c r="T425" s="77"/>
      <c r="W425" s="78">
        <f>SUM($W$426:$W$427)</f>
        <v>0</v>
      </c>
      <c r="Y425" s="78">
        <f>SUM($Y$426:$Y$427)</f>
        <v>0</v>
      </c>
      <c r="AA425" s="79">
        <f>SUM($AA$426:$AA$427)</f>
        <v>0</v>
      </c>
      <c r="AR425" s="204" t="s">
        <v>149</v>
      </c>
      <c r="AT425" s="204" t="s">
        <v>68</v>
      </c>
      <c r="AU425" s="204" t="s">
        <v>20</v>
      </c>
      <c r="AY425" s="204" t="s">
        <v>131</v>
      </c>
      <c r="BK425" s="80">
        <f>SUM($BK$426:$BK$427)</f>
        <v>0</v>
      </c>
    </row>
    <row r="426" spans="2:65" s="6" customFormat="1" ht="15.75" customHeight="1">
      <c r="B426" s="17"/>
      <c r="C426" s="82" t="s">
        <v>723</v>
      </c>
      <c r="D426" s="82" t="s">
        <v>132</v>
      </c>
      <c r="E426" s="83" t="s">
        <v>724</v>
      </c>
      <c r="F426" s="250" t="s">
        <v>725</v>
      </c>
      <c r="G426" s="251"/>
      <c r="H426" s="251"/>
      <c r="I426" s="251"/>
      <c r="J426" s="84" t="s">
        <v>726</v>
      </c>
      <c r="K426" s="85">
        <v>1</v>
      </c>
      <c r="L426" s="252"/>
      <c r="M426" s="251"/>
      <c r="N426" s="253">
        <f>ROUND($L$426*$K$426,2)</f>
        <v>0</v>
      </c>
      <c r="O426" s="251"/>
      <c r="P426" s="251"/>
      <c r="Q426" s="251"/>
      <c r="R426" s="201"/>
      <c r="S426" s="17"/>
      <c r="T426" s="86"/>
      <c r="U426" s="87" t="s">
        <v>39</v>
      </c>
      <c r="V426" s="187"/>
      <c r="W426" s="187"/>
      <c r="X426" s="88">
        <v>0</v>
      </c>
      <c r="Y426" s="88">
        <f>$X$426*$K$426</f>
        <v>0</v>
      </c>
      <c r="Z426" s="88">
        <v>0</v>
      </c>
      <c r="AA426" s="89">
        <f>$Z$426*$K$426</f>
        <v>0</v>
      </c>
      <c r="AB426" s="187"/>
      <c r="AC426" s="187"/>
      <c r="AD426" s="187"/>
      <c r="AE426" s="187"/>
      <c r="AF426" s="187"/>
      <c r="AG426" s="187"/>
      <c r="AH426" s="187"/>
      <c r="AI426" s="187"/>
      <c r="AJ426" s="187"/>
      <c r="AK426" s="187"/>
      <c r="AL426" s="187"/>
      <c r="AM426" s="187"/>
      <c r="AN426" s="187"/>
      <c r="AO426" s="187"/>
      <c r="AP426" s="187"/>
      <c r="AQ426" s="187"/>
      <c r="AR426" s="197" t="s">
        <v>500</v>
      </c>
      <c r="AS426" s="187"/>
      <c r="AT426" s="197" t="s">
        <v>132</v>
      </c>
      <c r="AU426" s="197" t="s">
        <v>82</v>
      </c>
      <c r="AV426" s="187"/>
      <c r="AW426" s="187"/>
      <c r="AX426" s="187"/>
      <c r="AY426" s="187" t="s">
        <v>131</v>
      </c>
      <c r="AZ426" s="187"/>
      <c r="BA426" s="187"/>
      <c r="BB426" s="187"/>
      <c r="BC426" s="187"/>
      <c r="BD426" s="187"/>
      <c r="BE426" s="90">
        <f>IF($U$426="základní",$N$426,0)</f>
        <v>0</v>
      </c>
      <c r="BF426" s="90">
        <f>IF($U$426="snížená",$N$426,0)</f>
        <v>0</v>
      </c>
      <c r="BG426" s="90">
        <f>IF($U$426="zákl. přenesená",$N$426,0)</f>
        <v>0</v>
      </c>
      <c r="BH426" s="90">
        <f>IF($U$426="sníž. přenesená",$N$426,0)</f>
        <v>0</v>
      </c>
      <c r="BI426" s="90">
        <f>IF($U$426="nulová",$N$426,0)</f>
        <v>0</v>
      </c>
      <c r="BJ426" s="197" t="s">
        <v>20</v>
      </c>
      <c r="BK426" s="90">
        <f>ROUND($L$426*$K$426,2)</f>
        <v>0</v>
      </c>
      <c r="BL426" s="197" t="s">
        <v>500</v>
      </c>
      <c r="BM426" s="197" t="s">
        <v>727</v>
      </c>
    </row>
    <row r="427" spans="2:65" s="6" customFormat="1" ht="16.5" customHeight="1">
      <c r="B427" s="17"/>
      <c r="C427" s="187"/>
      <c r="D427" s="187"/>
      <c r="E427" s="187"/>
      <c r="F427" s="254" t="s">
        <v>728</v>
      </c>
      <c r="G427" s="225"/>
      <c r="H427" s="225"/>
      <c r="I427" s="225"/>
      <c r="J427" s="225"/>
      <c r="K427" s="225"/>
      <c r="L427" s="225"/>
      <c r="M427" s="225"/>
      <c r="N427" s="225"/>
      <c r="O427" s="225"/>
      <c r="P427" s="225"/>
      <c r="Q427" s="225"/>
      <c r="R427" s="225"/>
      <c r="S427" s="17"/>
      <c r="T427" s="192"/>
      <c r="U427" s="187"/>
      <c r="V427" s="187"/>
      <c r="W427" s="187"/>
      <c r="X427" s="187"/>
      <c r="Y427" s="187"/>
      <c r="Z427" s="187"/>
      <c r="AA427" s="33"/>
      <c r="AB427" s="187"/>
      <c r="AC427" s="187"/>
      <c r="AD427" s="187"/>
      <c r="AE427" s="187"/>
      <c r="AF427" s="187"/>
      <c r="AG427" s="187"/>
      <c r="AH427" s="187"/>
      <c r="AI427" s="187"/>
      <c r="AJ427" s="187"/>
      <c r="AK427" s="187"/>
      <c r="AL427" s="187"/>
      <c r="AM427" s="187"/>
      <c r="AN427" s="187"/>
      <c r="AO427" s="187"/>
      <c r="AP427" s="187"/>
      <c r="AQ427" s="187"/>
      <c r="AR427" s="187"/>
      <c r="AS427" s="187"/>
      <c r="AT427" s="187" t="s">
        <v>140</v>
      </c>
      <c r="AU427" s="187" t="s">
        <v>82</v>
      </c>
      <c r="AV427" s="187"/>
      <c r="AW427" s="187"/>
      <c r="AX427" s="187"/>
      <c r="AY427" s="187"/>
      <c r="AZ427" s="187"/>
      <c r="BA427" s="187"/>
      <c r="BB427" s="187"/>
      <c r="BC427" s="187"/>
      <c r="BD427" s="187"/>
      <c r="BE427" s="187"/>
      <c r="BF427" s="187"/>
      <c r="BG427" s="187"/>
      <c r="BH427" s="187"/>
      <c r="BI427" s="187"/>
      <c r="BJ427" s="187"/>
      <c r="BK427" s="187"/>
      <c r="BL427" s="187"/>
      <c r="BM427" s="187"/>
    </row>
    <row r="428" spans="2:63" s="74" customFormat="1" ht="37.5" customHeight="1">
      <c r="B428" s="75"/>
      <c r="D428" s="76" t="s">
        <v>114</v>
      </c>
      <c r="N428" s="266">
        <f>$BK$428</f>
        <v>0</v>
      </c>
      <c r="O428" s="267"/>
      <c r="P428" s="267"/>
      <c r="Q428" s="267"/>
      <c r="S428" s="75"/>
      <c r="T428" s="77"/>
      <c r="W428" s="78">
        <f>$W$429</f>
        <v>0</v>
      </c>
      <c r="Y428" s="78">
        <f>$Y$429</f>
        <v>0</v>
      </c>
      <c r="AA428" s="79">
        <f>$AA$429</f>
        <v>0</v>
      </c>
      <c r="AR428" s="204" t="s">
        <v>159</v>
      </c>
      <c r="AT428" s="204" t="s">
        <v>68</v>
      </c>
      <c r="AU428" s="204" t="s">
        <v>69</v>
      </c>
      <c r="AY428" s="204" t="s">
        <v>131</v>
      </c>
      <c r="BK428" s="80">
        <f>$BK$429</f>
        <v>0</v>
      </c>
    </row>
    <row r="429" spans="2:63" s="74" customFormat="1" ht="21" customHeight="1">
      <c r="B429" s="75"/>
      <c r="D429" s="81" t="s">
        <v>115</v>
      </c>
      <c r="N429" s="268">
        <f>$BK$429</f>
        <v>0</v>
      </c>
      <c r="O429" s="267"/>
      <c r="P429" s="267"/>
      <c r="Q429" s="267"/>
      <c r="S429" s="75"/>
      <c r="T429" s="77"/>
      <c r="W429" s="78">
        <f>SUM($W$430:$W$431)</f>
        <v>0</v>
      </c>
      <c r="Y429" s="78">
        <f>SUM($Y$430:$Y$431)</f>
        <v>0</v>
      </c>
      <c r="AA429" s="79">
        <f>SUM($AA$430:$AA$431)</f>
        <v>0</v>
      </c>
      <c r="AR429" s="204" t="s">
        <v>159</v>
      </c>
      <c r="AT429" s="204" t="s">
        <v>68</v>
      </c>
      <c r="AU429" s="204" t="s">
        <v>20</v>
      </c>
      <c r="AY429" s="204" t="s">
        <v>131</v>
      </c>
      <c r="BK429" s="80">
        <f>SUM($BK$430:$BK$431)</f>
        <v>0</v>
      </c>
    </row>
    <row r="430" spans="2:65" s="6" customFormat="1" ht="15.75" customHeight="1">
      <c r="B430" s="17"/>
      <c r="C430" s="82" t="s">
        <v>729</v>
      </c>
      <c r="D430" s="82" t="s">
        <v>132</v>
      </c>
      <c r="E430" s="83" t="s">
        <v>730</v>
      </c>
      <c r="F430" s="250" t="s">
        <v>731</v>
      </c>
      <c r="G430" s="251"/>
      <c r="H430" s="251"/>
      <c r="I430" s="251"/>
      <c r="J430" s="84" t="s">
        <v>732</v>
      </c>
      <c r="K430" s="85">
        <v>1</v>
      </c>
      <c r="L430" s="252"/>
      <c r="M430" s="251"/>
      <c r="N430" s="253">
        <f>ROUND($L$430*$K$430,2)</f>
        <v>0</v>
      </c>
      <c r="O430" s="251"/>
      <c r="P430" s="251"/>
      <c r="Q430" s="251"/>
      <c r="R430" s="201" t="s">
        <v>136</v>
      </c>
      <c r="S430" s="17"/>
      <c r="T430" s="86"/>
      <c r="U430" s="87" t="s">
        <v>39</v>
      </c>
      <c r="V430" s="187"/>
      <c r="W430" s="187"/>
      <c r="X430" s="88">
        <v>0</v>
      </c>
      <c r="Y430" s="88">
        <f>$X$430*$K$430</f>
        <v>0</v>
      </c>
      <c r="Z430" s="88">
        <v>0</v>
      </c>
      <c r="AA430" s="89">
        <f>$Z$430*$K$430</f>
        <v>0</v>
      </c>
      <c r="AB430" s="187"/>
      <c r="AC430" s="187"/>
      <c r="AD430" s="187"/>
      <c r="AE430" s="187"/>
      <c r="AF430" s="187"/>
      <c r="AG430" s="187"/>
      <c r="AH430" s="187"/>
      <c r="AI430" s="187"/>
      <c r="AJ430" s="187"/>
      <c r="AK430" s="187"/>
      <c r="AL430" s="187"/>
      <c r="AM430" s="187"/>
      <c r="AN430" s="187"/>
      <c r="AO430" s="187"/>
      <c r="AP430" s="187"/>
      <c r="AQ430" s="187"/>
      <c r="AR430" s="197" t="s">
        <v>733</v>
      </c>
      <c r="AS430" s="187"/>
      <c r="AT430" s="197" t="s">
        <v>132</v>
      </c>
      <c r="AU430" s="197" t="s">
        <v>82</v>
      </c>
      <c r="AV430" s="187"/>
      <c r="AW430" s="187"/>
      <c r="AX430" s="187"/>
      <c r="AY430" s="187" t="s">
        <v>131</v>
      </c>
      <c r="AZ430" s="187"/>
      <c r="BA430" s="187"/>
      <c r="BB430" s="187"/>
      <c r="BC430" s="187"/>
      <c r="BD430" s="187"/>
      <c r="BE430" s="90">
        <f>IF($U$430="základní",$N$430,0)</f>
        <v>0</v>
      </c>
      <c r="BF430" s="90">
        <f>IF($U$430="snížená",$N$430,0)</f>
        <v>0</v>
      </c>
      <c r="BG430" s="90">
        <f>IF($U$430="zákl. přenesená",$N$430,0)</f>
        <v>0</v>
      </c>
      <c r="BH430" s="90">
        <f>IF($U$430="sníž. přenesená",$N$430,0)</f>
        <v>0</v>
      </c>
      <c r="BI430" s="90">
        <f>IF($U$430="nulová",$N$430,0)</f>
        <v>0</v>
      </c>
      <c r="BJ430" s="197" t="s">
        <v>20</v>
      </c>
      <c r="BK430" s="90">
        <f>ROUND($L$430*$K$430,2)</f>
        <v>0</v>
      </c>
      <c r="BL430" s="197" t="s">
        <v>733</v>
      </c>
      <c r="BM430" s="197" t="s">
        <v>734</v>
      </c>
    </row>
    <row r="431" spans="2:65" s="6" customFormat="1" ht="16.5" customHeight="1">
      <c r="B431" s="17"/>
      <c r="C431" s="187"/>
      <c r="D431" s="187"/>
      <c r="E431" s="187"/>
      <c r="F431" s="254" t="s">
        <v>735</v>
      </c>
      <c r="G431" s="225"/>
      <c r="H431" s="225"/>
      <c r="I431" s="225"/>
      <c r="J431" s="225"/>
      <c r="K431" s="225"/>
      <c r="L431" s="225"/>
      <c r="M431" s="225"/>
      <c r="N431" s="225"/>
      <c r="O431" s="225"/>
      <c r="P431" s="225"/>
      <c r="Q431" s="225"/>
      <c r="R431" s="225"/>
      <c r="S431" s="17"/>
      <c r="T431" s="104"/>
      <c r="U431" s="105"/>
      <c r="V431" s="105"/>
      <c r="W431" s="105"/>
      <c r="X431" s="105"/>
      <c r="Y431" s="105"/>
      <c r="Z431" s="105"/>
      <c r="AA431" s="106"/>
      <c r="AB431" s="187"/>
      <c r="AC431" s="187"/>
      <c r="AD431" s="187"/>
      <c r="AE431" s="187"/>
      <c r="AF431" s="187"/>
      <c r="AG431" s="187"/>
      <c r="AH431" s="187"/>
      <c r="AI431" s="187"/>
      <c r="AJ431" s="187"/>
      <c r="AK431" s="187"/>
      <c r="AL431" s="187"/>
      <c r="AM431" s="187"/>
      <c r="AN431" s="187"/>
      <c r="AO431" s="187"/>
      <c r="AP431" s="187"/>
      <c r="AQ431" s="187"/>
      <c r="AR431" s="187"/>
      <c r="AS431" s="187"/>
      <c r="AT431" s="187" t="s">
        <v>140</v>
      </c>
      <c r="AU431" s="187" t="s">
        <v>82</v>
      </c>
      <c r="AV431" s="187"/>
      <c r="AW431" s="187"/>
      <c r="AX431" s="187"/>
      <c r="AY431" s="187"/>
      <c r="AZ431" s="187"/>
      <c r="BA431" s="187"/>
      <c r="BB431" s="187"/>
      <c r="BC431" s="187"/>
      <c r="BD431" s="187"/>
      <c r="BE431" s="187"/>
      <c r="BF431" s="187"/>
      <c r="BG431" s="187"/>
      <c r="BH431" s="187"/>
      <c r="BI431" s="187"/>
      <c r="BJ431" s="187"/>
      <c r="BK431" s="187"/>
      <c r="BL431" s="187"/>
      <c r="BM431" s="187"/>
    </row>
    <row r="432" spans="2:65" s="6" customFormat="1" ht="7.5" customHeight="1">
      <c r="B432" s="25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17"/>
      <c r="T432" s="187"/>
      <c r="U432" s="187"/>
      <c r="V432" s="187"/>
      <c r="W432" s="187"/>
      <c r="X432" s="187"/>
      <c r="Y432" s="187"/>
      <c r="Z432" s="187"/>
      <c r="AA432" s="187"/>
      <c r="AB432" s="187"/>
      <c r="AC432" s="187"/>
      <c r="AD432" s="187"/>
      <c r="AE432" s="187"/>
      <c r="AF432" s="187"/>
      <c r="AG432" s="187"/>
      <c r="AH432" s="187"/>
      <c r="AI432" s="187"/>
      <c r="AJ432" s="187"/>
      <c r="AK432" s="187"/>
      <c r="AL432" s="187"/>
      <c r="AM432" s="187"/>
      <c r="AN432" s="187"/>
      <c r="AO432" s="187"/>
      <c r="AP432" s="187"/>
      <c r="AQ432" s="187"/>
      <c r="AR432" s="187"/>
      <c r="AS432" s="187"/>
      <c r="AT432" s="187"/>
      <c r="AU432" s="187"/>
      <c r="AV432" s="187"/>
      <c r="AW432" s="187"/>
      <c r="AX432" s="187"/>
      <c r="AY432" s="187"/>
      <c r="AZ432" s="187"/>
      <c r="BA432" s="187"/>
      <c r="BB432" s="187"/>
      <c r="BC432" s="187"/>
      <c r="BD432" s="187"/>
      <c r="BE432" s="187"/>
      <c r="BF432" s="187"/>
      <c r="BG432" s="187"/>
      <c r="BH432" s="187"/>
      <c r="BI432" s="187"/>
      <c r="BJ432" s="187"/>
      <c r="BK432" s="187"/>
      <c r="BL432" s="187"/>
      <c r="BM432" s="187"/>
    </row>
    <row r="433" s="2" customFormat="1" ht="14.25" customHeight="1"/>
  </sheetData>
  <mergeCells count="611">
    <mergeCell ref="H1:K1"/>
    <mergeCell ref="S2:AC2"/>
    <mergeCell ref="N404:Q404"/>
    <mergeCell ref="N414:Q414"/>
    <mergeCell ref="N187:Q187"/>
    <mergeCell ref="N209:Q209"/>
    <mergeCell ref="F413:R413"/>
    <mergeCell ref="F409:I409"/>
    <mergeCell ref="L409:M409"/>
    <mergeCell ref="N409:Q409"/>
    <mergeCell ref="F411:I411"/>
    <mergeCell ref="F412:I412"/>
    <mergeCell ref="L412:M412"/>
    <mergeCell ref="N412:Q412"/>
    <mergeCell ref="F403:R403"/>
    <mergeCell ref="F405:I405"/>
    <mergeCell ref="L405:M405"/>
    <mergeCell ref="N405:Q405"/>
    <mergeCell ref="F406:R406"/>
    <mergeCell ref="F410:R410"/>
    <mergeCell ref="F407:I407"/>
    <mergeCell ref="L407:M407"/>
    <mergeCell ref="N407:Q407"/>
    <mergeCell ref="F408:R408"/>
    <mergeCell ref="F431:R431"/>
    <mergeCell ref="N91:Q91"/>
    <mergeCell ref="N92:Q92"/>
    <mergeCell ref="N93:Q93"/>
    <mergeCell ref="N126:Q126"/>
    <mergeCell ref="N150:Q150"/>
    <mergeCell ref="N158:Q158"/>
    <mergeCell ref="N164:Q164"/>
    <mergeCell ref="F427:R427"/>
    <mergeCell ref="F430:I430"/>
    <mergeCell ref="L430:M430"/>
    <mergeCell ref="N430:Q430"/>
    <mergeCell ref="N428:Q428"/>
    <mergeCell ref="N429:Q429"/>
    <mergeCell ref="F421:I421"/>
    <mergeCell ref="L421:M421"/>
    <mergeCell ref="N421:Q421"/>
    <mergeCell ref="F422:R422"/>
    <mergeCell ref="F423:I423"/>
    <mergeCell ref="F426:I426"/>
    <mergeCell ref="L426:M426"/>
    <mergeCell ref="N426:Q426"/>
    <mergeCell ref="N425:Q425"/>
    <mergeCell ref="F416:R416"/>
    <mergeCell ref="F417:I417"/>
    <mergeCell ref="F418:I418"/>
    <mergeCell ref="L418:M418"/>
    <mergeCell ref="N418:Q418"/>
    <mergeCell ref="F419:R419"/>
    <mergeCell ref="F415:I415"/>
    <mergeCell ref="L415:M415"/>
    <mergeCell ref="N415:Q415"/>
    <mergeCell ref="N420:Q420"/>
    <mergeCell ref="N424:Q424"/>
    <mergeCell ref="F397:R397"/>
    <mergeCell ref="F398:I398"/>
    <mergeCell ref="F399:I399"/>
    <mergeCell ref="F400:I400"/>
    <mergeCell ref="F401:I401"/>
    <mergeCell ref="F402:I402"/>
    <mergeCell ref="L402:M402"/>
    <mergeCell ref="N402:Q402"/>
    <mergeCell ref="F393:I393"/>
    <mergeCell ref="F394:I394"/>
    <mergeCell ref="F395:I395"/>
    <mergeCell ref="F396:I396"/>
    <mergeCell ref="L396:M396"/>
    <mergeCell ref="N396:Q396"/>
    <mergeCell ref="F389:R389"/>
    <mergeCell ref="F390:I390"/>
    <mergeCell ref="L390:M390"/>
    <mergeCell ref="N390:Q390"/>
    <mergeCell ref="F391:R391"/>
    <mergeCell ref="F392:I392"/>
    <mergeCell ref="F384:R384"/>
    <mergeCell ref="F385:I385"/>
    <mergeCell ref="F386:I386"/>
    <mergeCell ref="F387:I387"/>
    <mergeCell ref="F388:I388"/>
    <mergeCell ref="L388:M388"/>
    <mergeCell ref="N388:Q388"/>
    <mergeCell ref="F380:I380"/>
    <mergeCell ref="L380:M380"/>
    <mergeCell ref="N380:Q380"/>
    <mergeCell ref="F381:R381"/>
    <mergeCell ref="F383:I383"/>
    <mergeCell ref="L383:M383"/>
    <mergeCell ref="N383:Q383"/>
    <mergeCell ref="N382:Q382"/>
    <mergeCell ref="F376:I376"/>
    <mergeCell ref="F377:I377"/>
    <mergeCell ref="L377:M377"/>
    <mergeCell ref="N377:Q377"/>
    <mergeCell ref="F378:R378"/>
    <mergeCell ref="F379:I379"/>
    <mergeCell ref="F372:R372"/>
    <mergeCell ref="F373:I373"/>
    <mergeCell ref="F374:I374"/>
    <mergeCell ref="L374:M374"/>
    <mergeCell ref="N374:Q374"/>
    <mergeCell ref="F375:R375"/>
    <mergeCell ref="F368:I368"/>
    <mergeCell ref="L368:M368"/>
    <mergeCell ref="N368:Q368"/>
    <mergeCell ref="F369:R369"/>
    <mergeCell ref="F370:I370"/>
    <mergeCell ref="F371:I371"/>
    <mergeCell ref="L371:M371"/>
    <mergeCell ref="N371:Q371"/>
    <mergeCell ref="F364:R364"/>
    <mergeCell ref="F365:I365"/>
    <mergeCell ref="L365:M365"/>
    <mergeCell ref="N365:Q365"/>
    <mergeCell ref="F366:R366"/>
    <mergeCell ref="F367:I367"/>
    <mergeCell ref="F359:I359"/>
    <mergeCell ref="F360:I360"/>
    <mergeCell ref="L360:M360"/>
    <mergeCell ref="N360:Q360"/>
    <mergeCell ref="F361:R361"/>
    <mergeCell ref="F363:I363"/>
    <mergeCell ref="L363:M363"/>
    <mergeCell ref="N363:Q363"/>
    <mergeCell ref="N362:Q362"/>
    <mergeCell ref="F355:I355"/>
    <mergeCell ref="F356:I356"/>
    <mergeCell ref="F357:I357"/>
    <mergeCell ref="L357:M357"/>
    <mergeCell ref="N357:Q357"/>
    <mergeCell ref="F358:R358"/>
    <mergeCell ref="F351:I351"/>
    <mergeCell ref="F352:I352"/>
    <mergeCell ref="L352:M352"/>
    <mergeCell ref="N352:Q352"/>
    <mergeCell ref="F353:R353"/>
    <mergeCell ref="F354:I354"/>
    <mergeCell ref="F347:R347"/>
    <mergeCell ref="F348:I348"/>
    <mergeCell ref="F349:I349"/>
    <mergeCell ref="L349:M349"/>
    <mergeCell ref="N349:Q349"/>
    <mergeCell ref="F350:R350"/>
    <mergeCell ref="F342:R342"/>
    <mergeCell ref="F343:I343"/>
    <mergeCell ref="F344:I344"/>
    <mergeCell ref="F345:I345"/>
    <mergeCell ref="F346:I346"/>
    <mergeCell ref="L346:M346"/>
    <mergeCell ref="N346:Q346"/>
    <mergeCell ref="F336:R336"/>
    <mergeCell ref="F337:I337"/>
    <mergeCell ref="F338:I338"/>
    <mergeCell ref="F339:I339"/>
    <mergeCell ref="F340:I340"/>
    <mergeCell ref="F341:I341"/>
    <mergeCell ref="L341:M341"/>
    <mergeCell ref="N341:Q341"/>
    <mergeCell ref="F332:I332"/>
    <mergeCell ref="F333:I333"/>
    <mergeCell ref="F334:I334"/>
    <mergeCell ref="F335:I335"/>
    <mergeCell ref="L335:M335"/>
    <mergeCell ref="N335:Q335"/>
    <mergeCell ref="F328:I328"/>
    <mergeCell ref="L328:M328"/>
    <mergeCell ref="N328:Q328"/>
    <mergeCell ref="F329:R329"/>
    <mergeCell ref="F330:I330"/>
    <mergeCell ref="F331:I331"/>
    <mergeCell ref="F324:I324"/>
    <mergeCell ref="F325:I325"/>
    <mergeCell ref="L325:M325"/>
    <mergeCell ref="N325:Q325"/>
    <mergeCell ref="F326:R326"/>
    <mergeCell ref="F327:I327"/>
    <mergeCell ref="F320:R320"/>
    <mergeCell ref="F321:I321"/>
    <mergeCell ref="F322:I322"/>
    <mergeCell ref="L322:M322"/>
    <mergeCell ref="N322:Q322"/>
    <mergeCell ref="F323:R323"/>
    <mergeCell ref="F316:R316"/>
    <mergeCell ref="F317:I317"/>
    <mergeCell ref="F318:I318"/>
    <mergeCell ref="F319:I319"/>
    <mergeCell ref="L319:M319"/>
    <mergeCell ref="N319:Q319"/>
    <mergeCell ref="F312:I312"/>
    <mergeCell ref="F313:I313"/>
    <mergeCell ref="F314:I314"/>
    <mergeCell ref="F315:I315"/>
    <mergeCell ref="L315:M315"/>
    <mergeCell ref="N315:Q315"/>
    <mergeCell ref="F306:I306"/>
    <mergeCell ref="F307:I307"/>
    <mergeCell ref="F308:I308"/>
    <mergeCell ref="F309:I309"/>
    <mergeCell ref="F310:I310"/>
    <mergeCell ref="F311:I311"/>
    <mergeCell ref="F302:I302"/>
    <mergeCell ref="L302:M302"/>
    <mergeCell ref="N302:Q302"/>
    <mergeCell ref="F303:R303"/>
    <mergeCell ref="F304:I304"/>
    <mergeCell ref="F305:I305"/>
    <mergeCell ref="F298:R298"/>
    <mergeCell ref="F299:I299"/>
    <mergeCell ref="F300:I300"/>
    <mergeCell ref="L300:M300"/>
    <mergeCell ref="N300:Q300"/>
    <mergeCell ref="F301:R301"/>
    <mergeCell ref="F294:R294"/>
    <mergeCell ref="F295:I295"/>
    <mergeCell ref="L295:M295"/>
    <mergeCell ref="N295:Q295"/>
    <mergeCell ref="F296:R296"/>
    <mergeCell ref="F297:I297"/>
    <mergeCell ref="L297:M297"/>
    <mergeCell ref="N297:Q297"/>
    <mergeCell ref="F290:I290"/>
    <mergeCell ref="F291:I291"/>
    <mergeCell ref="L291:M291"/>
    <mergeCell ref="N291:Q291"/>
    <mergeCell ref="F292:R292"/>
    <mergeCell ref="F293:I293"/>
    <mergeCell ref="L293:M293"/>
    <mergeCell ref="N293:Q293"/>
    <mergeCell ref="F286:R286"/>
    <mergeCell ref="F288:I288"/>
    <mergeCell ref="L288:M288"/>
    <mergeCell ref="N288:Q288"/>
    <mergeCell ref="N287:Q287"/>
    <mergeCell ref="F289:R289"/>
    <mergeCell ref="F282:I282"/>
    <mergeCell ref="L282:M282"/>
    <mergeCell ref="N282:Q282"/>
    <mergeCell ref="N281:Q281"/>
    <mergeCell ref="F283:R283"/>
    <mergeCell ref="F285:I285"/>
    <mergeCell ref="L285:M285"/>
    <mergeCell ref="N285:Q285"/>
    <mergeCell ref="N284:Q284"/>
    <mergeCell ref="F277:R277"/>
    <mergeCell ref="F278:I278"/>
    <mergeCell ref="F279:I279"/>
    <mergeCell ref="L279:M279"/>
    <mergeCell ref="N279:Q279"/>
    <mergeCell ref="F280:R280"/>
    <mergeCell ref="F274:I274"/>
    <mergeCell ref="L274:M274"/>
    <mergeCell ref="N274:Q274"/>
    <mergeCell ref="F275:R275"/>
    <mergeCell ref="F276:I276"/>
    <mergeCell ref="L276:M276"/>
    <mergeCell ref="N276:Q276"/>
    <mergeCell ref="F270:R270"/>
    <mergeCell ref="F271:I271"/>
    <mergeCell ref="L271:M271"/>
    <mergeCell ref="N271:Q271"/>
    <mergeCell ref="F272:R272"/>
    <mergeCell ref="F273:I273"/>
    <mergeCell ref="F266:I266"/>
    <mergeCell ref="L266:M266"/>
    <mergeCell ref="N266:Q266"/>
    <mergeCell ref="F267:R267"/>
    <mergeCell ref="F268:I268"/>
    <mergeCell ref="F269:I269"/>
    <mergeCell ref="L269:M269"/>
    <mergeCell ref="N269:Q269"/>
    <mergeCell ref="F262:R262"/>
    <mergeCell ref="F263:I263"/>
    <mergeCell ref="F264:I264"/>
    <mergeCell ref="L264:M264"/>
    <mergeCell ref="N264:Q264"/>
    <mergeCell ref="F265:R265"/>
    <mergeCell ref="F258:I258"/>
    <mergeCell ref="F259:I259"/>
    <mergeCell ref="F260:I260"/>
    <mergeCell ref="F261:I261"/>
    <mergeCell ref="L261:M261"/>
    <mergeCell ref="N261:Q261"/>
    <mergeCell ref="F254:R254"/>
    <mergeCell ref="F255:I255"/>
    <mergeCell ref="F256:I256"/>
    <mergeCell ref="L256:M256"/>
    <mergeCell ref="N256:Q256"/>
    <mergeCell ref="F257:R257"/>
    <mergeCell ref="F251:I251"/>
    <mergeCell ref="L251:M251"/>
    <mergeCell ref="N251:Q251"/>
    <mergeCell ref="N250:Q250"/>
    <mergeCell ref="F252:R252"/>
    <mergeCell ref="F253:I253"/>
    <mergeCell ref="L253:M253"/>
    <mergeCell ref="N253:Q253"/>
    <mergeCell ref="F246:R246"/>
    <mergeCell ref="F247:I247"/>
    <mergeCell ref="F248:I248"/>
    <mergeCell ref="L248:M248"/>
    <mergeCell ref="N248:Q248"/>
    <mergeCell ref="F249:R249"/>
    <mergeCell ref="F243:I243"/>
    <mergeCell ref="L243:M243"/>
    <mergeCell ref="N243:Q243"/>
    <mergeCell ref="N242:Q242"/>
    <mergeCell ref="F244:R244"/>
    <mergeCell ref="F245:I245"/>
    <mergeCell ref="L245:M245"/>
    <mergeCell ref="N245:Q245"/>
    <mergeCell ref="F238:R238"/>
    <mergeCell ref="F239:I239"/>
    <mergeCell ref="F240:I240"/>
    <mergeCell ref="L240:M240"/>
    <mergeCell ref="N240:Q240"/>
    <mergeCell ref="F241:R241"/>
    <mergeCell ref="F235:I235"/>
    <mergeCell ref="L235:M235"/>
    <mergeCell ref="N235:Q235"/>
    <mergeCell ref="F236:R236"/>
    <mergeCell ref="F237:I237"/>
    <mergeCell ref="L237:M237"/>
    <mergeCell ref="N237:Q237"/>
    <mergeCell ref="F231:I231"/>
    <mergeCell ref="F232:I232"/>
    <mergeCell ref="L232:M232"/>
    <mergeCell ref="N232:Q232"/>
    <mergeCell ref="F233:R233"/>
    <mergeCell ref="F234:I234"/>
    <mergeCell ref="F227:I227"/>
    <mergeCell ref="F228:I228"/>
    <mergeCell ref="L228:M228"/>
    <mergeCell ref="N228:Q228"/>
    <mergeCell ref="F229:R229"/>
    <mergeCell ref="F230:R230"/>
    <mergeCell ref="F225:I225"/>
    <mergeCell ref="L225:M225"/>
    <mergeCell ref="N225:Q225"/>
    <mergeCell ref="N223:Q223"/>
    <mergeCell ref="N224:Q224"/>
    <mergeCell ref="F226:R226"/>
    <mergeCell ref="F219:R219"/>
    <mergeCell ref="F221:I221"/>
    <mergeCell ref="L221:M221"/>
    <mergeCell ref="N221:Q221"/>
    <mergeCell ref="N220:Q220"/>
    <mergeCell ref="F222:R222"/>
    <mergeCell ref="F215:I215"/>
    <mergeCell ref="L215:M215"/>
    <mergeCell ref="N215:Q215"/>
    <mergeCell ref="F216:R216"/>
    <mergeCell ref="F217:I217"/>
    <mergeCell ref="F218:I218"/>
    <mergeCell ref="L218:M218"/>
    <mergeCell ref="N218:Q218"/>
    <mergeCell ref="F211:R211"/>
    <mergeCell ref="F212:I212"/>
    <mergeCell ref="F213:I213"/>
    <mergeCell ref="L213:M213"/>
    <mergeCell ref="N213:Q213"/>
    <mergeCell ref="F214:R214"/>
    <mergeCell ref="F206:R206"/>
    <mergeCell ref="F207:I207"/>
    <mergeCell ref="L207:M207"/>
    <mergeCell ref="N207:Q207"/>
    <mergeCell ref="F208:R208"/>
    <mergeCell ref="F210:I210"/>
    <mergeCell ref="L210:M210"/>
    <mergeCell ref="N210:Q210"/>
    <mergeCell ref="F202:R202"/>
    <mergeCell ref="F203:I203"/>
    <mergeCell ref="L203:M203"/>
    <mergeCell ref="N203:Q203"/>
    <mergeCell ref="F204:R204"/>
    <mergeCell ref="F205:I205"/>
    <mergeCell ref="L205:M205"/>
    <mergeCell ref="N205:Q205"/>
    <mergeCell ref="F199:I199"/>
    <mergeCell ref="L199:M199"/>
    <mergeCell ref="N199:Q199"/>
    <mergeCell ref="F200:R200"/>
    <mergeCell ref="F201:I201"/>
    <mergeCell ref="L201:M201"/>
    <mergeCell ref="N201:Q201"/>
    <mergeCell ref="F195:R195"/>
    <mergeCell ref="F196:R196"/>
    <mergeCell ref="F197:I197"/>
    <mergeCell ref="L197:M197"/>
    <mergeCell ref="N197:Q197"/>
    <mergeCell ref="F198:R198"/>
    <mergeCell ref="F189:R189"/>
    <mergeCell ref="F190:I190"/>
    <mergeCell ref="F191:I191"/>
    <mergeCell ref="F192:I192"/>
    <mergeCell ref="F193:I193"/>
    <mergeCell ref="F194:I194"/>
    <mergeCell ref="L194:M194"/>
    <mergeCell ref="N194:Q194"/>
    <mergeCell ref="F184:I184"/>
    <mergeCell ref="L184:M184"/>
    <mergeCell ref="N184:Q184"/>
    <mergeCell ref="F185:R185"/>
    <mergeCell ref="F186:I186"/>
    <mergeCell ref="F188:I188"/>
    <mergeCell ref="L188:M188"/>
    <mergeCell ref="N188:Q188"/>
    <mergeCell ref="F180:I180"/>
    <mergeCell ref="L180:M180"/>
    <mergeCell ref="N180:Q180"/>
    <mergeCell ref="F181:R181"/>
    <mergeCell ref="F182:I182"/>
    <mergeCell ref="F183:I183"/>
    <mergeCell ref="F176:R176"/>
    <mergeCell ref="F177:I177"/>
    <mergeCell ref="L177:M177"/>
    <mergeCell ref="N177:Q177"/>
    <mergeCell ref="F178:R178"/>
    <mergeCell ref="F179:I179"/>
    <mergeCell ref="F173:I173"/>
    <mergeCell ref="L173:M173"/>
    <mergeCell ref="N173:Q173"/>
    <mergeCell ref="F174:R174"/>
    <mergeCell ref="F175:I175"/>
    <mergeCell ref="L175:M175"/>
    <mergeCell ref="N175:Q175"/>
    <mergeCell ref="F169:R169"/>
    <mergeCell ref="F170:I170"/>
    <mergeCell ref="F171:I171"/>
    <mergeCell ref="L171:M171"/>
    <mergeCell ref="N171:Q171"/>
    <mergeCell ref="F172:R172"/>
    <mergeCell ref="F165:I165"/>
    <mergeCell ref="L165:M165"/>
    <mergeCell ref="N165:Q165"/>
    <mergeCell ref="F166:R166"/>
    <mergeCell ref="F167:I167"/>
    <mergeCell ref="F168:I168"/>
    <mergeCell ref="L168:M168"/>
    <mergeCell ref="N168:Q168"/>
    <mergeCell ref="F160:R160"/>
    <mergeCell ref="F161:I161"/>
    <mergeCell ref="F162:I162"/>
    <mergeCell ref="L162:M162"/>
    <mergeCell ref="N162:Q162"/>
    <mergeCell ref="F163:R163"/>
    <mergeCell ref="F155:R155"/>
    <mergeCell ref="F156:I156"/>
    <mergeCell ref="F157:I157"/>
    <mergeCell ref="F159:I159"/>
    <mergeCell ref="L159:M159"/>
    <mergeCell ref="N159:Q159"/>
    <mergeCell ref="N151:Q151"/>
    <mergeCell ref="F152:R152"/>
    <mergeCell ref="F153:I153"/>
    <mergeCell ref="F154:I154"/>
    <mergeCell ref="L154:M154"/>
    <mergeCell ref="N154:Q154"/>
    <mergeCell ref="F146:I146"/>
    <mergeCell ref="F147:I147"/>
    <mergeCell ref="F148:I148"/>
    <mergeCell ref="F149:I149"/>
    <mergeCell ref="F151:I151"/>
    <mergeCell ref="L151:M151"/>
    <mergeCell ref="F142:R142"/>
    <mergeCell ref="F143:I143"/>
    <mergeCell ref="L143:M143"/>
    <mergeCell ref="N143:Q143"/>
    <mergeCell ref="F144:R144"/>
    <mergeCell ref="F145:I145"/>
    <mergeCell ref="F136:R136"/>
    <mergeCell ref="F137:I137"/>
    <mergeCell ref="F138:I138"/>
    <mergeCell ref="F139:I139"/>
    <mergeCell ref="F140:I140"/>
    <mergeCell ref="F141:I141"/>
    <mergeCell ref="L141:M141"/>
    <mergeCell ref="N141:Q141"/>
    <mergeCell ref="F130:R130"/>
    <mergeCell ref="F131:I131"/>
    <mergeCell ref="F132:I132"/>
    <mergeCell ref="F133:I133"/>
    <mergeCell ref="F134:I134"/>
    <mergeCell ref="F135:I135"/>
    <mergeCell ref="L135:M135"/>
    <mergeCell ref="N135:Q135"/>
    <mergeCell ref="F127:I127"/>
    <mergeCell ref="L127:M127"/>
    <mergeCell ref="N127:Q127"/>
    <mergeCell ref="F128:R128"/>
    <mergeCell ref="F129:I129"/>
    <mergeCell ref="L129:M129"/>
    <mergeCell ref="N129:Q129"/>
    <mergeCell ref="F122:R122"/>
    <mergeCell ref="F123:I123"/>
    <mergeCell ref="L123:M123"/>
    <mergeCell ref="N123:Q123"/>
    <mergeCell ref="F124:R124"/>
    <mergeCell ref="F125:I125"/>
    <mergeCell ref="F118:I118"/>
    <mergeCell ref="F119:I119"/>
    <mergeCell ref="L119:M119"/>
    <mergeCell ref="N119:Q119"/>
    <mergeCell ref="F120:R120"/>
    <mergeCell ref="F121:I121"/>
    <mergeCell ref="L121:M121"/>
    <mergeCell ref="N121:Q121"/>
    <mergeCell ref="F114:I114"/>
    <mergeCell ref="L114:M114"/>
    <mergeCell ref="N114:Q114"/>
    <mergeCell ref="F115:R115"/>
    <mergeCell ref="F116:I116"/>
    <mergeCell ref="F117:I117"/>
    <mergeCell ref="F110:R110"/>
    <mergeCell ref="F111:I111"/>
    <mergeCell ref="L111:M111"/>
    <mergeCell ref="N111:Q111"/>
    <mergeCell ref="F112:R112"/>
    <mergeCell ref="F113:I113"/>
    <mergeCell ref="F106:I106"/>
    <mergeCell ref="L106:M106"/>
    <mergeCell ref="N106:Q106"/>
    <mergeCell ref="F107:R107"/>
    <mergeCell ref="F108:I108"/>
    <mergeCell ref="F109:I109"/>
    <mergeCell ref="L109:M109"/>
    <mergeCell ref="N109:Q109"/>
    <mergeCell ref="F102:R102"/>
    <mergeCell ref="F103:I103"/>
    <mergeCell ref="F104:I104"/>
    <mergeCell ref="L104:M104"/>
    <mergeCell ref="N104:Q104"/>
    <mergeCell ref="F105:R105"/>
    <mergeCell ref="F98:I98"/>
    <mergeCell ref="F99:I99"/>
    <mergeCell ref="L99:M99"/>
    <mergeCell ref="N99:Q99"/>
    <mergeCell ref="F100:R100"/>
    <mergeCell ref="F101:I101"/>
    <mergeCell ref="L101:M101"/>
    <mergeCell ref="N101:Q101"/>
    <mergeCell ref="F94:I94"/>
    <mergeCell ref="L94:M94"/>
    <mergeCell ref="N94:Q94"/>
    <mergeCell ref="F95:R95"/>
    <mergeCell ref="F96:I96"/>
    <mergeCell ref="F97:I97"/>
    <mergeCell ref="N74:Q74"/>
    <mergeCell ref="C81:R81"/>
    <mergeCell ref="F83:Q83"/>
    <mergeCell ref="M85:P85"/>
    <mergeCell ref="M87:Q87"/>
    <mergeCell ref="F90:I90"/>
    <mergeCell ref="L90:M90"/>
    <mergeCell ref="N90:Q90"/>
    <mergeCell ref="N68:Q68"/>
    <mergeCell ref="N69:Q69"/>
    <mergeCell ref="N70:Q70"/>
    <mergeCell ref="N71:Q71"/>
    <mergeCell ref="N72:Q72"/>
    <mergeCell ref="N73:Q73"/>
    <mergeCell ref="N62:Q62"/>
    <mergeCell ref="N63:Q63"/>
    <mergeCell ref="N64:Q64"/>
    <mergeCell ref="N65:Q65"/>
    <mergeCell ref="N66:Q66"/>
    <mergeCell ref="N67:Q67"/>
    <mergeCell ref="N56:Q56"/>
    <mergeCell ref="N57:Q57"/>
    <mergeCell ref="N58:Q58"/>
    <mergeCell ref="N59:Q59"/>
    <mergeCell ref="N60:Q60"/>
    <mergeCell ref="N61:Q61"/>
    <mergeCell ref="N50:Q50"/>
    <mergeCell ref="N51:Q51"/>
    <mergeCell ref="N52:Q52"/>
    <mergeCell ref="N53:Q53"/>
    <mergeCell ref="N54:Q54"/>
    <mergeCell ref="N55:Q55"/>
    <mergeCell ref="M42:P42"/>
    <mergeCell ref="M44:Q44"/>
    <mergeCell ref="C47:G47"/>
    <mergeCell ref="N47:Q47"/>
    <mergeCell ref="N49:Q49"/>
    <mergeCell ref="H29:J29"/>
    <mergeCell ref="M29:P29"/>
    <mergeCell ref="H30:J30"/>
    <mergeCell ref="M30:P30"/>
    <mergeCell ref="L32:P32"/>
    <mergeCell ref="C38:R38"/>
    <mergeCell ref="H28:J28"/>
    <mergeCell ref="M28:P28"/>
    <mergeCell ref="O14:P14"/>
    <mergeCell ref="O15:P15"/>
    <mergeCell ref="O17:P17"/>
    <mergeCell ref="O18:P18"/>
    <mergeCell ref="E21:P21"/>
    <mergeCell ref="M24:P24"/>
    <mergeCell ref="F40:Q40"/>
    <mergeCell ref="C2:R2"/>
    <mergeCell ref="C4:R4"/>
    <mergeCell ref="F6:Q6"/>
    <mergeCell ref="O9:P9"/>
    <mergeCell ref="O11:P11"/>
    <mergeCell ref="O12:P12"/>
    <mergeCell ref="H26:J26"/>
    <mergeCell ref="M26:P26"/>
    <mergeCell ref="H27:J27"/>
    <mergeCell ref="M27:P27"/>
  </mergeCells>
  <hyperlinks>
    <hyperlink ref="F1:G1" location="C2" tooltip="Krycí list soupisu" display="1) Krycí list soupisu"/>
    <hyperlink ref="H1:K1" location="C47" tooltip="Rekapitulace" display="2) Rekapitulace"/>
    <hyperlink ref="L1:M1" location="C90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98"/>
  <sheetViews>
    <sheetView showGridLines="0" workbookViewId="0" topLeftCell="A1"/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14"/>
      <c r="C2" s="115"/>
      <c r="D2" s="115"/>
      <c r="E2" s="115"/>
      <c r="F2" s="115"/>
      <c r="G2" s="115"/>
      <c r="H2" s="115"/>
      <c r="I2" s="115"/>
      <c r="J2" s="115"/>
      <c r="K2" s="116"/>
    </row>
    <row r="3" spans="2:11" s="119" customFormat="1" ht="45" customHeight="1">
      <c r="B3" s="117"/>
      <c r="C3" s="273" t="s">
        <v>736</v>
      </c>
      <c r="D3" s="273"/>
      <c r="E3" s="273"/>
      <c r="F3" s="273"/>
      <c r="G3" s="273"/>
      <c r="H3" s="273"/>
      <c r="I3" s="273"/>
      <c r="J3" s="273"/>
      <c r="K3" s="118"/>
    </row>
    <row r="4" spans="2:11" ht="25.5" customHeight="1">
      <c r="B4" s="120"/>
      <c r="C4" s="278" t="s">
        <v>737</v>
      </c>
      <c r="D4" s="278"/>
      <c r="E4" s="278"/>
      <c r="F4" s="278"/>
      <c r="G4" s="278"/>
      <c r="H4" s="278"/>
      <c r="I4" s="278"/>
      <c r="J4" s="278"/>
      <c r="K4" s="121"/>
    </row>
    <row r="5" spans="2:11" ht="5.25" customHeight="1">
      <c r="B5" s="120"/>
      <c r="C5" s="122"/>
      <c r="D5" s="122"/>
      <c r="E5" s="122"/>
      <c r="F5" s="122"/>
      <c r="G5" s="122"/>
      <c r="H5" s="122"/>
      <c r="I5" s="122"/>
      <c r="J5" s="122"/>
      <c r="K5" s="121"/>
    </row>
    <row r="6" spans="2:11" ht="15" customHeight="1">
      <c r="B6" s="120"/>
      <c r="C6" s="275" t="s">
        <v>738</v>
      </c>
      <c r="D6" s="275"/>
      <c r="E6" s="275"/>
      <c r="F6" s="275"/>
      <c r="G6" s="275"/>
      <c r="H6" s="275"/>
      <c r="I6" s="275"/>
      <c r="J6" s="275"/>
      <c r="K6" s="121"/>
    </row>
    <row r="7" spans="2:11" ht="15" customHeight="1">
      <c r="B7" s="123"/>
      <c r="C7" s="275" t="s">
        <v>739</v>
      </c>
      <c r="D7" s="275"/>
      <c r="E7" s="275"/>
      <c r="F7" s="275"/>
      <c r="G7" s="275"/>
      <c r="H7" s="275"/>
      <c r="I7" s="275"/>
      <c r="J7" s="275"/>
      <c r="K7" s="121"/>
    </row>
    <row r="8" spans="2:11" ht="12.75" customHeight="1">
      <c r="B8" s="123"/>
      <c r="C8" s="208"/>
      <c r="D8" s="208"/>
      <c r="E8" s="208"/>
      <c r="F8" s="208"/>
      <c r="G8" s="208"/>
      <c r="H8" s="208"/>
      <c r="I8" s="208"/>
      <c r="J8" s="208"/>
      <c r="K8" s="121"/>
    </row>
    <row r="9" spans="2:11" ht="15" customHeight="1">
      <c r="B9" s="123"/>
      <c r="C9" s="275" t="s">
        <v>740</v>
      </c>
      <c r="D9" s="275"/>
      <c r="E9" s="275"/>
      <c r="F9" s="275"/>
      <c r="G9" s="275"/>
      <c r="H9" s="275"/>
      <c r="I9" s="275"/>
      <c r="J9" s="275"/>
      <c r="K9" s="121"/>
    </row>
    <row r="10" spans="2:11" ht="15" customHeight="1">
      <c r="B10" s="123"/>
      <c r="C10" s="208"/>
      <c r="D10" s="275" t="s">
        <v>741</v>
      </c>
      <c r="E10" s="275"/>
      <c r="F10" s="275"/>
      <c r="G10" s="275"/>
      <c r="H10" s="275"/>
      <c r="I10" s="275"/>
      <c r="J10" s="275"/>
      <c r="K10" s="121"/>
    </row>
    <row r="11" spans="2:11" ht="15" customHeight="1">
      <c r="B11" s="123"/>
      <c r="C11" s="124"/>
      <c r="D11" s="275" t="s">
        <v>742</v>
      </c>
      <c r="E11" s="275"/>
      <c r="F11" s="275"/>
      <c r="G11" s="275"/>
      <c r="H11" s="275"/>
      <c r="I11" s="275"/>
      <c r="J11" s="275"/>
      <c r="K11" s="121"/>
    </row>
    <row r="12" spans="2:11" ht="12.75" customHeight="1">
      <c r="B12" s="123"/>
      <c r="C12" s="124"/>
      <c r="D12" s="124"/>
      <c r="E12" s="124"/>
      <c r="F12" s="124"/>
      <c r="G12" s="124"/>
      <c r="H12" s="124"/>
      <c r="I12" s="124"/>
      <c r="J12" s="124"/>
      <c r="K12" s="121"/>
    </row>
    <row r="13" spans="2:11" ht="15" customHeight="1">
      <c r="B13" s="123"/>
      <c r="C13" s="124"/>
      <c r="D13" s="275" t="s">
        <v>743</v>
      </c>
      <c r="E13" s="275"/>
      <c r="F13" s="275"/>
      <c r="G13" s="275"/>
      <c r="H13" s="275"/>
      <c r="I13" s="275"/>
      <c r="J13" s="275"/>
      <c r="K13" s="121"/>
    </row>
    <row r="14" spans="2:11" ht="15" customHeight="1">
      <c r="B14" s="123"/>
      <c r="C14" s="124"/>
      <c r="D14" s="275" t="s">
        <v>744</v>
      </c>
      <c r="E14" s="275"/>
      <c r="F14" s="275"/>
      <c r="G14" s="275"/>
      <c r="H14" s="275"/>
      <c r="I14" s="275"/>
      <c r="J14" s="275"/>
      <c r="K14" s="121"/>
    </row>
    <row r="15" spans="2:11" ht="15" customHeight="1">
      <c r="B15" s="123"/>
      <c r="C15" s="124"/>
      <c r="D15" s="275" t="s">
        <v>745</v>
      </c>
      <c r="E15" s="275"/>
      <c r="F15" s="275"/>
      <c r="G15" s="275"/>
      <c r="H15" s="275"/>
      <c r="I15" s="275"/>
      <c r="J15" s="275"/>
      <c r="K15" s="121"/>
    </row>
    <row r="16" spans="2:11" ht="15" customHeight="1">
      <c r="B16" s="123"/>
      <c r="C16" s="124"/>
      <c r="D16" s="124"/>
      <c r="E16" s="125" t="s">
        <v>75</v>
      </c>
      <c r="F16" s="275" t="s">
        <v>746</v>
      </c>
      <c r="G16" s="275"/>
      <c r="H16" s="275"/>
      <c r="I16" s="275"/>
      <c r="J16" s="275"/>
      <c r="K16" s="121"/>
    </row>
    <row r="17" spans="2:11" ht="15" customHeight="1">
      <c r="B17" s="123"/>
      <c r="C17" s="124"/>
      <c r="D17" s="124"/>
      <c r="E17" s="125" t="s">
        <v>747</v>
      </c>
      <c r="F17" s="275" t="s">
        <v>748</v>
      </c>
      <c r="G17" s="275"/>
      <c r="H17" s="275"/>
      <c r="I17" s="275"/>
      <c r="J17" s="275"/>
      <c r="K17" s="121"/>
    </row>
    <row r="18" spans="2:11" ht="15" customHeight="1">
      <c r="B18" s="123"/>
      <c r="C18" s="124"/>
      <c r="D18" s="124"/>
      <c r="E18" s="125" t="s">
        <v>749</v>
      </c>
      <c r="F18" s="275" t="s">
        <v>750</v>
      </c>
      <c r="G18" s="275"/>
      <c r="H18" s="275"/>
      <c r="I18" s="275"/>
      <c r="J18" s="275"/>
      <c r="K18" s="121"/>
    </row>
    <row r="19" spans="2:11" ht="15" customHeight="1">
      <c r="B19" s="123"/>
      <c r="C19" s="124"/>
      <c r="D19" s="124"/>
      <c r="E19" s="125" t="s">
        <v>751</v>
      </c>
      <c r="F19" s="275" t="s">
        <v>752</v>
      </c>
      <c r="G19" s="275"/>
      <c r="H19" s="275"/>
      <c r="I19" s="275"/>
      <c r="J19" s="275"/>
      <c r="K19" s="121"/>
    </row>
    <row r="20" spans="2:11" ht="15" customHeight="1">
      <c r="B20" s="123"/>
      <c r="C20" s="124"/>
      <c r="D20" s="124"/>
      <c r="E20" s="125" t="s">
        <v>753</v>
      </c>
      <c r="F20" s="275" t="s">
        <v>754</v>
      </c>
      <c r="G20" s="275"/>
      <c r="H20" s="275"/>
      <c r="I20" s="275"/>
      <c r="J20" s="275"/>
      <c r="K20" s="121"/>
    </row>
    <row r="21" spans="2:11" ht="15" customHeight="1">
      <c r="B21" s="123"/>
      <c r="C21" s="124"/>
      <c r="D21" s="124"/>
      <c r="E21" s="125" t="s">
        <v>755</v>
      </c>
      <c r="F21" s="275" t="s">
        <v>756</v>
      </c>
      <c r="G21" s="275"/>
      <c r="H21" s="275"/>
      <c r="I21" s="275"/>
      <c r="J21" s="275"/>
      <c r="K21" s="121"/>
    </row>
    <row r="22" spans="2:11" ht="12.75" customHeight="1">
      <c r="B22" s="123"/>
      <c r="C22" s="124"/>
      <c r="D22" s="124"/>
      <c r="E22" s="124"/>
      <c r="F22" s="124"/>
      <c r="G22" s="124"/>
      <c r="H22" s="124"/>
      <c r="I22" s="124"/>
      <c r="J22" s="124"/>
      <c r="K22" s="121"/>
    </row>
    <row r="23" spans="2:11" ht="15" customHeight="1">
      <c r="B23" s="123"/>
      <c r="C23" s="275" t="s">
        <v>757</v>
      </c>
      <c r="D23" s="275"/>
      <c r="E23" s="275"/>
      <c r="F23" s="275"/>
      <c r="G23" s="275"/>
      <c r="H23" s="275"/>
      <c r="I23" s="275"/>
      <c r="J23" s="275"/>
      <c r="K23" s="121"/>
    </row>
    <row r="24" spans="2:11" ht="15" customHeight="1">
      <c r="B24" s="123"/>
      <c r="C24" s="275" t="s">
        <v>758</v>
      </c>
      <c r="D24" s="275"/>
      <c r="E24" s="275"/>
      <c r="F24" s="275"/>
      <c r="G24" s="275"/>
      <c r="H24" s="275"/>
      <c r="I24" s="275"/>
      <c r="J24" s="275"/>
      <c r="K24" s="121"/>
    </row>
    <row r="25" spans="2:11" ht="15" customHeight="1">
      <c r="B25" s="123"/>
      <c r="C25" s="208"/>
      <c r="D25" s="275" t="s">
        <v>759</v>
      </c>
      <c r="E25" s="275"/>
      <c r="F25" s="275"/>
      <c r="G25" s="275"/>
      <c r="H25" s="275"/>
      <c r="I25" s="275"/>
      <c r="J25" s="275"/>
      <c r="K25" s="121"/>
    </row>
    <row r="26" spans="2:11" ht="15" customHeight="1">
      <c r="B26" s="123"/>
      <c r="C26" s="124"/>
      <c r="D26" s="275" t="s">
        <v>760</v>
      </c>
      <c r="E26" s="275"/>
      <c r="F26" s="275"/>
      <c r="G26" s="275"/>
      <c r="H26" s="275"/>
      <c r="I26" s="275"/>
      <c r="J26" s="275"/>
      <c r="K26" s="121"/>
    </row>
    <row r="27" spans="2:11" ht="12.75" customHeight="1">
      <c r="B27" s="123"/>
      <c r="C27" s="124"/>
      <c r="D27" s="124"/>
      <c r="E27" s="124"/>
      <c r="F27" s="124"/>
      <c r="G27" s="124"/>
      <c r="H27" s="124"/>
      <c r="I27" s="124"/>
      <c r="J27" s="124"/>
      <c r="K27" s="121"/>
    </row>
    <row r="28" spans="2:11" ht="15" customHeight="1">
      <c r="B28" s="123"/>
      <c r="C28" s="124"/>
      <c r="D28" s="275" t="s">
        <v>761</v>
      </c>
      <c r="E28" s="275"/>
      <c r="F28" s="275"/>
      <c r="G28" s="275"/>
      <c r="H28" s="275"/>
      <c r="I28" s="275"/>
      <c r="J28" s="275"/>
      <c r="K28" s="121"/>
    </row>
    <row r="29" spans="2:11" ht="15" customHeight="1">
      <c r="B29" s="123"/>
      <c r="C29" s="124"/>
      <c r="D29" s="275" t="s">
        <v>762</v>
      </c>
      <c r="E29" s="275"/>
      <c r="F29" s="275"/>
      <c r="G29" s="275"/>
      <c r="H29" s="275"/>
      <c r="I29" s="275"/>
      <c r="J29" s="275"/>
      <c r="K29" s="121"/>
    </row>
    <row r="30" spans="2:11" ht="12.75" customHeight="1">
      <c r="B30" s="123"/>
      <c r="C30" s="124"/>
      <c r="D30" s="124"/>
      <c r="E30" s="124"/>
      <c r="F30" s="124"/>
      <c r="G30" s="124"/>
      <c r="H30" s="124"/>
      <c r="I30" s="124"/>
      <c r="J30" s="124"/>
      <c r="K30" s="121"/>
    </row>
    <row r="31" spans="2:11" ht="15" customHeight="1">
      <c r="B31" s="123"/>
      <c r="C31" s="124"/>
      <c r="D31" s="275" t="s">
        <v>763</v>
      </c>
      <c r="E31" s="275"/>
      <c r="F31" s="275"/>
      <c r="G31" s="275"/>
      <c r="H31" s="275"/>
      <c r="I31" s="275"/>
      <c r="J31" s="275"/>
      <c r="K31" s="121"/>
    </row>
    <row r="32" spans="2:11" ht="15" customHeight="1">
      <c r="B32" s="123"/>
      <c r="C32" s="124"/>
      <c r="D32" s="275" t="s">
        <v>764</v>
      </c>
      <c r="E32" s="275"/>
      <c r="F32" s="275"/>
      <c r="G32" s="275"/>
      <c r="H32" s="275"/>
      <c r="I32" s="275"/>
      <c r="J32" s="275"/>
      <c r="K32" s="121"/>
    </row>
    <row r="33" spans="2:11" ht="15" customHeight="1">
      <c r="B33" s="123"/>
      <c r="C33" s="124"/>
      <c r="D33" s="275" t="s">
        <v>765</v>
      </c>
      <c r="E33" s="275"/>
      <c r="F33" s="275"/>
      <c r="G33" s="275"/>
      <c r="H33" s="275"/>
      <c r="I33" s="275"/>
      <c r="J33" s="275"/>
      <c r="K33" s="121"/>
    </row>
    <row r="34" spans="2:11" ht="15" customHeight="1">
      <c r="B34" s="123"/>
      <c r="C34" s="124"/>
      <c r="D34" s="208"/>
      <c r="E34" s="206" t="s">
        <v>117</v>
      </c>
      <c r="F34" s="208"/>
      <c r="G34" s="275" t="s">
        <v>766</v>
      </c>
      <c r="H34" s="275"/>
      <c r="I34" s="275"/>
      <c r="J34" s="275"/>
      <c r="K34" s="121"/>
    </row>
    <row r="35" spans="2:11" ht="15" customHeight="1">
      <c r="B35" s="123"/>
      <c r="C35" s="124"/>
      <c r="D35" s="208"/>
      <c r="E35" s="206" t="s">
        <v>767</v>
      </c>
      <c r="F35" s="208"/>
      <c r="G35" s="275" t="s">
        <v>768</v>
      </c>
      <c r="H35" s="275"/>
      <c r="I35" s="275"/>
      <c r="J35" s="275"/>
      <c r="K35" s="121"/>
    </row>
    <row r="36" spans="2:11" ht="15" customHeight="1">
      <c r="B36" s="123"/>
      <c r="C36" s="124"/>
      <c r="D36" s="208"/>
      <c r="E36" s="206" t="s">
        <v>50</v>
      </c>
      <c r="F36" s="208"/>
      <c r="G36" s="275" t="s">
        <v>769</v>
      </c>
      <c r="H36" s="275"/>
      <c r="I36" s="275"/>
      <c r="J36" s="275"/>
      <c r="K36" s="121"/>
    </row>
    <row r="37" spans="2:11" ht="15" customHeight="1">
      <c r="B37" s="123"/>
      <c r="C37" s="124"/>
      <c r="D37" s="208"/>
      <c r="E37" s="206" t="s">
        <v>118</v>
      </c>
      <c r="F37" s="208"/>
      <c r="G37" s="275" t="s">
        <v>770</v>
      </c>
      <c r="H37" s="275"/>
      <c r="I37" s="275"/>
      <c r="J37" s="275"/>
      <c r="K37" s="121"/>
    </row>
    <row r="38" spans="2:11" ht="15" customHeight="1">
      <c r="B38" s="123"/>
      <c r="C38" s="124"/>
      <c r="D38" s="208"/>
      <c r="E38" s="206" t="s">
        <v>119</v>
      </c>
      <c r="F38" s="208"/>
      <c r="G38" s="275" t="s">
        <v>771</v>
      </c>
      <c r="H38" s="275"/>
      <c r="I38" s="275"/>
      <c r="J38" s="275"/>
      <c r="K38" s="121"/>
    </row>
    <row r="39" spans="2:11" ht="15" customHeight="1">
      <c r="B39" s="123"/>
      <c r="C39" s="124"/>
      <c r="D39" s="208"/>
      <c r="E39" s="206" t="s">
        <v>120</v>
      </c>
      <c r="F39" s="208"/>
      <c r="G39" s="275" t="s">
        <v>772</v>
      </c>
      <c r="H39" s="275"/>
      <c r="I39" s="275"/>
      <c r="J39" s="275"/>
      <c r="K39" s="121"/>
    </row>
    <row r="40" spans="2:11" ht="15" customHeight="1">
      <c r="B40" s="123"/>
      <c r="C40" s="124"/>
      <c r="D40" s="208"/>
      <c r="E40" s="206" t="s">
        <v>773</v>
      </c>
      <c r="F40" s="208"/>
      <c r="G40" s="275" t="s">
        <v>774</v>
      </c>
      <c r="H40" s="275"/>
      <c r="I40" s="275"/>
      <c r="J40" s="275"/>
      <c r="K40" s="121"/>
    </row>
    <row r="41" spans="2:11" ht="15" customHeight="1">
      <c r="B41" s="123"/>
      <c r="C41" s="124"/>
      <c r="D41" s="208"/>
      <c r="E41" s="206"/>
      <c r="F41" s="208"/>
      <c r="G41" s="275" t="s">
        <v>775</v>
      </c>
      <c r="H41" s="275"/>
      <c r="I41" s="275"/>
      <c r="J41" s="275"/>
      <c r="K41" s="121"/>
    </row>
    <row r="42" spans="2:11" ht="15" customHeight="1">
      <c r="B42" s="123"/>
      <c r="C42" s="124"/>
      <c r="D42" s="208"/>
      <c r="E42" s="206" t="s">
        <v>776</v>
      </c>
      <c r="F42" s="208"/>
      <c r="G42" s="275" t="s">
        <v>777</v>
      </c>
      <c r="H42" s="275"/>
      <c r="I42" s="275"/>
      <c r="J42" s="275"/>
      <c r="K42" s="121"/>
    </row>
    <row r="43" spans="2:11" ht="15" customHeight="1">
      <c r="B43" s="123"/>
      <c r="C43" s="124"/>
      <c r="D43" s="208"/>
      <c r="E43" s="206" t="s">
        <v>123</v>
      </c>
      <c r="F43" s="208"/>
      <c r="G43" s="275" t="s">
        <v>778</v>
      </c>
      <c r="H43" s="275"/>
      <c r="I43" s="275"/>
      <c r="J43" s="275"/>
      <c r="K43" s="121"/>
    </row>
    <row r="44" spans="2:11" ht="12.75" customHeight="1">
      <c r="B44" s="123"/>
      <c r="C44" s="124"/>
      <c r="D44" s="208"/>
      <c r="E44" s="208"/>
      <c r="F44" s="208"/>
      <c r="G44" s="208"/>
      <c r="H44" s="208"/>
      <c r="I44" s="208"/>
      <c r="J44" s="208"/>
      <c r="K44" s="121"/>
    </row>
    <row r="45" spans="2:11" ht="15" customHeight="1">
      <c r="B45" s="123"/>
      <c r="C45" s="124"/>
      <c r="D45" s="275" t="s">
        <v>779</v>
      </c>
      <c r="E45" s="275"/>
      <c r="F45" s="275"/>
      <c r="G45" s="275"/>
      <c r="H45" s="275"/>
      <c r="I45" s="275"/>
      <c r="J45" s="275"/>
      <c r="K45" s="121"/>
    </row>
    <row r="46" spans="2:11" ht="15" customHeight="1">
      <c r="B46" s="123"/>
      <c r="C46" s="124"/>
      <c r="D46" s="124"/>
      <c r="E46" s="275" t="s">
        <v>780</v>
      </c>
      <c r="F46" s="275"/>
      <c r="G46" s="275"/>
      <c r="H46" s="275"/>
      <c r="I46" s="275"/>
      <c r="J46" s="275"/>
      <c r="K46" s="121"/>
    </row>
    <row r="47" spans="2:11" ht="15" customHeight="1">
      <c r="B47" s="123"/>
      <c r="C47" s="124"/>
      <c r="D47" s="124"/>
      <c r="E47" s="275" t="s">
        <v>781</v>
      </c>
      <c r="F47" s="275"/>
      <c r="G47" s="275"/>
      <c r="H47" s="275"/>
      <c r="I47" s="275"/>
      <c r="J47" s="275"/>
      <c r="K47" s="121"/>
    </row>
    <row r="48" spans="2:11" ht="15" customHeight="1">
      <c r="B48" s="123"/>
      <c r="C48" s="124"/>
      <c r="D48" s="124"/>
      <c r="E48" s="275" t="s">
        <v>782</v>
      </c>
      <c r="F48" s="275"/>
      <c r="G48" s="275"/>
      <c r="H48" s="275"/>
      <c r="I48" s="275"/>
      <c r="J48" s="275"/>
      <c r="K48" s="121"/>
    </row>
    <row r="49" spans="2:11" ht="15" customHeight="1">
      <c r="B49" s="123"/>
      <c r="C49" s="124"/>
      <c r="D49" s="275" t="s">
        <v>783</v>
      </c>
      <c r="E49" s="275"/>
      <c r="F49" s="275"/>
      <c r="G49" s="275"/>
      <c r="H49" s="275"/>
      <c r="I49" s="275"/>
      <c r="J49" s="275"/>
      <c r="K49" s="121"/>
    </row>
    <row r="50" spans="2:11" ht="25.5" customHeight="1">
      <c r="B50" s="120"/>
      <c r="C50" s="278" t="s">
        <v>784</v>
      </c>
      <c r="D50" s="278"/>
      <c r="E50" s="278"/>
      <c r="F50" s="278"/>
      <c r="G50" s="278"/>
      <c r="H50" s="278"/>
      <c r="I50" s="278"/>
      <c r="J50" s="278"/>
      <c r="K50" s="121"/>
    </row>
    <row r="51" spans="2:11" ht="5.25" customHeight="1">
      <c r="B51" s="120"/>
      <c r="C51" s="122"/>
      <c r="D51" s="122"/>
      <c r="E51" s="122"/>
      <c r="F51" s="122"/>
      <c r="G51" s="122"/>
      <c r="H51" s="122"/>
      <c r="I51" s="122"/>
      <c r="J51" s="122"/>
      <c r="K51" s="121"/>
    </row>
    <row r="52" spans="2:11" ht="15" customHeight="1">
      <c r="B52" s="120"/>
      <c r="C52" s="275" t="s">
        <v>785</v>
      </c>
      <c r="D52" s="275"/>
      <c r="E52" s="275"/>
      <c r="F52" s="275"/>
      <c r="G52" s="275"/>
      <c r="H52" s="275"/>
      <c r="I52" s="275"/>
      <c r="J52" s="275"/>
      <c r="K52" s="121"/>
    </row>
    <row r="53" spans="2:11" ht="15" customHeight="1">
      <c r="B53" s="120"/>
      <c r="C53" s="275" t="s">
        <v>786</v>
      </c>
      <c r="D53" s="275"/>
      <c r="E53" s="275"/>
      <c r="F53" s="275"/>
      <c r="G53" s="275"/>
      <c r="H53" s="275"/>
      <c r="I53" s="275"/>
      <c r="J53" s="275"/>
      <c r="K53" s="121"/>
    </row>
    <row r="54" spans="2:11" ht="12.75" customHeight="1">
      <c r="B54" s="120"/>
      <c r="C54" s="208"/>
      <c r="D54" s="208"/>
      <c r="E54" s="208"/>
      <c r="F54" s="208"/>
      <c r="G54" s="208"/>
      <c r="H54" s="208"/>
      <c r="I54" s="208"/>
      <c r="J54" s="208"/>
      <c r="K54" s="121"/>
    </row>
    <row r="55" spans="2:11" ht="15" customHeight="1">
      <c r="B55" s="120"/>
      <c r="C55" s="275" t="s">
        <v>787</v>
      </c>
      <c r="D55" s="275"/>
      <c r="E55" s="275"/>
      <c r="F55" s="275"/>
      <c r="G55" s="275"/>
      <c r="H55" s="275"/>
      <c r="I55" s="275"/>
      <c r="J55" s="275"/>
      <c r="K55" s="121"/>
    </row>
    <row r="56" spans="2:11" ht="15" customHeight="1">
      <c r="B56" s="120"/>
      <c r="C56" s="124"/>
      <c r="D56" s="275" t="s">
        <v>788</v>
      </c>
      <c r="E56" s="275"/>
      <c r="F56" s="275"/>
      <c r="G56" s="275"/>
      <c r="H56" s="275"/>
      <c r="I56" s="275"/>
      <c r="J56" s="275"/>
      <c r="K56" s="121"/>
    </row>
    <row r="57" spans="2:11" ht="15" customHeight="1">
      <c r="B57" s="120"/>
      <c r="C57" s="124"/>
      <c r="D57" s="275" t="s">
        <v>789</v>
      </c>
      <c r="E57" s="275"/>
      <c r="F57" s="275"/>
      <c r="G57" s="275"/>
      <c r="H57" s="275"/>
      <c r="I57" s="275"/>
      <c r="J57" s="275"/>
      <c r="K57" s="121"/>
    </row>
    <row r="58" spans="2:11" ht="15" customHeight="1">
      <c r="B58" s="120"/>
      <c r="C58" s="124"/>
      <c r="D58" s="275" t="s">
        <v>790</v>
      </c>
      <c r="E58" s="275"/>
      <c r="F58" s="275"/>
      <c r="G58" s="275"/>
      <c r="H58" s="275"/>
      <c r="I58" s="275"/>
      <c r="J58" s="275"/>
      <c r="K58" s="121"/>
    </row>
    <row r="59" spans="2:11" ht="15" customHeight="1">
      <c r="B59" s="120"/>
      <c r="C59" s="124"/>
      <c r="D59" s="275" t="s">
        <v>791</v>
      </c>
      <c r="E59" s="275"/>
      <c r="F59" s="275"/>
      <c r="G59" s="275"/>
      <c r="H59" s="275"/>
      <c r="I59" s="275"/>
      <c r="J59" s="275"/>
      <c r="K59" s="121"/>
    </row>
    <row r="60" spans="2:11" ht="15" customHeight="1">
      <c r="B60" s="120"/>
      <c r="C60" s="124"/>
      <c r="D60" s="277" t="s">
        <v>792</v>
      </c>
      <c r="E60" s="277"/>
      <c r="F60" s="277"/>
      <c r="G60" s="277"/>
      <c r="H60" s="277"/>
      <c r="I60" s="277"/>
      <c r="J60" s="277"/>
      <c r="K60" s="121"/>
    </row>
    <row r="61" spans="2:11" ht="15" customHeight="1">
      <c r="B61" s="120"/>
      <c r="C61" s="124"/>
      <c r="D61" s="275" t="s">
        <v>793</v>
      </c>
      <c r="E61" s="275"/>
      <c r="F61" s="275"/>
      <c r="G61" s="275"/>
      <c r="H61" s="275"/>
      <c r="I61" s="275"/>
      <c r="J61" s="275"/>
      <c r="K61" s="121"/>
    </row>
    <row r="62" spans="2:11" ht="12.75" customHeight="1">
      <c r="B62" s="120"/>
      <c r="C62" s="124"/>
      <c r="D62" s="124"/>
      <c r="E62" s="126"/>
      <c r="F62" s="124"/>
      <c r="G62" s="124"/>
      <c r="H62" s="124"/>
      <c r="I62" s="124"/>
      <c r="J62" s="124"/>
      <c r="K62" s="121"/>
    </row>
    <row r="63" spans="2:11" ht="15" customHeight="1">
      <c r="B63" s="120"/>
      <c r="C63" s="124"/>
      <c r="D63" s="275" t="s">
        <v>794</v>
      </c>
      <c r="E63" s="275"/>
      <c r="F63" s="275"/>
      <c r="G63" s="275"/>
      <c r="H63" s="275"/>
      <c r="I63" s="275"/>
      <c r="J63" s="275"/>
      <c r="K63" s="121"/>
    </row>
    <row r="64" spans="2:11" ht="15" customHeight="1">
      <c r="B64" s="120"/>
      <c r="C64" s="124"/>
      <c r="D64" s="277" t="s">
        <v>795</v>
      </c>
      <c r="E64" s="277"/>
      <c r="F64" s="277"/>
      <c r="G64" s="277"/>
      <c r="H64" s="277"/>
      <c r="I64" s="277"/>
      <c r="J64" s="277"/>
      <c r="K64" s="121"/>
    </row>
    <row r="65" spans="2:11" ht="15" customHeight="1">
      <c r="B65" s="120"/>
      <c r="C65" s="124"/>
      <c r="D65" s="275" t="s">
        <v>796</v>
      </c>
      <c r="E65" s="275"/>
      <c r="F65" s="275"/>
      <c r="G65" s="275"/>
      <c r="H65" s="275"/>
      <c r="I65" s="275"/>
      <c r="J65" s="275"/>
      <c r="K65" s="121"/>
    </row>
    <row r="66" spans="2:11" ht="15" customHeight="1">
      <c r="B66" s="120"/>
      <c r="C66" s="124"/>
      <c r="D66" s="275" t="s">
        <v>797</v>
      </c>
      <c r="E66" s="275"/>
      <c r="F66" s="275"/>
      <c r="G66" s="275"/>
      <c r="H66" s="275"/>
      <c r="I66" s="275"/>
      <c r="J66" s="275"/>
      <c r="K66" s="121"/>
    </row>
    <row r="67" spans="2:11" ht="15" customHeight="1">
      <c r="B67" s="120"/>
      <c r="C67" s="124"/>
      <c r="D67" s="275" t="s">
        <v>798</v>
      </c>
      <c r="E67" s="275"/>
      <c r="F67" s="275"/>
      <c r="G67" s="275"/>
      <c r="H67" s="275"/>
      <c r="I67" s="275"/>
      <c r="J67" s="275"/>
      <c r="K67" s="121"/>
    </row>
    <row r="68" spans="2:11" ht="15" customHeight="1">
      <c r="B68" s="120"/>
      <c r="C68" s="124"/>
      <c r="D68" s="275" t="s">
        <v>799</v>
      </c>
      <c r="E68" s="275"/>
      <c r="F68" s="275"/>
      <c r="G68" s="275"/>
      <c r="H68" s="275"/>
      <c r="I68" s="275"/>
      <c r="J68" s="275"/>
      <c r="K68" s="121"/>
    </row>
    <row r="69" spans="2:11" ht="12.75" customHeight="1">
      <c r="B69" s="127"/>
      <c r="C69" s="128"/>
      <c r="D69" s="128"/>
      <c r="E69" s="128"/>
      <c r="F69" s="128"/>
      <c r="G69" s="128"/>
      <c r="H69" s="128"/>
      <c r="I69" s="128"/>
      <c r="J69" s="128"/>
      <c r="K69" s="129"/>
    </row>
    <row r="70" spans="2:11" ht="18.75" customHeight="1">
      <c r="B70" s="130"/>
      <c r="C70" s="130"/>
      <c r="D70" s="130"/>
      <c r="E70" s="130"/>
      <c r="F70" s="130"/>
      <c r="G70" s="130"/>
      <c r="H70" s="130"/>
      <c r="I70" s="130"/>
      <c r="J70" s="130"/>
      <c r="K70" s="131"/>
    </row>
    <row r="71" spans="2:11" ht="18.75" customHeight="1">
      <c r="B71" s="131"/>
      <c r="C71" s="131"/>
      <c r="D71" s="131"/>
      <c r="E71" s="131"/>
      <c r="F71" s="131"/>
      <c r="G71" s="131"/>
      <c r="H71" s="131"/>
      <c r="I71" s="131"/>
      <c r="J71" s="131"/>
      <c r="K71" s="131"/>
    </row>
    <row r="72" spans="2:11" ht="7.5" customHeight="1">
      <c r="B72" s="132"/>
      <c r="C72" s="133"/>
      <c r="D72" s="133"/>
      <c r="E72" s="133"/>
      <c r="F72" s="133"/>
      <c r="G72" s="133"/>
      <c r="H72" s="133"/>
      <c r="I72" s="133"/>
      <c r="J72" s="133"/>
      <c r="K72" s="134"/>
    </row>
    <row r="73" spans="2:11" ht="45" customHeight="1">
      <c r="B73" s="135"/>
      <c r="C73" s="276" t="s">
        <v>81</v>
      </c>
      <c r="D73" s="276"/>
      <c r="E73" s="276"/>
      <c r="F73" s="276"/>
      <c r="G73" s="276"/>
      <c r="H73" s="276"/>
      <c r="I73" s="276"/>
      <c r="J73" s="276"/>
      <c r="K73" s="136"/>
    </row>
    <row r="74" spans="2:11" ht="17.25" customHeight="1">
      <c r="B74" s="135"/>
      <c r="C74" s="137" t="s">
        <v>800</v>
      </c>
      <c r="D74" s="137"/>
      <c r="E74" s="137"/>
      <c r="F74" s="137" t="s">
        <v>801</v>
      </c>
      <c r="G74" s="138"/>
      <c r="H74" s="137" t="s">
        <v>118</v>
      </c>
      <c r="I74" s="137" t="s">
        <v>54</v>
      </c>
      <c r="J74" s="137" t="s">
        <v>802</v>
      </c>
      <c r="K74" s="136"/>
    </row>
    <row r="75" spans="2:11" ht="17.25" customHeight="1">
      <c r="B75" s="135"/>
      <c r="C75" s="139" t="s">
        <v>803</v>
      </c>
      <c r="D75" s="139"/>
      <c r="E75" s="139"/>
      <c r="F75" s="140" t="s">
        <v>804</v>
      </c>
      <c r="G75" s="141"/>
      <c r="H75" s="139"/>
      <c r="I75" s="139"/>
      <c r="J75" s="139" t="s">
        <v>805</v>
      </c>
      <c r="K75" s="136"/>
    </row>
    <row r="76" spans="2:11" ht="5.25" customHeight="1">
      <c r="B76" s="135"/>
      <c r="C76" s="142"/>
      <c r="D76" s="142"/>
      <c r="E76" s="142"/>
      <c r="F76" s="142"/>
      <c r="G76" s="143"/>
      <c r="H76" s="142"/>
      <c r="I76" s="142"/>
      <c r="J76" s="142"/>
      <c r="K76" s="136"/>
    </row>
    <row r="77" spans="2:11" ht="15" customHeight="1">
      <c r="B77" s="135"/>
      <c r="C77" s="206" t="s">
        <v>806</v>
      </c>
      <c r="D77" s="206"/>
      <c r="E77" s="206"/>
      <c r="F77" s="144" t="s">
        <v>807</v>
      </c>
      <c r="G77" s="143"/>
      <c r="H77" s="206" t="s">
        <v>808</v>
      </c>
      <c r="I77" s="206" t="s">
        <v>809</v>
      </c>
      <c r="J77" s="206" t="s">
        <v>810</v>
      </c>
      <c r="K77" s="136"/>
    </row>
    <row r="78" spans="2:11" ht="15" customHeight="1">
      <c r="B78" s="145"/>
      <c r="C78" s="206" t="s">
        <v>811</v>
      </c>
      <c r="D78" s="206"/>
      <c r="E78" s="206"/>
      <c r="F78" s="144" t="s">
        <v>812</v>
      </c>
      <c r="G78" s="143"/>
      <c r="H78" s="206" t="s">
        <v>813</v>
      </c>
      <c r="I78" s="206" t="s">
        <v>809</v>
      </c>
      <c r="J78" s="206">
        <v>50</v>
      </c>
      <c r="K78" s="136"/>
    </row>
    <row r="79" spans="2:11" ht="15" customHeight="1">
      <c r="B79" s="145"/>
      <c r="C79" s="206" t="s">
        <v>814</v>
      </c>
      <c r="D79" s="206"/>
      <c r="E79" s="206"/>
      <c r="F79" s="144" t="s">
        <v>807</v>
      </c>
      <c r="G79" s="143"/>
      <c r="H79" s="206" t="s">
        <v>815</v>
      </c>
      <c r="I79" s="206" t="s">
        <v>816</v>
      </c>
      <c r="J79" s="206"/>
      <c r="K79" s="136"/>
    </row>
    <row r="80" spans="2:11" ht="15" customHeight="1">
      <c r="B80" s="145"/>
      <c r="C80" s="206" t="s">
        <v>817</v>
      </c>
      <c r="D80" s="206"/>
      <c r="E80" s="206"/>
      <c r="F80" s="144" t="s">
        <v>812</v>
      </c>
      <c r="G80" s="143"/>
      <c r="H80" s="206" t="s">
        <v>818</v>
      </c>
      <c r="I80" s="206" t="s">
        <v>809</v>
      </c>
      <c r="J80" s="206">
        <v>50</v>
      </c>
      <c r="K80" s="136"/>
    </row>
    <row r="81" spans="2:11" ht="15" customHeight="1">
      <c r="B81" s="145"/>
      <c r="C81" s="206" t="s">
        <v>819</v>
      </c>
      <c r="D81" s="206"/>
      <c r="E81" s="206"/>
      <c r="F81" s="144" t="s">
        <v>812</v>
      </c>
      <c r="G81" s="143"/>
      <c r="H81" s="206" t="s">
        <v>820</v>
      </c>
      <c r="I81" s="206" t="s">
        <v>809</v>
      </c>
      <c r="J81" s="206">
        <v>20</v>
      </c>
      <c r="K81" s="136"/>
    </row>
    <row r="82" spans="2:11" ht="15" customHeight="1">
      <c r="B82" s="145"/>
      <c r="C82" s="206" t="s">
        <v>821</v>
      </c>
      <c r="D82" s="206"/>
      <c r="E82" s="206"/>
      <c r="F82" s="144" t="s">
        <v>812</v>
      </c>
      <c r="G82" s="143"/>
      <c r="H82" s="206" t="s">
        <v>822</v>
      </c>
      <c r="I82" s="206" t="s">
        <v>809</v>
      </c>
      <c r="J82" s="206">
        <v>20</v>
      </c>
      <c r="K82" s="136"/>
    </row>
    <row r="83" spans="2:11" ht="15" customHeight="1">
      <c r="B83" s="145"/>
      <c r="C83" s="206" t="s">
        <v>823</v>
      </c>
      <c r="D83" s="206"/>
      <c r="E83" s="206"/>
      <c r="F83" s="144" t="s">
        <v>812</v>
      </c>
      <c r="G83" s="143"/>
      <c r="H83" s="206" t="s">
        <v>824</v>
      </c>
      <c r="I83" s="206" t="s">
        <v>809</v>
      </c>
      <c r="J83" s="206">
        <v>50</v>
      </c>
      <c r="K83" s="136"/>
    </row>
    <row r="84" spans="2:11" ht="15" customHeight="1">
      <c r="B84" s="145"/>
      <c r="C84" s="206" t="s">
        <v>825</v>
      </c>
      <c r="D84" s="206"/>
      <c r="E84" s="206"/>
      <c r="F84" s="144" t="s">
        <v>812</v>
      </c>
      <c r="G84" s="143"/>
      <c r="H84" s="206" t="s">
        <v>825</v>
      </c>
      <c r="I84" s="206" t="s">
        <v>809</v>
      </c>
      <c r="J84" s="206">
        <v>50</v>
      </c>
      <c r="K84" s="136"/>
    </row>
    <row r="85" spans="2:11" ht="15" customHeight="1">
      <c r="B85" s="145"/>
      <c r="C85" s="206" t="s">
        <v>124</v>
      </c>
      <c r="D85" s="206"/>
      <c r="E85" s="206"/>
      <c r="F85" s="144" t="s">
        <v>812</v>
      </c>
      <c r="G85" s="143"/>
      <c r="H85" s="206" t="s">
        <v>826</v>
      </c>
      <c r="I85" s="206" t="s">
        <v>809</v>
      </c>
      <c r="J85" s="206">
        <v>255</v>
      </c>
      <c r="K85" s="136"/>
    </row>
    <row r="86" spans="2:11" ht="15" customHeight="1">
      <c r="B86" s="145"/>
      <c r="C86" s="206" t="s">
        <v>827</v>
      </c>
      <c r="D86" s="206"/>
      <c r="E86" s="206"/>
      <c r="F86" s="144" t="s">
        <v>807</v>
      </c>
      <c r="G86" s="143"/>
      <c r="H86" s="206" t="s">
        <v>828</v>
      </c>
      <c r="I86" s="206" t="s">
        <v>829</v>
      </c>
      <c r="J86" s="206"/>
      <c r="K86" s="136"/>
    </row>
    <row r="87" spans="2:11" ht="15" customHeight="1">
      <c r="B87" s="145"/>
      <c r="C87" s="206" t="s">
        <v>830</v>
      </c>
      <c r="D87" s="206"/>
      <c r="E87" s="206"/>
      <c r="F87" s="144" t="s">
        <v>807</v>
      </c>
      <c r="G87" s="143"/>
      <c r="H87" s="206" t="s">
        <v>831</v>
      </c>
      <c r="I87" s="206" t="s">
        <v>832</v>
      </c>
      <c r="J87" s="206"/>
      <c r="K87" s="136"/>
    </row>
    <row r="88" spans="2:11" ht="15" customHeight="1">
      <c r="B88" s="145"/>
      <c r="C88" s="206" t="s">
        <v>833</v>
      </c>
      <c r="D88" s="206"/>
      <c r="E88" s="206"/>
      <c r="F88" s="144" t="s">
        <v>807</v>
      </c>
      <c r="G88" s="143"/>
      <c r="H88" s="206" t="s">
        <v>833</v>
      </c>
      <c r="I88" s="206" t="s">
        <v>832</v>
      </c>
      <c r="J88" s="206"/>
      <c r="K88" s="136"/>
    </row>
    <row r="89" spans="2:11" ht="15" customHeight="1">
      <c r="B89" s="145"/>
      <c r="C89" s="206" t="s">
        <v>37</v>
      </c>
      <c r="D89" s="206"/>
      <c r="E89" s="206"/>
      <c r="F89" s="144" t="s">
        <v>807</v>
      </c>
      <c r="G89" s="143"/>
      <c r="H89" s="206" t="s">
        <v>834</v>
      </c>
      <c r="I89" s="206" t="s">
        <v>832</v>
      </c>
      <c r="J89" s="206"/>
      <c r="K89" s="136"/>
    </row>
    <row r="90" spans="2:11" ht="15" customHeight="1">
      <c r="B90" s="145"/>
      <c r="C90" s="206" t="s">
        <v>45</v>
      </c>
      <c r="D90" s="206"/>
      <c r="E90" s="206"/>
      <c r="F90" s="144" t="s">
        <v>807</v>
      </c>
      <c r="G90" s="143"/>
      <c r="H90" s="206" t="s">
        <v>835</v>
      </c>
      <c r="I90" s="206" t="s">
        <v>832</v>
      </c>
      <c r="J90" s="206"/>
      <c r="K90" s="136"/>
    </row>
    <row r="91" spans="2:11" ht="15" customHeight="1">
      <c r="B91" s="146"/>
      <c r="C91" s="147"/>
      <c r="D91" s="147"/>
      <c r="E91" s="147"/>
      <c r="F91" s="147"/>
      <c r="G91" s="147"/>
      <c r="H91" s="147"/>
      <c r="I91" s="147"/>
      <c r="J91" s="147"/>
      <c r="K91" s="148"/>
    </row>
    <row r="92" spans="2:11" ht="18.75" customHeight="1">
      <c r="B92" s="149"/>
      <c r="C92" s="150"/>
      <c r="D92" s="150"/>
      <c r="E92" s="150"/>
      <c r="F92" s="150"/>
      <c r="G92" s="150"/>
      <c r="H92" s="150"/>
      <c r="I92" s="150"/>
      <c r="J92" s="150"/>
      <c r="K92" s="149"/>
    </row>
    <row r="93" spans="2:11" ht="18.75" customHeight="1">
      <c r="B93" s="131"/>
      <c r="C93" s="131"/>
      <c r="D93" s="131"/>
      <c r="E93" s="131"/>
      <c r="F93" s="131"/>
      <c r="G93" s="131"/>
      <c r="H93" s="131"/>
      <c r="I93" s="131"/>
      <c r="J93" s="131"/>
      <c r="K93" s="131"/>
    </row>
    <row r="94" spans="2:11" ht="7.5" customHeight="1">
      <c r="B94" s="132"/>
      <c r="C94" s="133"/>
      <c r="D94" s="133"/>
      <c r="E94" s="133"/>
      <c r="F94" s="133"/>
      <c r="G94" s="133"/>
      <c r="H94" s="133"/>
      <c r="I94" s="133"/>
      <c r="J94" s="133"/>
      <c r="K94" s="134"/>
    </row>
    <row r="95" spans="2:11" ht="45" customHeight="1">
      <c r="B95" s="135"/>
      <c r="C95" s="276" t="s">
        <v>836</v>
      </c>
      <c r="D95" s="276"/>
      <c r="E95" s="276"/>
      <c r="F95" s="276"/>
      <c r="G95" s="276"/>
      <c r="H95" s="276"/>
      <c r="I95" s="276"/>
      <c r="J95" s="276"/>
      <c r="K95" s="136"/>
    </row>
    <row r="96" spans="2:11" ht="17.25" customHeight="1">
      <c r="B96" s="135"/>
      <c r="C96" s="137" t="s">
        <v>800</v>
      </c>
      <c r="D96" s="137"/>
      <c r="E96" s="137"/>
      <c r="F96" s="137" t="s">
        <v>801</v>
      </c>
      <c r="G96" s="138"/>
      <c r="H96" s="137" t="s">
        <v>118</v>
      </c>
      <c r="I96" s="137" t="s">
        <v>54</v>
      </c>
      <c r="J96" s="137" t="s">
        <v>802</v>
      </c>
      <c r="K96" s="136"/>
    </row>
    <row r="97" spans="2:11" ht="17.25" customHeight="1">
      <c r="B97" s="135"/>
      <c r="C97" s="139" t="s">
        <v>803</v>
      </c>
      <c r="D97" s="139"/>
      <c r="E97" s="139"/>
      <c r="F97" s="140" t="s">
        <v>804</v>
      </c>
      <c r="G97" s="141"/>
      <c r="H97" s="139"/>
      <c r="I97" s="139"/>
      <c r="J97" s="139" t="s">
        <v>805</v>
      </c>
      <c r="K97" s="136"/>
    </row>
    <row r="98" spans="2:11" ht="5.25" customHeight="1">
      <c r="B98" s="135"/>
      <c r="C98" s="137"/>
      <c r="D98" s="137"/>
      <c r="E98" s="137"/>
      <c r="F98" s="137"/>
      <c r="G98" s="151"/>
      <c r="H98" s="137"/>
      <c r="I98" s="137"/>
      <c r="J98" s="137"/>
      <c r="K98" s="136"/>
    </row>
    <row r="99" spans="2:11" ht="15" customHeight="1">
      <c r="B99" s="135"/>
      <c r="C99" s="206" t="s">
        <v>806</v>
      </c>
      <c r="D99" s="206"/>
      <c r="E99" s="206"/>
      <c r="F99" s="144" t="s">
        <v>807</v>
      </c>
      <c r="G99" s="206"/>
      <c r="H99" s="206" t="s">
        <v>837</v>
      </c>
      <c r="I99" s="206" t="s">
        <v>809</v>
      </c>
      <c r="J99" s="206" t="s">
        <v>810</v>
      </c>
      <c r="K99" s="136"/>
    </row>
    <row r="100" spans="2:11" ht="15" customHeight="1">
      <c r="B100" s="145"/>
      <c r="C100" s="206" t="s">
        <v>811</v>
      </c>
      <c r="D100" s="206"/>
      <c r="E100" s="206"/>
      <c r="F100" s="144" t="s">
        <v>812</v>
      </c>
      <c r="G100" s="206"/>
      <c r="H100" s="206" t="s">
        <v>837</v>
      </c>
      <c r="I100" s="206" t="s">
        <v>809</v>
      </c>
      <c r="J100" s="206">
        <v>50</v>
      </c>
      <c r="K100" s="136"/>
    </row>
    <row r="101" spans="2:11" ht="15" customHeight="1">
      <c r="B101" s="145"/>
      <c r="C101" s="206" t="s">
        <v>814</v>
      </c>
      <c r="D101" s="206"/>
      <c r="E101" s="206"/>
      <c r="F101" s="144" t="s">
        <v>807</v>
      </c>
      <c r="G101" s="206"/>
      <c r="H101" s="206" t="s">
        <v>837</v>
      </c>
      <c r="I101" s="206" t="s">
        <v>816</v>
      </c>
      <c r="J101" s="206"/>
      <c r="K101" s="136"/>
    </row>
    <row r="102" spans="2:11" ht="15" customHeight="1">
      <c r="B102" s="145"/>
      <c r="C102" s="206" t="s">
        <v>817</v>
      </c>
      <c r="D102" s="206"/>
      <c r="E102" s="206"/>
      <c r="F102" s="144" t="s">
        <v>812</v>
      </c>
      <c r="G102" s="206"/>
      <c r="H102" s="206" t="s">
        <v>837</v>
      </c>
      <c r="I102" s="206" t="s">
        <v>809</v>
      </c>
      <c r="J102" s="206">
        <v>50</v>
      </c>
      <c r="K102" s="136"/>
    </row>
    <row r="103" spans="2:11" ht="15" customHeight="1">
      <c r="B103" s="145"/>
      <c r="C103" s="206" t="s">
        <v>825</v>
      </c>
      <c r="D103" s="206"/>
      <c r="E103" s="206"/>
      <c r="F103" s="144" t="s">
        <v>812</v>
      </c>
      <c r="G103" s="206"/>
      <c r="H103" s="206" t="s">
        <v>837</v>
      </c>
      <c r="I103" s="206" t="s">
        <v>809</v>
      </c>
      <c r="J103" s="206">
        <v>50</v>
      </c>
      <c r="K103" s="136"/>
    </row>
    <row r="104" spans="2:11" ht="15" customHeight="1">
      <c r="B104" s="145"/>
      <c r="C104" s="206" t="s">
        <v>823</v>
      </c>
      <c r="D104" s="206"/>
      <c r="E104" s="206"/>
      <c r="F104" s="144" t="s">
        <v>812</v>
      </c>
      <c r="G104" s="206"/>
      <c r="H104" s="206" t="s">
        <v>837</v>
      </c>
      <c r="I104" s="206" t="s">
        <v>809</v>
      </c>
      <c r="J104" s="206">
        <v>50</v>
      </c>
      <c r="K104" s="136"/>
    </row>
    <row r="105" spans="2:11" ht="15" customHeight="1">
      <c r="B105" s="145"/>
      <c r="C105" s="206" t="s">
        <v>50</v>
      </c>
      <c r="D105" s="206"/>
      <c r="E105" s="206"/>
      <c r="F105" s="144" t="s">
        <v>807</v>
      </c>
      <c r="G105" s="206"/>
      <c r="H105" s="206" t="s">
        <v>838</v>
      </c>
      <c r="I105" s="206" t="s">
        <v>809</v>
      </c>
      <c r="J105" s="206">
        <v>20</v>
      </c>
      <c r="K105" s="136"/>
    </row>
    <row r="106" spans="2:11" ht="15" customHeight="1">
      <c r="B106" s="145"/>
      <c r="C106" s="206" t="s">
        <v>839</v>
      </c>
      <c r="D106" s="206"/>
      <c r="E106" s="206"/>
      <c r="F106" s="144" t="s">
        <v>807</v>
      </c>
      <c r="G106" s="206"/>
      <c r="H106" s="206" t="s">
        <v>840</v>
      </c>
      <c r="I106" s="206" t="s">
        <v>809</v>
      </c>
      <c r="J106" s="206">
        <v>120</v>
      </c>
      <c r="K106" s="136"/>
    </row>
    <row r="107" spans="2:11" ht="15" customHeight="1">
      <c r="B107" s="145"/>
      <c r="C107" s="206" t="s">
        <v>37</v>
      </c>
      <c r="D107" s="206"/>
      <c r="E107" s="206"/>
      <c r="F107" s="144" t="s">
        <v>807</v>
      </c>
      <c r="G107" s="206"/>
      <c r="H107" s="206" t="s">
        <v>841</v>
      </c>
      <c r="I107" s="206" t="s">
        <v>832</v>
      </c>
      <c r="J107" s="206"/>
      <c r="K107" s="136"/>
    </row>
    <row r="108" spans="2:11" ht="15" customHeight="1">
      <c r="B108" s="145"/>
      <c r="C108" s="206" t="s">
        <v>45</v>
      </c>
      <c r="D108" s="206"/>
      <c r="E108" s="206"/>
      <c r="F108" s="144" t="s">
        <v>807</v>
      </c>
      <c r="G108" s="206"/>
      <c r="H108" s="206" t="s">
        <v>842</v>
      </c>
      <c r="I108" s="206" t="s">
        <v>832</v>
      </c>
      <c r="J108" s="206"/>
      <c r="K108" s="136"/>
    </row>
    <row r="109" spans="2:11" ht="15" customHeight="1">
      <c r="B109" s="145"/>
      <c r="C109" s="206" t="s">
        <v>54</v>
      </c>
      <c r="D109" s="206"/>
      <c r="E109" s="206"/>
      <c r="F109" s="144" t="s">
        <v>807</v>
      </c>
      <c r="G109" s="206"/>
      <c r="H109" s="206" t="s">
        <v>843</v>
      </c>
      <c r="I109" s="206" t="s">
        <v>844</v>
      </c>
      <c r="J109" s="206"/>
      <c r="K109" s="136"/>
    </row>
    <row r="110" spans="2:11" ht="15" customHeight="1">
      <c r="B110" s="146"/>
      <c r="C110" s="152"/>
      <c r="D110" s="152"/>
      <c r="E110" s="152"/>
      <c r="F110" s="152"/>
      <c r="G110" s="152"/>
      <c r="H110" s="152"/>
      <c r="I110" s="152"/>
      <c r="J110" s="152"/>
      <c r="K110" s="148"/>
    </row>
    <row r="111" spans="2:11" ht="18.75" customHeight="1">
      <c r="B111" s="153"/>
      <c r="C111" s="208"/>
      <c r="D111" s="208"/>
      <c r="E111" s="208"/>
      <c r="F111" s="154"/>
      <c r="G111" s="208"/>
      <c r="H111" s="208"/>
      <c r="I111" s="208"/>
      <c r="J111" s="208"/>
      <c r="K111" s="153"/>
    </row>
    <row r="112" spans="2:11" ht="18.75" customHeight="1"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</row>
    <row r="113" spans="2:11" ht="7.5" customHeight="1">
      <c r="B113" s="155"/>
      <c r="C113" s="156"/>
      <c r="D113" s="156"/>
      <c r="E113" s="156"/>
      <c r="F113" s="156"/>
      <c r="G113" s="156"/>
      <c r="H113" s="156"/>
      <c r="I113" s="156"/>
      <c r="J113" s="156"/>
      <c r="K113" s="157"/>
    </row>
    <row r="114" spans="2:11" ht="45" customHeight="1">
      <c r="B114" s="158"/>
      <c r="C114" s="273" t="s">
        <v>845</v>
      </c>
      <c r="D114" s="273"/>
      <c r="E114" s="273"/>
      <c r="F114" s="273"/>
      <c r="G114" s="273"/>
      <c r="H114" s="273"/>
      <c r="I114" s="273"/>
      <c r="J114" s="273"/>
      <c r="K114" s="159"/>
    </row>
    <row r="115" spans="2:11" ht="17.25" customHeight="1">
      <c r="B115" s="160"/>
      <c r="C115" s="137" t="s">
        <v>800</v>
      </c>
      <c r="D115" s="137"/>
      <c r="E115" s="137"/>
      <c r="F115" s="137" t="s">
        <v>801</v>
      </c>
      <c r="G115" s="138"/>
      <c r="H115" s="137" t="s">
        <v>118</v>
      </c>
      <c r="I115" s="137" t="s">
        <v>54</v>
      </c>
      <c r="J115" s="137" t="s">
        <v>802</v>
      </c>
      <c r="K115" s="161"/>
    </row>
    <row r="116" spans="2:11" ht="17.25" customHeight="1">
      <c r="B116" s="160"/>
      <c r="C116" s="139" t="s">
        <v>803</v>
      </c>
      <c r="D116" s="139"/>
      <c r="E116" s="139"/>
      <c r="F116" s="140" t="s">
        <v>804</v>
      </c>
      <c r="G116" s="141"/>
      <c r="H116" s="139"/>
      <c r="I116" s="139"/>
      <c r="J116" s="139" t="s">
        <v>805</v>
      </c>
      <c r="K116" s="161"/>
    </row>
    <row r="117" spans="2:11" ht="5.25" customHeight="1">
      <c r="B117" s="162"/>
      <c r="C117" s="142"/>
      <c r="D117" s="142"/>
      <c r="E117" s="142"/>
      <c r="F117" s="142"/>
      <c r="G117" s="206"/>
      <c r="H117" s="142"/>
      <c r="I117" s="142"/>
      <c r="J117" s="142"/>
      <c r="K117" s="163"/>
    </row>
    <row r="118" spans="2:11" ht="15" customHeight="1">
      <c r="B118" s="162"/>
      <c r="C118" s="206" t="s">
        <v>806</v>
      </c>
      <c r="D118" s="142"/>
      <c r="E118" s="142"/>
      <c r="F118" s="144" t="s">
        <v>807</v>
      </c>
      <c r="G118" s="206"/>
      <c r="H118" s="206" t="s">
        <v>837</v>
      </c>
      <c r="I118" s="206" t="s">
        <v>809</v>
      </c>
      <c r="J118" s="206" t="s">
        <v>810</v>
      </c>
      <c r="K118" s="164"/>
    </row>
    <row r="119" spans="2:11" ht="15" customHeight="1">
      <c r="B119" s="162"/>
      <c r="C119" s="206" t="s">
        <v>846</v>
      </c>
      <c r="D119" s="206"/>
      <c r="E119" s="206"/>
      <c r="F119" s="144" t="s">
        <v>807</v>
      </c>
      <c r="G119" s="206"/>
      <c r="H119" s="206" t="s">
        <v>847</v>
      </c>
      <c r="I119" s="206" t="s">
        <v>809</v>
      </c>
      <c r="J119" s="206" t="s">
        <v>810</v>
      </c>
      <c r="K119" s="164"/>
    </row>
    <row r="120" spans="2:11" ht="15" customHeight="1">
      <c r="B120" s="162"/>
      <c r="C120" s="206" t="s">
        <v>755</v>
      </c>
      <c r="D120" s="206"/>
      <c r="E120" s="206"/>
      <c r="F120" s="144" t="s">
        <v>807</v>
      </c>
      <c r="G120" s="206"/>
      <c r="H120" s="206" t="s">
        <v>848</v>
      </c>
      <c r="I120" s="206" t="s">
        <v>809</v>
      </c>
      <c r="J120" s="206" t="s">
        <v>810</v>
      </c>
      <c r="K120" s="164"/>
    </row>
    <row r="121" spans="2:11" ht="15" customHeight="1">
      <c r="B121" s="162"/>
      <c r="C121" s="206" t="s">
        <v>849</v>
      </c>
      <c r="D121" s="206"/>
      <c r="E121" s="206"/>
      <c r="F121" s="144" t="s">
        <v>812</v>
      </c>
      <c r="G121" s="206"/>
      <c r="H121" s="206" t="s">
        <v>850</v>
      </c>
      <c r="I121" s="206" t="s">
        <v>809</v>
      </c>
      <c r="J121" s="206">
        <v>15</v>
      </c>
      <c r="K121" s="164"/>
    </row>
    <row r="122" spans="2:11" ht="15" customHeight="1">
      <c r="B122" s="162"/>
      <c r="C122" s="206" t="s">
        <v>811</v>
      </c>
      <c r="D122" s="206"/>
      <c r="E122" s="206"/>
      <c r="F122" s="144" t="s">
        <v>812</v>
      </c>
      <c r="G122" s="206"/>
      <c r="H122" s="206" t="s">
        <v>837</v>
      </c>
      <c r="I122" s="206" t="s">
        <v>809</v>
      </c>
      <c r="J122" s="206">
        <v>50</v>
      </c>
      <c r="K122" s="164"/>
    </row>
    <row r="123" spans="2:11" ht="15" customHeight="1">
      <c r="B123" s="162"/>
      <c r="C123" s="206" t="s">
        <v>817</v>
      </c>
      <c r="D123" s="206"/>
      <c r="E123" s="206"/>
      <c r="F123" s="144" t="s">
        <v>812</v>
      </c>
      <c r="G123" s="206"/>
      <c r="H123" s="206" t="s">
        <v>837</v>
      </c>
      <c r="I123" s="206" t="s">
        <v>809</v>
      </c>
      <c r="J123" s="206">
        <v>50</v>
      </c>
      <c r="K123" s="164"/>
    </row>
    <row r="124" spans="2:11" ht="15" customHeight="1">
      <c r="B124" s="162"/>
      <c r="C124" s="206" t="s">
        <v>823</v>
      </c>
      <c r="D124" s="206"/>
      <c r="E124" s="206"/>
      <c r="F124" s="144" t="s">
        <v>812</v>
      </c>
      <c r="G124" s="206"/>
      <c r="H124" s="206" t="s">
        <v>837</v>
      </c>
      <c r="I124" s="206" t="s">
        <v>809</v>
      </c>
      <c r="J124" s="206">
        <v>50</v>
      </c>
      <c r="K124" s="164"/>
    </row>
    <row r="125" spans="2:11" ht="15" customHeight="1">
      <c r="B125" s="162"/>
      <c r="C125" s="206" t="s">
        <v>825</v>
      </c>
      <c r="D125" s="206"/>
      <c r="E125" s="206"/>
      <c r="F125" s="144" t="s">
        <v>812</v>
      </c>
      <c r="G125" s="206"/>
      <c r="H125" s="206" t="s">
        <v>837</v>
      </c>
      <c r="I125" s="206" t="s">
        <v>809</v>
      </c>
      <c r="J125" s="206">
        <v>50</v>
      </c>
      <c r="K125" s="164"/>
    </row>
    <row r="126" spans="2:11" ht="15" customHeight="1">
      <c r="B126" s="162"/>
      <c r="C126" s="206" t="s">
        <v>124</v>
      </c>
      <c r="D126" s="206"/>
      <c r="E126" s="206"/>
      <c r="F126" s="144" t="s">
        <v>812</v>
      </c>
      <c r="G126" s="206"/>
      <c r="H126" s="206" t="s">
        <v>851</v>
      </c>
      <c r="I126" s="206" t="s">
        <v>809</v>
      </c>
      <c r="J126" s="206">
        <v>255</v>
      </c>
      <c r="K126" s="164"/>
    </row>
    <row r="127" spans="2:11" ht="15" customHeight="1">
      <c r="B127" s="162"/>
      <c r="C127" s="206" t="s">
        <v>827</v>
      </c>
      <c r="D127" s="206"/>
      <c r="E127" s="206"/>
      <c r="F127" s="144" t="s">
        <v>807</v>
      </c>
      <c r="G127" s="206"/>
      <c r="H127" s="206" t="s">
        <v>852</v>
      </c>
      <c r="I127" s="206" t="s">
        <v>829</v>
      </c>
      <c r="J127" s="206"/>
      <c r="K127" s="164"/>
    </row>
    <row r="128" spans="2:11" ht="15" customHeight="1">
      <c r="B128" s="162"/>
      <c r="C128" s="206" t="s">
        <v>830</v>
      </c>
      <c r="D128" s="206"/>
      <c r="E128" s="206"/>
      <c r="F128" s="144" t="s">
        <v>807</v>
      </c>
      <c r="G128" s="206"/>
      <c r="H128" s="206" t="s">
        <v>853</v>
      </c>
      <c r="I128" s="206" t="s">
        <v>832</v>
      </c>
      <c r="J128" s="206"/>
      <c r="K128" s="164"/>
    </row>
    <row r="129" spans="2:11" ht="15" customHeight="1">
      <c r="B129" s="162"/>
      <c r="C129" s="206" t="s">
        <v>833</v>
      </c>
      <c r="D129" s="206"/>
      <c r="E129" s="206"/>
      <c r="F129" s="144" t="s">
        <v>807</v>
      </c>
      <c r="G129" s="206"/>
      <c r="H129" s="206" t="s">
        <v>833</v>
      </c>
      <c r="I129" s="206" t="s">
        <v>832</v>
      </c>
      <c r="J129" s="206"/>
      <c r="K129" s="164"/>
    </row>
    <row r="130" spans="2:11" ht="15" customHeight="1">
      <c r="B130" s="162"/>
      <c r="C130" s="206" t="s">
        <v>37</v>
      </c>
      <c r="D130" s="206"/>
      <c r="E130" s="206"/>
      <c r="F130" s="144" t="s">
        <v>807</v>
      </c>
      <c r="G130" s="206"/>
      <c r="H130" s="206" t="s">
        <v>854</v>
      </c>
      <c r="I130" s="206" t="s">
        <v>832</v>
      </c>
      <c r="J130" s="206"/>
      <c r="K130" s="164"/>
    </row>
    <row r="131" spans="2:11" ht="15" customHeight="1">
      <c r="B131" s="162"/>
      <c r="C131" s="206" t="s">
        <v>855</v>
      </c>
      <c r="D131" s="206"/>
      <c r="E131" s="206"/>
      <c r="F131" s="144" t="s">
        <v>807</v>
      </c>
      <c r="G131" s="206"/>
      <c r="H131" s="206" t="s">
        <v>856</v>
      </c>
      <c r="I131" s="206" t="s">
        <v>832</v>
      </c>
      <c r="J131" s="206"/>
      <c r="K131" s="164"/>
    </row>
    <row r="132" spans="2:11" ht="15" customHeight="1">
      <c r="B132" s="165"/>
      <c r="C132" s="166"/>
      <c r="D132" s="166"/>
      <c r="E132" s="166"/>
      <c r="F132" s="166"/>
      <c r="G132" s="166"/>
      <c r="H132" s="166"/>
      <c r="I132" s="166"/>
      <c r="J132" s="166"/>
      <c r="K132" s="167"/>
    </row>
    <row r="133" spans="2:11" ht="18.75" customHeight="1">
      <c r="B133" s="208"/>
      <c r="C133" s="208"/>
      <c r="D133" s="208"/>
      <c r="E133" s="208"/>
      <c r="F133" s="154"/>
      <c r="G133" s="208"/>
      <c r="H133" s="208"/>
      <c r="I133" s="208"/>
      <c r="J133" s="208"/>
      <c r="K133" s="208"/>
    </row>
    <row r="134" spans="2:11" ht="18.75" customHeight="1"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</row>
    <row r="135" spans="2:11" ht="7.5" customHeight="1">
      <c r="B135" s="132"/>
      <c r="C135" s="133"/>
      <c r="D135" s="133"/>
      <c r="E135" s="133"/>
      <c r="F135" s="133"/>
      <c r="G135" s="133"/>
      <c r="H135" s="133"/>
      <c r="I135" s="133"/>
      <c r="J135" s="133"/>
      <c r="K135" s="134"/>
    </row>
    <row r="136" spans="2:11" ht="45" customHeight="1">
      <c r="B136" s="135"/>
      <c r="C136" s="276" t="s">
        <v>857</v>
      </c>
      <c r="D136" s="276"/>
      <c r="E136" s="276"/>
      <c r="F136" s="276"/>
      <c r="G136" s="276"/>
      <c r="H136" s="276"/>
      <c r="I136" s="276"/>
      <c r="J136" s="276"/>
      <c r="K136" s="136"/>
    </row>
    <row r="137" spans="2:11" ht="17.25" customHeight="1">
      <c r="B137" s="135"/>
      <c r="C137" s="137" t="s">
        <v>800</v>
      </c>
      <c r="D137" s="137"/>
      <c r="E137" s="137"/>
      <c r="F137" s="137" t="s">
        <v>801</v>
      </c>
      <c r="G137" s="138"/>
      <c r="H137" s="137" t="s">
        <v>118</v>
      </c>
      <c r="I137" s="137" t="s">
        <v>54</v>
      </c>
      <c r="J137" s="137" t="s">
        <v>802</v>
      </c>
      <c r="K137" s="136"/>
    </row>
    <row r="138" spans="2:11" ht="17.25" customHeight="1">
      <c r="B138" s="135"/>
      <c r="C138" s="139" t="s">
        <v>803</v>
      </c>
      <c r="D138" s="139"/>
      <c r="E138" s="139"/>
      <c r="F138" s="140" t="s">
        <v>804</v>
      </c>
      <c r="G138" s="141"/>
      <c r="H138" s="139"/>
      <c r="I138" s="139"/>
      <c r="J138" s="139" t="s">
        <v>805</v>
      </c>
      <c r="K138" s="136"/>
    </row>
    <row r="139" spans="2:11" ht="5.25" customHeight="1">
      <c r="B139" s="145"/>
      <c r="C139" s="142"/>
      <c r="D139" s="142"/>
      <c r="E139" s="142"/>
      <c r="F139" s="142"/>
      <c r="G139" s="143"/>
      <c r="H139" s="142"/>
      <c r="I139" s="142"/>
      <c r="J139" s="142"/>
      <c r="K139" s="164"/>
    </row>
    <row r="140" spans="2:11" ht="15" customHeight="1">
      <c r="B140" s="145"/>
      <c r="C140" s="205" t="s">
        <v>806</v>
      </c>
      <c r="D140" s="206"/>
      <c r="E140" s="206"/>
      <c r="F140" s="168" t="s">
        <v>807</v>
      </c>
      <c r="G140" s="206"/>
      <c r="H140" s="205" t="s">
        <v>837</v>
      </c>
      <c r="I140" s="205" t="s">
        <v>809</v>
      </c>
      <c r="J140" s="205" t="s">
        <v>810</v>
      </c>
      <c r="K140" s="164"/>
    </row>
    <row r="141" spans="2:11" ht="15" customHeight="1">
      <c r="B141" s="145"/>
      <c r="C141" s="205" t="s">
        <v>846</v>
      </c>
      <c r="D141" s="206"/>
      <c r="E141" s="206"/>
      <c r="F141" s="168" t="s">
        <v>807</v>
      </c>
      <c r="G141" s="206"/>
      <c r="H141" s="205" t="s">
        <v>858</v>
      </c>
      <c r="I141" s="205" t="s">
        <v>809</v>
      </c>
      <c r="J141" s="205" t="s">
        <v>810</v>
      </c>
      <c r="K141" s="164"/>
    </row>
    <row r="142" spans="2:11" ht="15" customHeight="1">
      <c r="B142" s="145"/>
      <c r="C142" s="205" t="s">
        <v>755</v>
      </c>
      <c r="D142" s="206"/>
      <c r="E142" s="206"/>
      <c r="F142" s="168" t="s">
        <v>807</v>
      </c>
      <c r="G142" s="206"/>
      <c r="H142" s="205" t="s">
        <v>859</v>
      </c>
      <c r="I142" s="205" t="s">
        <v>809</v>
      </c>
      <c r="J142" s="205" t="s">
        <v>810</v>
      </c>
      <c r="K142" s="164"/>
    </row>
    <row r="143" spans="2:11" ht="15" customHeight="1">
      <c r="B143" s="145"/>
      <c r="C143" s="205" t="s">
        <v>811</v>
      </c>
      <c r="D143" s="206"/>
      <c r="E143" s="206"/>
      <c r="F143" s="168" t="s">
        <v>812</v>
      </c>
      <c r="G143" s="206"/>
      <c r="H143" s="205" t="s">
        <v>837</v>
      </c>
      <c r="I143" s="205" t="s">
        <v>809</v>
      </c>
      <c r="J143" s="205">
        <v>50</v>
      </c>
      <c r="K143" s="164"/>
    </row>
    <row r="144" spans="2:11" ht="15" customHeight="1">
      <c r="B144" s="145"/>
      <c r="C144" s="205" t="s">
        <v>814</v>
      </c>
      <c r="D144" s="206"/>
      <c r="E144" s="206"/>
      <c r="F144" s="168" t="s">
        <v>807</v>
      </c>
      <c r="G144" s="206"/>
      <c r="H144" s="205" t="s">
        <v>837</v>
      </c>
      <c r="I144" s="205" t="s">
        <v>816</v>
      </c>
      <c r="J144" s="205"/>
      <c r="K144" s="164"/>
    </row>
    <row r="145" spans="2:11" ht="15" customHeight="1">
      <c r="B145" s="145"/>
      <c r="C145" s="205" t="s">
        <v>817</v>
      </c>
      <c r="D145" s="206"/>
      <c r="E145" s="206"/>
      <c r="F145" s="168" t="s">
        <v>812</v>
      </c>
      <c r="G145" s="206"/>
      <c r="H145" s="205" t="s">
        <v>837</v>
      </c>
      <c r="I145" s="205" t="s">
        <v>809</v>
      </c>
      <c r="J145" s="205">
        <v>50</v>
      </c>
      <c r="K145" s="164"/>
    </row>
    <row r="146" spans="2:11" ht="15" customHeight="1">
      <c r="B146" s="145"/>
      <c r="C146" s="205" t="s">
        <v>825</v>
      </c>
      <c r="D146" s="206"/>
      <c r="E146" s="206"/>
      <c r="F146" s="168" t="s">
        <v>812</v>
      </c>
      <c r="G146" s="206"/>
      <c r="H146" s="205" t="s">
        <v>837</v>
      </c>
      <c r="I146" s="205" t="s">
        <v>809</v>
      </c>
      <c r="J146" s="205">
        <v>50</v>
      </c>
      <c r="K146" s="164"/>
    </row>
    <row r="147" spans="2:11" ht="15" customHeight="1">
      <c r="B147" s="145"/>
      <c r="C147" s="205" t="s">
        <v>823</v>
      </c>
      <c r="D147" s="206"/>
      <c r="E147" s="206"/>
      <c r="F147" s="168" t="s">
        <v>812</v>
      </c>
      <c r="G147" s="206"/>
      <c r="H147" s="205" t="s">
        <v>837</v>
      </c>
      <c r="I147" s="205" t="s">
        <v>809</v>
      </c>
      <c r="J147" s="205">
        <v>50</v>
      </c>
      <c r="K147" s="164"/>
    </row>
    <row r="148" spans="2:11" ht="15" customHeight="1">
      <c r="B148" s="145"/>
      <c r="C148" s="205" t="s">
        <v>87</v>
      </c>
      <c r="D148" s="206"/>
      <c r="E148" s="206"/>
      <c r="F148" s="168" t="s">
        <v>807</v>
      </c>
      <c r="G148" s="206"/>
      <c r="H148" s="205" t="s">
        <v>860</v>
      </c>
      <c r="I148" s="205" t="s">
        <v>809</v>
      </c>
      <c r="J148" s="205" t="s">
        <v>861</v>
      </c>
      <c r="K148" s="164"/>
    </row>
    <row r="149" spans="2:11" ht="15" customHeight="1">
      <c r="B149" s="145"/>
      <c r="C149" s="205" t="s">
        <v>862</v>
      </c>
      <c r="D149" s="206"/>
      <c r="E149" s="206"/>
      <c r="F149" s="168" t="s">
        <v>807</v>
      </c>
      <c r="G149" s="206"/>
      <c r="H149" s="205" t="s">
        <v>863</v>
      </c>
      <c r="I149" s="205" t="s">
        <v>832</v>
      </c>
      <c r="J149" s="205"/>
      <c r="K149" s="164"/>
    </row>
    <row r="150" spans="2:11" ht="15" customHeight="1">
      <c r="B150" s="169"/>
      <c r="C150" s="152"/>
      <c r="D150" s="152"/>
      <c r="E150" s="152"/>
      <c r="F150" s="152"/>
      <c r="G150" s="152"/>
      <c r="H150" s="152"/>
      <c r="I150" s="152"/>
      <c r="J150" s="152"/>
      <c r="K150" s="170"/>
    </row>
    <row r="151" spans="2:11" ht="18.75" customHeight="1">
      <c r="B151" s="208"/>
      <c r="C151" s="206"/>
      <c r="D151" s="206"/>
      <c r="E151" s="206"/>
      <c r="F151" s="144"/>
      <c r="G151" s="206"/>
      <c r="H151" s="206"/>
      <c r="I151" s="206"/>
      <c r="J151" s="206"/>
      <c r="K151" s="208"/>
    </row>
    <row r="152" spans="2:11" ht="18.75" customHeight="1"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</row>
    <row r="153" spans="2:11" ht="7.5" customHeight="1">
      <c r="B153" s="114"/>
      <c r="C153" s="115"/>
      <c r="D153" s="115"/>
      <c r="E153" s="115"/>
      <c r="F153" s="115"/>
      <c r="G153" s="115"/>
      <c r="H153" s="115"/>
      <c r="I153" s="115"/>
      <c r="J153" s="115"/>
      <c r="K153" s="116"/>
    </row>
    <row r="154" spans="2:11" ht="45" customHeight="1">
      <c r="B154" s="117"/>
      <c r="C154" s="273" t="s">
        <v>864</v>
      </c>
      <c r="D154" s="273"/>
      <c r="E154" s="273"/>
      <c r="F154" s="273"/>
      <c r="G154" s="273"/>
      <c r="H154" s="273"/>
      <c r="I154" s="273"/>
      <c r="J154" s="273"/>
      <c r="K154" s="118"/>
    </row>
    <row r="155" spans="2:11" ht="17.25" customHeight="1">
      <c r="B155" s="117"/>
      <c r="C155" s="137" t="s">
        <v>800</v>
      </c>
      <c r="D155" s="137"/>
      <c r="E155" s="137"/>
      <c r="F155" s="137" t="s">
        <v>801</v>
      </c>
      <c r="G155" s="171"/>
      <c r="H155" s="172" t="s">
        <v>118</v>
      </c>
      <c r="I155" s="172" t="s">
        <v>54</v>
      </c>
      <c r="J155" s="137" t="s">
        <v>802</v>
      </c>
      <c r="K155" s="118"/>
    </row>
    <row r="156" spans="2:11" ht="17.25" customHeight="1">
      <c r="B156" s="120"/>
      <c r="C156" s="139" t="s">
        <v>803</v>
      </c>
      <c r="D156" s="139"/>
      <c r="E156" s="139"/>
      <c r="F156" s="140" t="s">
        <v>804</v>
      </c>
      <c r="G156" s="173"/>
      <c r="H156" s="174"/>
      <c r="I156" s="174"/>
      <c r="J156" s="139" t="s">
        <v>805</v>
      </c>
      <c r="K156" s="121"/>
    </row>
    <row r="157" spans="2:11" ht="5.25" customHeight="1">
      <c r="B157" s="145"/>
      <c r="C157" s="142"/>
      <c r="D157" s="142"/>
      <c r="E157" s="142"/>
      <c r="F157" s="142"/>
      <c r="G157" s="143"/>
      <c r="H157" s="142"/>
      <c r="I157" s="142"/>
      <c r="J157" s="142"/>
      <c r="K157" s="164"/>
    </row>
    <row r="158" spans="2:11" ht="15" customHeight="1">
      <c r="B158" s="145"/>
      <c r="C158" s="206" t="s">
        <v>806</v>
      </c>
      <c r="D158" s="206"/>
      <c r="E158" s="206"/>
      <c r="F158" s="144" t="s">
        <v>807</v>
      </c>
      <c r="G158" s="206"/>
      <c r="H158" s="206" t="s">
        <v>837</v>
      </c>
      <c r="I158" s="206" t="s">
        <v>809</v>
      </c>
      <c r="J158" s="206" t="s">
        <v>810</v>
      </c>
      <c r="K158" s="164"/>
    </row>
    <row r="159" spans="2:11" ht="15" customHeight="1">
      <c r="B159" s="145"/>
      <c r="C159" s="206" t="s">
        <v>846</v>
      </c>
      <c r="D159" s="206"/>
      <c r="E159" s="206"/>
      <c r="F159" s="144" t="s">
        <v>807</v>
      </c>
      <c r="G159" s="206"/>
      <c r="H159" s="206" t="s">
        <v>847</v>
      </c>
      <c r="I159" s="206" t="s">
        <v>809</v>
      </c>
      <c r="J159" s="206" t="s">
        <v>810</v>
      </c>
      <c r="K159" s="164"/>
    </row>
    <row r="160" spans="2:11" ht="15" customHeight="1">
      <c r="B160" s="145"/>
      <c r="C160" s="206" t="s">
        <v>755</v>
      </c>
      <c r="D160" s="206"/>
      <c r="E160" s="206"/>
      <c r="F160" s="144" t="s">
        <v>807</v>
      </c>
      <c r="G160" s="206"/>
      <c r="H160" s="206" t="s">
        <v>865</v>
      </c>
      <c r="I160" s="206" t="s">
        <v>809</v>
      </c>
      <c r="J160" s="206" t="s">
        <v>810</v>
      </c>
      <c r="K160" s="164"/>
    </row>
    <row r="161" spans="2:11" ht="15" customHeight="1">
      <c r="B161" s="145"/>
      <c r="C161" s="206" t="s">
        <v>811</v>
      </c>
      <c r="D161" s="206"/>
      <c r="E161" s="206"/>
      <c r="F161" s="144" t="s">
        <v>812</v>
      </c>
      <c r="G161" s="206"/>
      <c r="H161" s="206" t="s">
        <v>865</v>
      </c>
      <c r="I161" s="206" t="s">
        <v>809</v>
      </c>
      <c r="J161" s="206">
        <v>50</v>
      </c>
      <c r="K161" s="164"/>
    </row>
    <row r="162" spans="2:11" ht="15" customHeight="1">
      <c r="B162" s="145"/>
      <c r="C162" s="206" t="s">
        <v>814</v>
      </c>
      <c r="D162" s="206"/>
      <c r="E162" s="206"/>
      <c r="F162" s="144" t="s">
        <v>807</v>
      </c>
      <c r="G162" s="206"/>
      <c r="H162" s="206" t="s">
        <v>865</v>
      </c>
      <c r="I162" s="206" t="s">
        <v>816</v>
      </c>
      <c r="J162" s="206"/>
      <c r="K162" s="164"/>
    </row>
    <row r="163" spans="2:11" ht="15" customHeight="1">
      <c r="B163" s="145"/>
      <c r="C163" s="206" t="s">
        <v>817</v>
      </c>
      <c r="D163" s="206"/>
      <c r="E163" s="206"/>
      <c r="F163" s="144" t="s">
        <v>812</v>
      </c>
      <c r="G163" s="206"/>
      <c r="H163" s="206" t="s">
        <v>865</v>
      </c>
      <c r="I163" s="206" t="s">
        <v>809</v>
      </c>
      <c r="J163" s="206">
        <v>50</v>
      </c>
      <c r="K163" s="164"/>
    </row>
    <row r="164" spans="2:11" ht="15" customHeight="1">
      <c r="B164" s="145"/>
      <c r="C164" s="206" t="s">
        <v>825</v>
      </c>
      <c r="D164" s="206"/>
      <c r="E164" s="206"/>
      <c r="F164" s="144" t="s">
        <v>812</v>
      </c>
      <c r="G164" s="206"/>
      <c r="H164" s="206" t="s">
        <v>865</v>
      </c>
      <c r="I164" s="206" t="s">
        <v>809</v>
      </c>
      <c r="J164" s="206">
        <v>50</v>
      </c>
      <c r="K164" s="164"/>
    </row>
    <row r="165" spans="2:11" ht="15" customHeight="1">
      <c r="B165" s="145"/>
      <c r="C165" s="206" t="s">
        <v>823</v>
      </c>
      <c r="D165" s="206"/>
      <c r="E165" s="206"/>
      <c r="F165" s="144" t="s">
        <v>812</v>
      </c>
      <c r="G165" s="206"/>
      <c r="H165" s="206" t="s">
        <v>865</v>
      </c>
      <c r="I165" s="206" t="s">
        <v>809</v>
      </c>
      <c r="J165" s="206">
        <v>50</v>
      </c>
      <c r="K165" s="164"/>
    </row>
    <row r="166" spans="2:11" ht="15" customHeight="1">
      <c r="B166" s="145"/>
      <c r="C166" s="206" t="s">
        <v>117</v>
      </c>
      <c r="D166" s="206"/>
      <c r="E166" s="206"/>
      <c r="F166" s="144" t="s">
        <v>807</v>
      </c>
      <c r="G166" s="206"/>
      <c r="H166" s="206" t="s">
        <v>866</v>
      </c>
      <c r="I166" s="206" t="s">
        <v>867</v>
      </c>
      <c r="J166" s="206"/>
      <c r="K166" s="164"/>
    </row>
    <row r="167" spans="2:11" ht="15" customHeight="1">
      <c r="B167" s="145"/>
      <c r="C167" s="206" t="s">
        <v>54</v>
      </c>
      <c r="D167" s="206"/>
      <c r="E167" s="206"/>
      <c r="F167" s="144" t="s">
        <v>807</v>
      </c>
      <c r="G167" s="206"/>
      <c r="H167" s="206" t="s">
        <v>868</v>
      </c>
      <c r="I167" s="206" t="s">
        <v>869</v>
      </c>
      <c r="J167" s="206">
        <v>1</v>
      </c>
      <c r="K167" s="164"/>
    </row>
    <row r="168" spans="2:11" ht="15" customHeight="1">
      <c r="B168" s="145"/>
      <c r="C168" s="206" t="s">
        <v>50</v>
      </c>
      <c r="D168" s="206"/>
      <c r="E168" s="206"/>
      <c r="F168" s="144" t="s">
        <v>807</v>
      </c>
      <c r="G168" s="206"/>
      <c r="H168" s="206" t="s">
        <v>870</v>
      </c>
      <c r="I168" s="206" t="s">
        <v>809</v>
      </c>
      <c r="J168" s="206">
        <v>20</v>
      </c>
      <c r="K168" s="164"/>
    </row>
    <row r="169" spans="2:11" ht="15" customHeight="1">
      <c r="B169" s="145"/>
      <c r="C169" s="206" t="s">
        <v>118</v>
      </c>
      <c r="D169" s="206"/>
      <c r="E169" s="206"/>
      <c r="F169" s="144" t="s">
        <v>807</v>
      </c>
      <c r="G169" s="206"/>
      <c r="H169" s="206" t="s">
        <v>871</v>
      </c>
      <c r="I169" s="206" t="s">
        <v>809</v>
      </c>
      <c r="J169" s="206">
        <v>255</v>
      </c>
      <c r="K169" s="164"/>
    </row>
    <row r="170" spans="2:11" ht="15" customHeight="1">
      <c r="B170" s="145"/>
      <c r="C170" s="206" t="s">
        <v>119</v>
      </c>
      <c r="D170" s="206"/>
      <c r="E170" s="206"/>
      <c r="F170" s="144" t="s">
        <v>807</v>
      </c>
      <c r="G170" s="206"/>
      <c r="H170" s="206" t="s">
        <v>771</v>
      </c>
      <c r="I170" s="206" t="s">
        <v>809</v>
      </c>
      <c r="J170" s="206">
        <v>10</v>
      </c>
      <c r="K170" s="164"/>
    </row>
    <row r="171" spans="2:11" ht="15" customHeight="1">
      <c r="B171" s="145"/>
      <c r="C171" s="206" t="s">
        <v>120</v>
      </c>
      <c r="D171" s="206"/>
      <c r="E171" s="206"/>
      <c r="F171" s="144" t="s">
        <v>807</v>
      </c>
      <c r="G171" s="206"/>
      <c r="H171" s="206" t="s">
        <v>872</v>
      </c>
      <c r="I171" s="206" t="s">
        <v>832</v>
      </c>
      <c r="J171" s="206"/>
      <c r="K171" s="164"/>
    </row>
    <row r="172" spans="2:11" ht="15" customHeight="1">
      <c r="B172" s="145"/>
      <c r="C172" s="206" t="s">
        <v>873</v>
      </c>
      <c r="D172" s="206"/>
      <c r="E172" s="206"/>
      <c r="F172" s="144" t="s">
        <v>807</v>
      </c>
      <c r="G172" s="206"/>
      <c r="H172" s="206" t="s">
        <v>874</v>
      </c>
      <c r="I172" s="206" t="s">
        <v>832</v>
      </c>
      <c r="J172" s="206"/>
      <c r="K172" s="164"/>
    </row>
    <row r="173" spans="2:11" ht="15" customHeight="1">
      <c r="B173" s="145"/>
      <c r="C173" s="206" t="s">
        <v>862</v>
      </c>
      <c r="D173" s="206"/>
      <c r="E173" s="206"/>
      <c r="F173" s="144" t="s">
        <v>807</v>
      </c>
      <c r="G173" s="206"/>
      <c r="H173" s="206" t="s">
        <v>875</v>
      </c>
      <c r="I173" s="206" t="s">
        <v>832</v>
      </c>
      <c r="J173" s="206"/>
      <c r="K173" s="164"/>
    </row>
    <row r="174" spans="2:11" ht="15" customHeight="1">
      <c r="B174" s="145"/>
      <c r="C174" s="206" t="s">
        <v>123</v>
      </c>
      <c r="D174" s="206"/>
      <c r="E174" s="206"/>
      <c r="F174" s="144" t="s">
        <v>812</v>
      </c>
      <c r="G174" s="206"/>
      <c r="H174" s="206" t="s">
        <v>876</v>
      </c>
      <c r="I174" s="206" t="s">
        <v>809</v>
      </c>
      <c r="J174" s="206">
        <v>50</v>
      </c>
      <c r="K174" s="164"/>
    </row>
    <row r="175" spans="2:11" ht="15" customHeight="1">
      <c r="B175" s="169"/>
      <c r="C175" s="152"/>
      <c r="D175" s="152"/>
      <c r="E175" s="152"/>
      <c r="F175" s="152"/>
      <c r="G175" s="152"/>
      <c r="H175" s="152"/>
      <c r="I175" s="152"/>
      <c r="J175" s="152"/>
      <c r="K175" s="170"/>
    </row>
    <row r="176" spans="2:11" ht="18.75" customHeight="1">
      <c r="B176" s="208"/>
      <c r="C176" s="206"/>
      <c r="D176" s="206"/>
      <c r="E176" s="206"/>
      <c r="F176" s="144"/>
      <c r="G176" s="206"/>
      <c r="H176" s="206"/>
      <c r="I176" s="206"/>
      <c r="J176" s="206"/>
      <c r="K176" s="208"/>
    </row>
    <row r="177" spans="2:11" ht="18.75" customHeight="1"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</row>
    <row r="178" spans="2:11" ht="13.5">
      <c r="B178" s="114"/>
      <c r="C178" s="115"/>
      <c r="D178" s="115"/>
      <c r="E178" s="115"/>
      <c r="F178" s="115"/>
      <c r="G178" s="115"/>
      <c r="H178" s="115"/>
      <c r="I178" s="115"/>
      <c r="J178" s="115"/>
      <c r="K178" s="116"/>
    </row>
    <row r="179" spans="2:11" ht="21">
      <c r="B179" s="117"/>
      <c r="C179" s="273" t="s">
        <v>877</v>
      </c>
      <c r="D179" s="273"/>
      <c r="E179" s="273"/>
      <c r="F179" s="273"/>
      <c r="G179" s="273"/>
      <c r="H179" s="273"/>
      <c r="I179" s="273"/>
      <c r="J179" s="273"/>
      <c r="K179" s="118"/>
    </row>
    <row r="180" spans="2:11" ht="25.5" customHeight="1">
      <c r="B180" s="117"/>
      <c r="C180" s="207" t="s">
        <v>878</v>
      </c>
      <c r="D180" s="207"/>
      <c r="E180" s="207"/>
      <c r="F180" s="207" t="s">
        <v>879</v>
      </c>
      <c r="G180" s="175"/>
      <c r="H180" s="274" t="s">
        <v>880</v>
      </c>
      <c r="I180" s="274"/>
      <c r="J180" s="274"/>
      <c r="K180" s="118"/>
    </row>
    <row r="181" spans="2:11" ht="5.25" customHeight="1">
      <c r="B181" s="145"/>
      <c r="C181" s="142"/>
      <c r="D181" s="142"/>
      <c r="E181" s="142"/>
      <c r="F181" s="142"/>
      <c r="G181" s="206"/>
      <c r="H181" s="142"/>
      <c r="I181" s="142"/>
      <c r="J181" s="142"/>
      <c r="K181" s="164"/>
    </row>
    <row r="182" spans="2:11" ht="15" customHeight="1">
      <c r="B182" s="145"/>
      <c r="C182" s="206" t="s">
        <v>881</v>
      </c>
      <c r="D182" s="206"/>
      <c r="E182" s="206"/>
      <c r="F182" s="144" t="s">
        <v>39</v>
      </c>
      <c r="G182" s="206"/>
      <c r="H182" s="272" t="s">
        <v>882</v>
      </c>
      <c r="I182" s="272"/>
      <c r="J182" s="272"/>
      <c r="K182" s="164"/>
    </row>
    <row r="183" spans="2:11" ht="15" customHeight="1">
      <c r="B183" s="145"/>
      <c r="C183" s="149"/>
      <c r="D183" s="206"/>
      <c r="E183" s="206"/>
      <c r="F183" s="144" t="s">
        <v>41</v>
      </c>
      <c r="G183" s="206"/>
      <c r="H183" s="272" t="s">
        <v>883</v>
      </c>
      <c r="I183" s="272"/>
      <c r="J183" s="272"/>
      <c r="K183" s="164"/>
    </row>
    <row r="184" spans="2:11" ht="15" customHeight="1">
      <c r="B184" s="145"/>
      <c r="C184" s="149"/>
      <c r="D184" s="206"/>
      <c r="E184" s="206"/>
      <c r="F184" s="144" t="s">
        <v>44</v>
      </c>
      <c r="G184" s="206"/>
      <c r="H184" s="272" t="s">
        <v>884</v>
      </c>
      <c r="I184" s="272"/>
      <c r="J184" s="272"/>
      <c r="K184" s="164"/>
    </row>
    <row r="185" spans="2:11" ht="15" customHeight="1">
      <c r="B185" s="145"/>
      <c r="C185" s="206"/>
      <c r="D185" s="206"/>
      <c r="E185" s="206"/>
      <c r="F185" s="144" t="s">
        <v>42</v>
      </c>
      <c r="G185" s="206"/>
      <c r="H185" s="272" t="s">
        <v>885</v>
      </c>
      <c r="I185" s="272"/>
      <c r="J185" s="272"/>
      <c r="K185" s="164"/>
    </row>
    <row r="186" spans="2:11" ht="15" customHeight="1">
      <c r="B186" s="145"/>
      <c r="C186" s="206"/>
      <c r="D186" s="206"/>
      <c r="E186" s="206"/>
      <c r="F186" s="144" t="s">
        <v>43</v>
      </c>
      <c r="G186" s="206"/>
      <c r="H186" s="272" t="s">
        <v>886</v>
      </c>
      <c r="I186" s="272"/>
      <c r="J186" s="272"/>
      <c r="K186" s="164"/>
    </row>
    <row r="187" spans="2:11" ht="15" customHeight="1">
      <c r="B187" s="145"/>
      <c r="C187" s="206"/>
      <c r="D187" s="206"/>
      <c r="E187" s="206"/>
      <c r="F187" s="144"/>
      <c r="G187" s="206"/>
      <c r="H187" s="206"/>
      <c r="I187" s="206"/>
      <c r="J187" s="206"/>
      <c r="K187" s="164"/>
    </row>
    <row r="188" spans="2:11" ht="15" customHeight="1">
      <c r="B188" s="145"/>
      <c r="C188" s="206" t="s">
        <v>844</v>
      </c>
      <c r="D188" s="206"/>
      <c r="E188" s="206"/>
      <c r="F188" s="144" t="s">
        <v>75</v>
      </c>
      <c r="G188" s="206"/>
      <c r="H188" s="272" t="s">
        <v>887</v>
      </c>
      <c r="I188" s="272"/>
      <c r="J188" s="272"/>
      <c r="K188" s="164"/>
    </row>
    <row r="189" spans="2:11" ht="15" customHeight="1">
      <c r="B189" s="145"/>
      <c r="C189" s="149"/>
      <c r="D189" s="206"/>
      <c r="E189" s="206"/>
      <c r="F189" s="144" t="s">
        <v>749</v>
      </c>
      <c r="G189" s="206"/>
      <c r="H189" s="272" t="s">
        <v>750</v>
      </c>
      <c r="I189" s="272"/>
      <c r="J189" s="272"/>
      <c r="K189" s="164"/>
    </row>
    <row r="190" spans="2:11" ht="15" customHeight="1">
      <c r="B190" s="145"/>
      <c r="C190" s="206"/>
      <c r="D190" s="206"/>
      <c r="E190" s="206"/>
      <c r="F190" s="144" t="s">
        <v>747</v>
      </c>
      <c r="G190" s="206"/>
      <c r="H190" s="272" t="s">
        <v>888</v>
      </c>
      <c r="I190" s="272"/>
      <c r="J190" s="272"/>
      <c r="K190" s="164"/>
    </row>
    <row r="191" spans="2:11" ht="15" customHeight="1">
      <c r="B191" s="176"/>
      <c r="C191" s="149"/>
      <c r="D191" s="149"/>
      <c r="E191" s="149"/>
      <c r="F191" s="144" t="s">
        <v>751</v>
      </c>
      <c r="G191" s="130"/>
      <c r="H191" s="271" t="s">
        <v>752</v>
      </c>
      <c r="I191" s="271"/>
      <c r="J191" s="271"/>
      <c r="K191" s="177"/>
    </row>
    <row r="192" spans="2:11" ht="15" customHeight="1">
      <c r="B192" s="176"/>
      <c r="C192" s="149"/>
      <c r="D192" s="149"/>
      <c r="E192" s="149"/>
      <c r="F192" s="144" t="s">
        <v>753</v>
      </c>
      <c r="G192" s="130"/>
      <c r="H192" s="271" t="s">
        <v>889</v>
      </c>
      <c r="I192" s="271"/>
      <c r="J192" s="271"/>
      <c r="K192" s="177"/>
    </row>
    <row r="193" spans="2:11" ht="15" customHeight="1">
      <c r="B193" s="176"/>
      <c r="C193" s="149"/>
      <c r="D193" s="149"/>
      <c r="E193" s="149"/>
      <c r="F193" s="178"/>
      <c r="G193" s="130"/>
      <c r="H193" s="179"/>
      <c r="I193" s="179"/>
      <c r="J193" s="179"/>
      <c r="K193" s="177"/>
    </row>
    <row r="194" spans="2:11" ht="15" customHeight="1">
      <c r="B194" s="176"/>
      <c r="C194" s="206" t="s">
        <v>869</v>
      </c>
      <c r="D194" s="149"/>
      <c r="E194" s="149"/>
      <c r="F194" s="144">
        <v>1</v>
      </c>
      <c r="G194" s="130"/>
      <c r="H194" s="271" t="s">
        <v>890</v>
      </c>
      <c r="I194" s="271"/>
      <c r="J194" s="271"/>
      <c r="K194" s="177"/>
    </row>
    <row r="195" spans="2:11" ht="15" customHeight="1">
      <c r="B195" s="176"/>
      <c r="C195" s="149"/>
      <c r="D195" s="149"/>
      <c r="E195" s="149"/>
      <c r="F195" s="144">
        <v>2</v>
      </c>
      <c r="G195" s="130"/>
      <c r="H195" s="271" t="s">
        <v>891</v>
      </c>
      <c r="I195" s="271"/>
      <c r="J195" s="271"/>
      <c r="K195" s="177"/>
    </row>
    <row r="196" spans="2:11" ht="15" customHeight="1">
      <c r="B196" s="176"/>
      <c r="C196" s="149"/>
      <c r="D196" s="149"/>
      <c r="E196" s="149"/>
      <c r="F196" s="144">
        <v>3</v>
      </c>
      <c r="G196" s="130"/>
      <c r="H196" s="271" t="s">
        <v>892</v>
      </c>
      <c r="I196" s="271"/>
      <c r="J196" s="271"/>
      <c r="K196" s="177"/>
    </row>
    <row r="197" spans="2:11" ht="15" customHeight="1">
      <c r="B197" s="176"/>
      <c r="C197" s="149"/>
      <c r="D197" s="149"/>
      <c r="E197" s="149"/>
      <c r="F197" s="144">
        <v>4</v>
      </c>
      <c r="G197" s="130"/>
      <c r="H197" s="271" t="s">
        <v>893</v>
      </c>
      <c r="I197" s="271"/>
      <c r="J197" s="271"/>
      <c r="K197" s="177"/>
    </row>
    <row r="198" spans="2:11" ht="12.75" customHeight="1">
      <c r="B198" s="180"/>
      <c r="C198" s="181"/>
      <c r="D198" s="181"/>
      <c r="E198" s="181"/>
      <c r="F198" s="181"/>
      <c r="G198" s="181"/>
      <c r="H198" s="181"/>
      <c r="I198" s="181"/>
      <c r="J198" s="181"/>
      <c r="K198" s="182"/>
    </row>
  </sheetData>
  <mergeCells count="77">
    <mergeCell ref="D11:J11"/>
    <mergeCell ref="F19:J19"/>
    <mergeCell ref="F20:J20"/>
    <mergeCell ref="C3:J3"/>
    <mergeCell ref="C4:J4"/>
    <mergeCell ref="C6:J6"/>
    <mergeCell ref="C7:J7"/>
    <mergeCell ref="C9:J9"/>
    <mergeCell ref="D10:J10"/>
    <mergeCell ref="D13:J13"/>
    <mergeCell ref="F18:J18"/>
    <mergeCell ref="F21:J21"/>
    <mergeCell ref="C23:J23"/>
    <mergeCell ref="D25:J25"/>
    <mergeCell ref="C24:J24"/>
    <mergeCell ref="D14:J14"/>
    <mergeCell ref="D15:J15"/>
    <mergeCell ref="F16:J16"/>
    <mergeCell ref="F17:J17"/>
    <mergeCell ref="D32:J32"/>
    <mergeCell ref="D33:J33"/>
    <mergeCell ref="G34:J34"/>
    <mergeCell ref="G35:J35"/>
    <mergeCell ref="D26:J26"/>
    <mergeCell ref="D28:J28"/>
    <mergeCell ref="D29:J29"/>
    <mergeCell ref="D31:J31"/>
    <mergeCell ref="G40:J40"/>
    <mergeCell ref="G41:J41"/>
    <mergeCell ref="G42:J42"/>
    <mergeCell ref="G43:J43"/>
    <mergeCell ref="G36:J36"/>
    <mergeCell ref="G37:J37"/>
    <mergeCell ref="G38:J38"/>
    <mergeCell ref="G39:J39"/>
    <mergeCell ref="D49:J49"/>
    <mergeCell ref="C50:J50"/>
    <mergeCell ref="C52:J52"/>
    <mergeCell ref="C53:J53"/>
    <mergeCell ref="D45:J45"/>
    <mergeCell ref="E46:J46"/>
    <mergeCell ref="E47:J47"/>
    <mergeCell ref="E48:J48"/>
    <mergeCell ref="D59:J59"/>
    <mergeCell ref="D60:J60"/>
    <mergeCell ref="D63:J63"/>
    <mergeCell ref="D64:J64"/>
    <mergeCell ref="C55:J55"/>
    <mergeCell ref="D56:J56"/>
    <mergeCell ref="D57:J57"/>
    <mergeCell ref="D58:J58"/>
    <mergeCell ref="D65:J65"/>
    <mergeCell ref="C95:J95"/>
    <mergeCell ref="D61:J61"/>
    <mergeCell ref="C154:J154"/>
    <mergeCell ref="C114:J114"/>
    <mergeCell ref="C136:J136"/>
    <mergeCell ref="D66:J66"/>
    <mergeCell ref="D67:J67"/>
    <mergeCell ref="D68:J68"/>
    <mergeCell ref="C73:J73"/>
    <mergeCell ref="H183:J183"/>
    <mergeCell ref="H189:J189"/>
    <mergeCell ref="C179:J179"/>
    <mergeCell ref="H188:J188"/>
    <mergeCell ref="H186:J186"/>
    <mergeCell ref="H184:J184"/>
    <mergeCell ref="H182:J182"/>
    <mergeCell ref="H180:J180"/>
    <mergeCell ref="H197:J197"/>
    <mergeCell ref="H195:J195"/>
    <mergeCell ref="H190:J190"/>
    <mergeCell ref="H185:J185"/>
    <mergeCell ref="H192:J192"/>
    <mergeCell ref="H191:J191"/>
    <mergeCell ref="H194:J194"/>
    <mergeCell ref="H196:J19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Haman</dc:creator>
  <cp:keywords/>
  <dc:description/>
  <cp:lastModifiedBy>Uživatel systému Windows</cp:lastModifiedBy>
  <dcterms:created xsi:type="dcterms:W3CDTF">2015-10-26T15:08:00Z</dcterms:created>
  <dcterms:modified xsi:type="dcterms:W3CDTF">2017-10-23T09:31:07Z</dcterms:modified>
  <cp:category/>
  <cp:version/>
  <cp:contentType/>
  <cp:contentStatus/>
</cp:coreProperties>
</file>