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70" yWindow="645" windowWidth="25575" windowHeight="11700" firstSheet="1" activeTab="2"/>
  </bookViews>
  <sheets>
    <sheet name="Rekapitulace stavby" sheetId="1" r:id="rId1"/>
    <sheet name="170704 - Stavba multifunk..." sheetId="2" r:id="rId2"/>
    <sheet name="170704a - D.1.4 DEŠŤOVÁ  ..." sheetId="3" r:id="rId3"/>
  </sheets>
  <definedNames>
    <definedName name="_xlnm.Print_Titles" localSheetId="1">'170704 - Stavba multifunk...'!$112:$112</definedName>
    <definedName name="_xlnm.Print_Titles" localSheetId="2">'170704a - D.1.4 DEŠŤOVÁ  ...'!$121:$121</definedName>
    <definedName name="_xlnm.Print_Titles" localSheetId="0">'Rekapitulace stavby'!$85:$85</definedName>
    <definedName name="_xlnm.Print_Area" localSheetId="1">'170704 - Stavba multifunk...'!$C$4:$Q$70,'170704 - Stavba multifunk...'!$C$76:$Q$97,'170704 - Stavba multifunk...'!$C$103:$Q$114</definedName>
    <definedName name="_xlnm.Print_Area" localSheetId="2">'170704a - D.1.4 DEŠŤOVÁ  ...'!$C$4:$Q$70,'170704a - D.1.4 DEŠŤOVÁ  ...'!$C$76:$Q$105,'170704a - D.1.4 DEŠŤOVÁ  ...'!$C$111:$Q$221</definedName>
    <definedName name="_xlnm.Print_Area" localSheetId="0">'Rekapitulace stavby'!$C$4:$AP$70,'Rekapitulace stavby'!$C$76:$AP$97</definedName>
  </definedNames>
  <calcPr calcId="124519"/>
</workbook>
</file>

<file path=xl/calcChain.xml><?xml version="1.0" encoding="utf-8"?>
<calcChain xmlns="http://schemas.openxmlformats.org/spreadsheetml/2006/main">
  <c r="AA168" i="3"/>
  <c r="N169"/>
  <c r="W169"/>
  <c r="Y169"/>
  <c r="Y168" s="1"/>
  <c r="AA169"/>
  <c r="BE169"/>
  <c r="BF169"/>
  <c r="BG169"/>
  <c r="BH169"/>
  <c r="BI169"/>
  <c r="BK169"/>
  <c r="N170"/>
  <c r="W170"/>
  <c r="W168" s="1"/>
  <c r="Y170"/>
  <c r="AA170"/>
  <c r="BE170"/>
  <c r="BF170"/>
  <c r="BG170"/>
  <c r="BH170"/>
  <c r="BI170"/>
  <c r="BK170"/>
  <c r="BK168" s="1"/>
  <c r="N168" s="1"/>
  <c r="N171"/>
  <c r="BE171" s="1"/>
  <c r="W171"/>
  <c r="Y171"/>
  <c r="AA171"/>
  <c r="BF171"/>
  <c r="BG171"/>
  <c r="BH171"/>
  <c r="BI171"/>
  <c r="BK171"/>
  <c r="N172"/>
  <c r="BE172" s="1"/>
  <c r="W172"/>
  <c r="Y172"/>
  <c r="AA172"/>
  <c r="BF172"/>
  <c r="BG172"/>
  <c r="BH172"/>
  <c r="BI172"/>
  <c r="BK172"/>
  <c r="N173"/>
  <c r="W173"/>
  <c r="Y173"/>
  <c r="AA173"/>
  <c r="BE173"/>
  <c r="BF173"/>
  <c r="BG173"/>
  <c r="BH173"/>
  <c r="BI173"/>
  <c r="BK173"/>
  <c r="N149"/>
  <c r="W149"/>
  <c r="Y149"/>
  <c r="AA149"/>
  <c r="BE149"/>
  <c r="BF149"/>
  <c r="BG149"/>
  <c r="BH149"/>
  <c r="BI149"/>
  <c r="BK149"/>
  <c r="N150"/>
  <c r="BE150" s="1"/>
  <c r="W150"/>
  <c r="Y150"/>
  <c r="AA150"/>
  <c r="BF150"/>
  <c r="BG150"/>
  <c r="BH150"/>
  <c r="BI150"/>
  <c r="BK150"/>
  <c r="N125"/>
  <c r="BE125" s="1"/>
  <c r="W125"/>
  <c r="Y125"/>
  <c r="AA125"/>
  <c r="BF125"/>
  <c r="BG125"/>
  <c r="BH125"/>
  <c r="BI125"/>
  <c r="BK125"/>
  <c r="N128"/>
  <c r="BE128" s="1"/>
  <c r="W128"/>
  <c r="Y128"/>
  <c r="AA128"/>
  <c r="BF128"/>
  <c r="BG128"/>
  <c r="BH128"/>
  <c r="BI128"/>
  <c r="BK128"/>
  <c r="N177"/>
  <c r="BE177" s="1"/>
  <c r="W177"/>
  <c r="Y177"/>
  <c r="AA177"/>
  <c r="BF177"/>
  <c r="BG177"/>
  <c r="BH177"/>
  <c r="BI177"/>
  <c r="BK177"/>
  <c r="N221"/>
  <c r="AY89" i="1"/>
  <c r="AX89"/>
  <c r="BI220" i="3"/>
  <c r="BH220"/>
  <c r="BG220"/>
  <c r="BF220"/>
  <c r="AA220"/>
  <c r="AA219" s="1"/>
  <c r="Y220"/>
  <c r="Y219" s="1"/>
  <c r="W220"/>
  <c r="W219" s="1"/>
  <c r="BK220"/>
  <c r="BK219" s="1"/>
  <c r="N219" s="1"/>
  <c r="N95" s="1"/>
  <c r="N220"/>
  <c r="BE220" s="1"/>
  <c r="BI218"/>
  <c r="BH218"/>
  <c r="BG218"/>
  <c r="BF218"/>
  <c r="AA218"/>
  <c r="Y218"/>
  <c r="W218"/>
  <c r="BK218"/>
  <c r="N218"/>
  <c r="BE218" s="1"/>
  <c r="BI217"/>
  <c r="BH217"/>
  <c r="BG217"/>
  <c r="BF217"/>
  <c r="AA217"/>
  <c r="Y217"/>
  <c r="W217"/>
  <c r="BK217"/>
  <c r="N217"/>
  <c r="BE217" s="1"/>
  <c r="BI214"/>
  <c r="BH214"/>
  <c r="BG214"/>
  <c r="BF214"/>
  <c r="AA214"/>
  <c r="Y214"/>
  <c r="W214"/>
  <c r="BK214"/>
  <c r="N214"/>
  <c r="BE214" s="1"/>
  <c r="BI212"/>
  <c r="BH212"/>
  <c r="BG212"/>
  <c r="BF212"/>
  <c r="AA212"/>
  <c r="Y212"/>
  <c r="W212"/>
  <c r="BK212"/>
  <c r="N212"/>
  <c r="BE212" s="1"/>
  <c r="BI210"/>
  <c r="BH210"/>
  <c r="BG210"/>
  <c r="BF210"/>
  <c r="AA210"/>
  <c r="Y210"/>
  <c r="W210"/>
  <c r="BK210"/>
  <c r="N210"/>
  <c r="BE210" s="1"/>
  <c r="BI209"/>
  <c r="BH209"/>
  <c r="BG209"/>
  <c r="BF209"/>
  <c r="AA209"/>
  <c r="Y209"/>
  <c r="W209"/>
  <c r="BK209"/>
  <c r="N209"/>
  <c r="BE209" s="1"/>
  <c r="BI208"/>
  <c r="BH208"/>
  <c r="BG208"/>
  <c r="BF208"/>
  <c r="AA208"/>
  <c r="Y208"/>
  <c r="W208"/>
  <c r="BK208"/>
  <c r="N208"/>
  <c r="BE208" s="1"/>
  <c r="BI207"/>
  <c r="BH207"/>
  <c r="BG207"/>
  <c r="BF207"/>
  <c r="AA207"/>
  <c r="Y207"/>
  <c r="W207"/>
  <c r="BK207"/>
  <c r="N207"/>
  <c r="BE207" s="1"/>
  <c r="BI206"/>
  <c r="BH206"/>
  <c r="BG206"/>
  <c r="BF206"/>
  <c r="AA206"/>
  <c r="Y206"/>
  <c r="W206"/>
  <c r="BK206"/>
  <c r="N206"/>
  <c r="BE206" s="1"/>
  <c r="BI205"/>
  <c r="BH205"/>
  <c r="BG205"/>
  <c r="BF205"/>
  <c r="AA205"/>
  <c r="Y205"/>
  <c r="W205"/>
  <c r="BK205"/>
  <c r="N205"/>
  <c r="BE205" s="1"/>
  <c r="BI204"/>
  <c r="BH204"/>
  <c r="BG204"/>
  <c r="BF204"/>
  <c r="AA204"/>
  <c r="Y204"/>
  <c r="W204"/>
  <c r="BK204"/>
  <c r="N204"/>
  <c r="BE204" s="1"/>
  <c r="BI203"/>
  <c r="BH203"/>
  <c r="BG203"/>
  <c r="BF203"/>
  <c r="AA203"/>
  <c r="Y203"/>
  <c r="W203"/>
  <c r="BK203"/>
  <c r="N203"/>
  <c r="BE203" s="1"/>
  <c r="BI202"/>
  <c r="BH202"/>
  <c r="BG202"/>
  <c r="BF202"/>
  <c r="AA202"/>
  <c r="Y202"/>
  <c r="W202"/>
  <c r="BK202"/>
  <c r="N202"/>
  <c r="BE202" s="1"/>
  <c r="BI201"/>
  <c r="BH201"/>
  <c r="BG201"/>
  <c r="BF201"/>
  <c r="AA201"/>
  <c r="Y201"/>
  <c r="W201"/>
  <c r="BK201"/>
  <c r="N201"/>
  <c r="BE201" s="1"/>
  <c r="BI200"/>
  <c r="BH200"/>
  <c r="BG200"/>
  <c r="BF200"/>
  <c r="AA200"/>
  <c r="Y200"/>
  <c r="W200"/>
  <c r="BK200"/>
  <c r="N200"/>
  <c r="BE200" s="1"/>
  <c r="BI199"/>
  <c r="BH199"/>
  <c r="BG199"/>
  <c r="BF199"/>
  <c r="AA199"/>
  <c r="Y199"/>
  <c r="W199"/>
  <c r="BK199"/>
  <c r="N199"/>
  <c r="BE199" s="1"/>
  <c r="BI198"/>
  <c r="BH198"/>
  <c r="BG198"/>
  <c r="BF198"/>
  <c r="AA198"/>
  <c r="Y198"/>
  <c r="W198"/>
  <c r="BK198"/>
  <c r="N198"/>
  <c r="BE198" s="1"/>
  <c r="BI197"/>
  <c r="BH197"/>
  <c r="BG197"/>
  <c r="BF197"/>
  <c r="AA197"/>
  <c r="Y197"/>
  <c r="W197"/>
  <c r="BK197"/>
  <c r="N197"/>
  <c r="BE197" s="1"/>
  <c r="BI195"/>
  <c r="BH195"/>
  <c r="BG195"/>
  <c r="BF195"/>
  <c r="AA195"/>
  <c r="Y195"/>
  <c r="W195"/>
  <c r="BK195"/>
  <c r="N195"/>
  <c r="BE195" s="1"/>
  <c r="BI194"/>
  <c r="BH194"/>
  <c r="BG194"/>
  <c r="BF194"/>
  <c r="AA194"/>
  <c r="Y194"/>
  <c r="W194"/>
  <c r="BK194"/>
  <c r="N194"/>
  <c r="BE194" s="1"/>
  <c r="BI192"/>
  <c r="BH192"/>
  <c r="BG192"/>
  <c r="BF192"/>
  <c r="AA192"/>
  <c r="Y192"/>
  <c r="W192"/>
  <c r="BK192"/>
  <c r="N192"/>
  <c r="BE192" s="1"/>
  <c r="BI191"/>
  <c r="BH191"/>
  <c r="BG191"/>
  <c r="BF191"/>
  <c r="AA191"/>
  <c r="Y191"/>
  <c r="W191"/>
  <c r="BK191"/>
  <c r="N191"/>
  <c r="BE191" s="1"/>
  <c r="BI190"/>
  <c r="BH190"/>
  <c r="BG190"/>
  <c r="BF190"/>
  <c r="AA190"/>
  <c r="Y190"/>
  <c r="W190"/>
  <c r="BK190"/>
  <c r="N190"/>
  <c r="BE190" s="1"/>
  <c r="BI187"/>
  <c r="BH187"/>
  <c r="BG187"/>
  <c r="BF187"/>
  <c r="AA187"/>
  <c r="Y187"/>
  <c r="W187"/>
  <c r="BK187"/>
  <c r="N187"/>
  <c r="BE187" s="1"/>
  <c r="BI181"/>
  <c r="BH181"/>
  <c r="BG181"/>
  <c r="BF181"/>
  <c r="AA181"/>
  <c r="Y181"/>
  <c r="W181"/>
  <c r="BK181"/>
  <c r="N181"/>
  <c r="BE181" s="1"/>
  <c r="BI175"/>
  <c r="BH175"/>
  <c r="BG175"/>
  <c r="BF175"/>
  <c r="AA175"/>
  <c r="Y175"/>
  <c r="W175"/>
  <c r="BK175"/>
  <c r="N175"/>
  <c r="BE175" s="1"/>
  <c r="BI167"/>
  <c r="BH167"/>
  <c r="BG167"/>
  <c r="BF167"/>
  <c r="AA167"/>
  <c r="Y167"/>
  <c r="W167"/>
  <c r="BK167"/>
  <c r="N167"/>
  <c r="BE167" s="1"/>
  <c r="BI161"/>
  <c r="BH161"/>
  <c r="BG161"/>
  <c r="BF161"/>
  <c r="AA161"/>
  <c r="Y161"/>
  <c r="W161"/>
  <c r="BK161"/>
  <c r="N161"/>
  <c r="BE161" s="1"/>
  <c r="BI151"/>
  <c r="BH151"/>
  <c r="BG151"/>
  <c r="BF151"/>
  <c r="AA151"/>
  <c r="Y151"/>
  <c r="W151"/>
  <c r="BK151"/>
  <c r="N151"/>
  <c r="BE151" s="1"/>
  <c r="BI142"/>
  <c r="BH142"/>
  <c r="BG142"/>
  <c r="BF142"/>
  <c r="AA142"/>
  <c r="Y142"/>
  <c r="W142"/>
  <c r="BK142"/>
  <c r="N142"/>
  <c r="BE142" s="1"/>
  <c r="BI141"/>
  <c r="BH141"/>
  <c r="BG141"/>
  <c r="BF141"/>
  <c r="AA141"/>
  <c r="Y141"/>
  <c r="W141"/>
  <c r="BK141"/>
  <c r="N141"/>
  <c r="BE141" s="1"/>
  <c r="BI140"/>
  <c r="BH140"/>
  <c r="BG140"/>
  <c r="BF140"/>
  <c r="AA140"/>
  <c r="Y140"/>
  <c r="W140"/>
  <c r="BK140"/>
  <c r="N140"/>
  <c r="BE140" s="1"/>
  <c r="BI133"/>
  <c r="BH133"/>
  <c r="BG133"/>
  <c r="BF133"/>
  <c r="AA133"/>
  <c r="Y133"/>
  <c r="W133"/>
  <c r="BK133"/>
  <c r="N133"/>
  <c r="BE133" s="1"/>
  <c r="BI132"/>
  <c r="BH132"/>
  <c r="BG132"/>
  <c r="BF132"/>
  <c r="AA132"/>
  <c r="Y132"/>
  <c r="W132"/>
  <c r="BK132"/>
  <c r="N132"/>
  <c r="BE132" s="1"/>
  <c r="BI129"/>
  <c r="BH129"/>
  <c r="BG129"/>
  <c r="BF129"/>
  <c r="AA129"/>
  <c r="Y129"/>
  <c r="W129"/>
  <c r="BK129"/>
  <c r="N129"/>
  <c r="BE129" s="1"/>
  <c r="M119"/>
  <c r="M118"/>
  <c r="F116"/>
  <c r="F114"/>
  <c r="BI103"/>
  <c r="BH103"/>
  <c r="BG103"/>
  <c r="BF103"/>
  <c r="BI102"/>
  <c r="BH102"/>
  <c r="BG102"/>
  <c r="BF102"/>
  <c r="BI101"/>
  <c r="BH101"/>
  <c r="BG101"/>
  <c r="BF101"/>
  <c r="BI100"/>
  <c r="BH100"/>
  <c r="BG100"/>
  <c r="BF100"/>
  <c r="BI99"/>
  <c r="BH99"/>
  <c r="BG99"/>
  <c r="BF99"/>
  <c r="BI98"/>
  <c r="BH98"/>
  <c r="BG98"/>
  <c r="BF98"/>
  <c r="M84"/>
  <c r="M83"/>
  <c r="F81"/>
  <c r="F79"/>
  <c r="O15"/>
  <c r="E15"/>
  <c r="F119" s="1"/>
  <c r="O14"/>
  <c r="O12"/>
  <c r="E12"/>
  <c r="F118" s="1"/>
  <c r="O11"/>
  <c r="O9"/>
  <c r="M116" s="1"/>
  <c r="F6"/>
  <c r="F113" s="1"/>
  <c r="N114" i="2"/>
  <c r="AA113"/>
  <c r="Y113"/>
  <c r="W113"/>
  <c r="BK113"/>
  <c r="N113" s="1"/>
  <c r="N87" s="1"/>
  <c r="AY88" i="1"/>
  <c r="AX88"/>
  <c r="AU88"/>
  <c r="H32" i="2"/>
  <c r="BA88" i="1" s="1"/>
  <c r="M110" i="2"/>
  <c r="M109"/>
  <c r="F109"/>
  <c r="F107"/>
  <c r="F105"/>
  <c r="BI95"/>
  <c r="BH95"/>
  <c r="BG95"/>
  <c r="BF95"/>
  <c r="BI94"/>
  <c r="BH94"/>
  <c r="BG94"/>
  <c r="BF94"/>
  <c r="BI93"/>
  <c r="BH93"/>
  <c r="BG93"/>
  <c r="BF93"/>
  <c r="BI92"/>
  <c r="BH92"/>
  <c r="BG92"/>
  <c r="BF92"/>
  <c r="BI91"/>
  <c r="BH91"/>
  <c r="BG91"/>
  <c r="BF91"/>
  <c r="BI90"/>
  <c r="H35" s="1"/>
  <c r="BD88" i="1" s="1"/>
  <c r="BH90" i="2"/>
  <c r="H34" s="1"/>
  <c r="BC88" i="1" s="1"/>
  <c r="BG90" i="2"/>
  <c r="H33" s="1"/>
  <c r="BB88" i="1" s="1"/>
  <c r="BF90" i="2"/>
  <c r="M32" s="1"/>
  <c r="AW88" i="1" s="1"/>
  <c r="M83" i="2"/>
  <c r="M82"/>
  <c r="M80"/>
  <c r="F80"/>
  <c r="F78"/>
  <c r="O14"/>
  <c r="E14"/>
  <c r="F110" s="1"/>
  <c r="O13"/>
  <c r="O11"/>
  <c r="E11"/>
  <c r="F82" s="1"/>
  <c r="O10"/>
  <c r="O8"/>
  <c r="M107" s="1"/>
  <c r="CK95" i="1"/>
  <c r="CJ95"/>
  <c r="CI95"/>
  <c r="CC95"/>
  <c r="CH95"/>
  <c r="CB95"/>
  <c r="CG95"/>
  <c r="CA95"/>
  <c r="CF95"/>
  <c r="BZ95"/>
  <c r="CE95"/>
  <c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H92"/>
  <c r="CG92"/>
  <c r="CF92"/>
  <c r="BZ92"/>
  <c r="CE92"/>
  <c r="AM83"/>
  <c r="L83"/>
  <c r="AM82"/>
  <c r="L82"/>
  <c r="AM80"/>
  <c r="L80"/>
  <c r="L78"/>
  <c r="L77"/>
  <c r="N91" i="3" l="1"/>
  <c r="AA180"/>
  <c r="F83"/>
  <c r="Y216"/>
  <c r="Y174"/>
  <c r="BK180"/>
  <c r="N180" s="1"/>
  <c r="N93" s="1"/>
  <c r="W124"/>
  <c r="Y180"/>
  <c r="AA174"/>
  <c r="W180"/>
  <c r="AA216"/>
  <c r="BK174"/>
  <c r="N174" s="1"/>
  <c r="N92" s="1"/>
  <c r="BK216"/>
  <c r="N216" s="1"/>
  <c r="N94" s="1"/>
  <c r="W216"/>
  <c r="W174"/>
  <c r="H35"/>
  <c r="BC89" i="1" s="1"/>
  <c r="BC87" s="1"/>
  <c r="AY87" s="1"/>
  <c r="AA124" i="3"/>
  <c r="Y124"/>
  <c r="BK124"/>
  <c r="M33"/>
  <c r="AW89" i="1" s="1"/>
  <c r="H36" i="3"/>
  <c r="BD89" i="1" s="1"/>
  <c r="BD87" s="1"/>
  <c r="W35" s="1"/>
  <c r="H34" i="3"/>
  <c r="BB89" i="1" s="1"/>
  <c r="BB87" s="1"/>
  <c r="N95" i="2"/>
  <c r="BE95" s="1"/>
  <c r="N94"/>
  <c r="BE94" s="1"/>
  <c r="N93"/>
  <c r="BE93" s="1"/>
  <c r="N92"/>
  <c r="BE92" s="1"/>
  <c r="N91"/>
  <c r="BE91" s="1"/>
  <c r="N90"/>
  <c r="M26"/>
  <c r="F83"/>
  <c r="M81" i="3"/>
  <c r="H33"/>
  <c r="BA89" i="1" s="1"/>
  <c r="BA87" s="1"/>
  <c r="F78" i="3"/>
  <c r="F84"/>
  <c r="AA123" l="1"/>
  <c r="AA122" s="1"/>
  <c r="W123"/>
  <c r="W122" s="1"/>
  <c r="AU89" i="1" s="1"/>
  <c r="AU87" s="1"/>
  <c r="Y123" i="3"/>
  <c r="Y122" s="1"/>
  <c r="BK123"/>
  <c r="BK122" s="1"/>
  <c r="N122" s="1"/>
  <c r="N88" s="1"/>
  <c r="N124"/>
  <c r="N90" s="1"/>
  <c r="W34" i="1"/>
  <c r="W32"/>
  <c r="AW87"/>
  <c r="AK32" s="1"/>
  <c r="W33"/>
  <c r="AX87"/>
  <c r="BE90" i="2"/>
  <c r="N89"/>
  <c r="N123" i="3" l="1"/>
  <c r="N89" s="1"/>
  <c r="H31" i="2"/>
  <c r="AZ88" i="1" s="1"/>
  <c r="M31" i="2"/>
  <c r="AV88" i="1" s="1"/>
  <c r="AT88" s="1"/>
  <c r="N103" i="3"/>
  <c r="BE103" s="1"/>
  <c r="N102"/>
  <c r="BE102" s="1"/>
  <c r="N101"/>
  <c r="BE101" s="1"/>
  <c r="N100"/>
  <c r="BE100" s="1"/>
  <c r="N99"/>
  <c r="BE99" s="1"/>
  <c r="N98"/>
  <c r="M27"/>
  <c r="M27" i="2"/>
  <c r="L97"/>
  <c r="N97" i="3" l="1"/>
  <c r="BE98"/>
  <c r="AS88" i="1"/>
  <c r="M29" i="2"/>
  <c r="AG88" i="1" l="1"/>
  <c r="L37" i="2"/>
  <c r="M28" i="3"/>
  <c r="L105"/>
  <c r="M32"/>
  <c r="AV89" i="1" s="1"/>
  <c r="AT89" s="1"/>
  <c r="H32" i="3"/>
  <c r="AZ89" i="1" s="1"/>
  <c r="AZ87" s="1"/>
  <c r="AV87" l="1"/>
  <c r="AS89"/>
  <c r="AS87" s="1"/>
  <c r="M30" i="3"/>
  <c r="AN88" i="1"/>
  <c r="AG89" l="1"/>
  <c r="L38" i="3"/>
  <c r="AT87" i="1"/>
  <c r="AN89" l="1"/>
  <c r="AG87"/>
  <c r="AK26" l="1"/>
  <c r="AG95"/>
  <c r="AG94"/>
  <c r="AG92"/>
  <c r="AN87"/>
  <c r="AG93"/>
  <c r="AV93" l="1"/>
  <c r="BY93" s="1"/>
  <c r="CD93"/>
  <c r="AG91"/>
  <c r="AV92"/>
  <c r="BY92" s="1"/>
  <c r="CD92"/>
  <c r="CD95"/>
  <c r="AV95"/>
  <c r="BY95" s="1"/>
  <c r="CD94"/>
  <c r="AV94"/>
  <c r="BY94" s="1"/>
  <c r="AN92" l="1"/>
  <c r="AN93"/>
  <c r="AN95"/>
  <c r="W31"/>
  <c r="AK27"/>
  <c r="AK29" s="1"/>
  <c r="AG97"/>
  <c r="AN94"/>
  <c r="AK31"/>
  <c r="AK37" l="1"/>
  <c r="AN91"/>
  <c r="AN97" s="1"/>
</calcChain>
</file>

<file path=xl/sharedStrings.xml><?xml version="1.0" encoding="utf-8"?>
<sst xmlns="http://schemas.openxmlformats.org/spreadsheetml/2006/main" count="1516" uniqueCount="370">
  <si>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</si>
  <si>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</si>
  <si>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</si>
  <si>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</si>
  <si>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</si>
  <si>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</si>
  <si>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</si>
  <si>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</si>
  <si>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</si>
  <si>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</si>
  <si>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</si>
  <si>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</si>
  <si>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</si>
  <si>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</si>
  <si>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</si>
  <si>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</si>
  <si>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</si>
  <si>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170704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</si>
  <si>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</si>
  <si>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</si>
  <si>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Stavba multifunkční haly - jízdárna, předvádění skotu a dalších chovných zvířat pro studenty</t>
  </si>
  <si>
    <t>JKSO:</t>
  </si>
  <si>
    <t>CC-CZ:</t>
  </si>
  <si>
    <t>Místo:</t>
  </si>
  <si>
    <t>par.č. 861/1, 863 k.ú. ŽABČICE</t>
  </si>
  <si>
    <t>Datum:</t>
  </si>
  <si>
    <t>12.7.2017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</si>
  <si>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</si>
  <si>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</si>
  <si>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</si>
  <si>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</si>
  <si>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</si>
  <si>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</si>
  <si>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</si>
  <si>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ing.Pavel Skalka Brno</t>
  </si>
  <si>
    <t>True</t>
  </si>
  <si>
    <t>Zpracovatel:</t>
  </si>
  <si>
    <t>Kepertová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</si>
  <si>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</si>
  <si>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</si>
  <si>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</si>
  <si>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</si>
  <si>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</si>
  <si>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</si>
  <si>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</si>
  <si>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</si>
  <si>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</si>
  <si>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</si>
  <si>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</si>
  <si>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</si>
  <si>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</si>
  <si>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</si>
  <si>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</si>
  <si>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</si>
  <si>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</si>
  <si>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</si>
  <si>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</si>
  <si>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</si>
  <si>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</si>
  <si>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</si>
  <si>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</si>
  <si>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</si>
  <si>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</si>
  <si>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</si>
  <si>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</si>
  <si>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</si>
  <si>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</si>
  <si>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</si>
  <si>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</si>
  <si>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</si>
  <si>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</si>
  <si>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</si>
  <si>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</si>
  <si>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</si>
  <si>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</si>
  <si>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</si>
  <si>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</si>
  <si>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</si>
  <si>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</si>
  <si>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</si>
  <si>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{2f290e45-7d7c-4b75-9b50-ceff8300c53a}</t>
  </si>
  <si>
    <t>{00000000-0000-0000-0000-000000000000}</t>
  </si>
  <si>
    <t>/</t>
  </si>
  <si>
    <t>1</t>
  </si>
  <si>
    <t>###NOINSERT###</t>
  </si>
  <si>
    <t>170704a</t>
  </si>
  <si>
    <t>D.1.4 DEŠŤOVÁ  KANALIZACE</t>
  </si>
  <si>
    <t>{41d0f02c-11b6-4ef0-a8fa-fa334560907b}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</si>
  <si>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</si>
  <si>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</si>
  <si>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</si>
  <si>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</si>
  <si>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</si>
  <si>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</si>
  <si>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</si>
  <si>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</si>
  <si>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</si>
  <si>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</si>
  <si>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</si>
  <si>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</si>
  <si>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</si>
  <si>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</si>
  <si>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</si>
  <si>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</si>
  <si>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</si>
  <si>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</si>
  <si>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</si>
  <si>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</si>
  <si>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</si>
  <si>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</si>
  <si>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</si>
  <si>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</si>
  <si>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</si>
  <si>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</si>
  <si>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</si>
  <si>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</si>
  <si>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</si>
  <si>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</si>
  <si>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</si>
  <si>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</si>
  <si>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</si>
  <si>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</si>
  <si>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</si>
  <si>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</si>
  <si>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</si>
  <si>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</si>
  <si>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</si>
  <si>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</si>
  <si>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</si>
  <si>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</si>
  <si>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</si>
  <si>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</si>
  <si>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</si>
  <si>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VP - Vícepráce</t>
  </si>
  <si>
    <t>PN</t>
  </si>
  <si>
    <t>Objekt:</t>
  </si>
  <si>
    <t>170704a - D.1.4 DEŠŤOVÁ  KANALIZACE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</si>
  <si>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</si>
  <si>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</si>
  <si>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</si>
  <si>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</si>
  <si>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</si>
  <si>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</si>
  <si>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</si>
  <si>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ROZPOCET</t>
  </si>
  <si>
    <t>K</t>
  </si>
  <si>
    <t>131201101</t>
  </si>
  <si>
    <t>Hloubení jam nezapažených v hornině tř. 3 objemu do 100 m3</t>
  </si>
  <si>
    <t>m3</t>
  </si>
  <si>
    <t>4</t>
  </si>
  <si>
    <t>-907589655</t>
  </si>
  <si>
    <t>jímka splaškových vod</t>
  </si>
  <si>
    <t>VV</t>
  </si>
  <si>
    <t>3,8*3,0*2,1</t>
  </si>
  <si>
    <t>131201109</t>
  </si>
  <si>
    <t>Příplatek za lepivost u hloubení jam nezapažených v hornině tř. 3</t>
  </si>
  <si>
    <t>168942067</t>
  </si>
  <si>
    <t>3</t>
  </si>
  <si>
    <t>132201101</t>
  </si>
  <si>
    <t>Hloubení rýh š do 600 mm v hornině tř. 3 objemu do 100 m3</t>
  </si>
  <si>
    <t>-2088973412</t>
  </si>
  <si>
    <t>odvodňovací žlab</t>
  </si>
  <si>
    <t>55,0*0,5*0,25</t>
  </si>
  <si>
    <t>132201109</t>
  </si>
  <si>
    <t>Příplatek za lepivost k hloubení rýh š do 600 mm v hornině tř. 3</t>
  </si>
  <si>
    <t>1796192883</t>
  </si>
  <si>
    <t>5</t>
  </si>
  <si>
    <t>132201201</t>
  </si>
  <si>
    <t>Hloubení rýh š do 2000 mm v hornině tř. 3 objemu do 100 m3</t>
  </si>
  <si>
    <t>436197162</t>
  </si>
  <si>
    <t>deštová knalizace</t>
  </si>
  <si>
    <t>š rýhy 800 mm hloubka 900 mm</t>
  </si>
  <si>
    <t>35,0*0,8*0,9</t>
  </si>
  <si>
    <t>splašková</t>
  </si>
  <si>
    <t>13,2*0,8*0,9</t>
  </si>
  <si>
    <t>Součet</t>
  </si>
  <si>
    <t>6</t>
  </si>
  <si>
    <t>132201209</t>
  </si>
  <si>
    <t>Příplatek za lepivost k hloubení rýh š do 2000 mm v hornině tř. 3</t>
  </si>
  <si>
    <t>-310750786</t>
  </si>
  <si>
    <t>7</t>
  </si>
  <si>
    <t>161101101</t>
  </si>
  <si>
    <t>Svislé přemístění výkopku z horniny tř. 1 až 4 hl výkopu do 2,5 m</t>
  </si>
  <si>
    <t>1548213406</t>
  </si>
  <si>
    <t>8</t>
  </si>
  <si>
    <t>162601101</t>
  </si>
  <si>
    <t>Vodorovné přemístění do 4000 m výkopku/sypaniny z horniny tř. 1 až 4</t>
  </si>
  <si>
    <t>1550727314</t>
  </si>
  <si>
    <t>lože+obsyp</t>
  </si>
  <si>
    <t>3,856+17,832</t>
  </si>
  <si>
    <t>výkop odvod žlab</t>
  </si>
  <si>
    <t>6,875</t>
  </si>
  <si>
    <t>1,82</t>
  </si>
  <si>
    <t>9</t>
  </si>
  <si>
    <t>171201201</t>
  </si>
  <si>
    <t>Uložení sypaniny na skládky</t>
  </si>
  <si>
    <t>-1980397047</t>
  </si>
  <si>
    <t>10</t>
  </si>
  <si>
    <t>171201211</t>
  </si>
  <si>
    <t>Poplatek za uložení odpadu ze sypaniny na skládce (skládkovné) ( 1m3=1,8t)</t>
  </si>
  <si>
    <t>t</t>
  </si>
  <si>
    <t>-1534173751</t>
  </si>
  <si>
    <t>11</t>
  </si>
  <si>
    <t>174101101</t>
  </si>
  <si>
    <t>Zásyp jam, šachet rýh nebo kolem objektů sypaninou se zhutněním</t>
  </si>
  <si>
    <t>773055664</t>
  </si>
  <si>
    <t xml:space="preserve">VÝKOP potrubí </t>
  </si>
  <si>
    <t>34,704+23,94</t>
  </si>
  <si>
    <t>odp vytl kub lože+obsyp</t>
  </si>
  <si>
    <t>-(3,856+17,832)</t>
  </si>
  <si>
    <t>odp. nové jímky s podkl deskou</t>
  </si>
  <si>
    <t>-3,16*2,0*2,36</t>
  </si>
  <si>
    <t>zásyp zrušené jímky</t>
  </si>
  <si>
    <t>10,0</t>
  </si>
  <si>
    <t>12</t>
  </si>
  <si>
    <t>175111101</t>
  </si>
  <si>
    <t>Obsypání potrubí ručně sypaninou bez prohození, uloženou do 3 m</t>
  </si>
  <si>
    <t>-927825954</t>
  </si>
  <si>
    <t>obs 300 mm nad potrubí</t>
  </si>
  <si>
    <t>33,0*0,8*0,450</t>
  </si>
  <si>
    <t>3,0*0,8*0,5</t>
  </si>
  <si>
    <t>13,2*0,8*0,45</t>
  </si>
  <si>
    <t>13</t>
  </si>
  <si>
    <t>M</t>
  </si>
  <si>
    <t>583373030</t>
  </si>
  <si>
    <t>štěrkopísek frakce 0-8</t>
  </si>
  <si>
    <t>891255082</t>
  </si>
  <si>
    <t>14</t>
  </si>
  <si>
    <t>359901211R</t>
  </si>
  <si>
    <t>Kamerové zkoušky na  kanalizaci</t>
  </si>
  <si>
    <t>m</t>
  </si>
  <si>
    <t>-51588001</t>
  </si>
  <si>
    <t>382413119</t>
  </si>
  <si>
    <t>Osazení jímky z PP na obetonování objemu 15000 l pro usazení do terénu</t>
  </si>
  <si>
    <t>kus</t>
  </si>
  <si>
    <t>-1636900603</t>
  </si>
  <si>
    <t>16</t>
  </si>
  <si>
    <t>562300230</t>
  </si>
  <si>
    <t>jímka plastová na obetonování 3 x 2 x 2,5 m objem 15 m3</t>
  </si>
  <si>
    <t>-846904264</t>
  </si>
  <si>
    <t>17</t>
  </si>
  <si>
    <t>562301070</t>
  </si>
  <si>
    <t>vstupní otvory do nádrže pro potrubí od průměru 110 do 312 mm</t>
  </si>
  <si>
    <t>-894830099</t>
  </si>
  <si>
    <t>18</t>
  </si>
  <si>
    <t>562301040</t>
  </si>
  <si>
    <t>vlez do nádrže  hranatý 550 x 550 mm pachotěsný a přejezdný</t>
  </si>
  <si>
    <t>-1801462700</t>
  </si>
  <si>
    <t>19</t>
  </si>
  <si>
    <t>451573111</t>
  </si>
  <si>
    <t>Lože pod potrubí otevřený výkop ze štěrkopísku</t>
  </si>
  <si>
    <t>-1224967974</t>
  </si>
  <si>
    <t>(35,0+13,2)*0,8*0,1</t>
  </si>
  <si>
    <t>20</t>
  </si>
  <si>
    <t>452311161</t>
  </si>
  <si>
    <t>Podkladní desky z betonu prostého tř. C 25/30 otevřený výkop</t>
  </si>
  <si>
    <t>1794941053</t>
  </si>
  <si>
    <t>jímka</t>
  </si>
  <si>
    <t>871315221</t>
  </si>
  <si>
    <t>Kanalizační potrubí plastové tuhost třídy  SN8 DN 160</t>
  </si>
  <si>
    <t>-638665919</t>
  </si>
  <si>
    <t>deštová</t>
  </si>
  <si>
    <t>33,0</t>
  </si>
  <si>
    <t>13,2</t>
  </si>
  <si>
    <t>22</t>
  </si>
  <si>
    <t>871355221</t>
  </si>
  <si>
    <t>Kanalizační potrubí  plastové  tuhost třídy SN8 DN 200</t>
  </si>
  <si>
    <t>1951068784</t>
  </si>
  <si>
    <t>3,0</t>
  </si>
  <si>
    <t>23</t>
  </si>
  <si>
    <t>877310310</t>
  </si>
  <si>
    <t>Montáž kolen na potrubí z trub hladkých plnostěnných DN 150</t>
  </si>
  <si>
    <t>-1115038692</t>
  </si>
  <si>
    <t>24</t>
  </si>
  <si>
    <t>286113610</t>
  </si>
  <si>
    <t>koleno kanalizace plastové KGB 150x45°</t>
  </si>
  <si>
    <t>728175433</t>
  </si>
  <si>
    <t>25</t>
  </si>
  <si>
    <t>877310320</t>
  </si>
  <si>
    <t>Montáž odboček na potrubí z trub hladkých plnostěnných DN 150</t>
  </si>
  <si>
    <t>-723260299</t>
  </si>
  <si>
    <t>26</t>
  </si>
  <si>
    <t>286113920</t>
  </si>
  <si>
    <t>odbočka kanalizační plastová s hrdlem -150/150/45°</t>
  </si>
  <si>
    <t>-2101113310</t>
  </si>
  <si>
    <t>27</t>
  </si>
  <si>
    <t>877350320</t>
  </si>
  <si>
    <t>Montáž odboček na potrubí z trub hladkých plnostěnných DN 200</t>
  </si>
  <si>
    <t>-1735960568</t>
  </si>
  <si>
    <t>28</t>
  </si>
  <si>
    <t>286113950</t>
  </si>
  <si>
    <t>odbočka kanalizační plastová s hrdlem -200/150/45°</t>
  </si>
  <si>
    <t>-39105212</t>
  </si>
  <si>
    <t>29</t>
  </si>
  <si>
    <t>877350330</t>
  </si>
  <si>
    <t>Montáž spojek na potrubí z  trub hladkých plnostěnných DN 200</t>
  </si>
  <si>
    <t>-1303260766</t>
  </si>
  <si>
    <t>30</t>
  </si>
  <si>
    <t>286115080</t>
  </si>
  <si>
    <t>redukce kanalizace plastová 200/160</t>
  </si>
  <si>
    <t>118356244</t>
  </si>
  <si>
    <t>31</t>
  </si>
  <si>
    <t>892312121</t>
  </si>
  <si>
    <t>Tlaková zkouška vzduchem potrubí DN 150 těsnícím vakem ucpávkovým</t>
  </si>
  <si>
    <t>úsek</t>
  </si>
  <si>
    <t>-1201496759</t>
  </si>
  <si>
    <t>32</t>
  </si>
  <si>
    <t>894812001</t>
  </si>
  <si>
    <t>Revizní a čistící šachta  šachtové dno DN 400/150 přímý tok</t>
  </si>
  <si>
    <t>1401980319</t>
  </si>
  <si>
    <t>33</t>
  </si>
  <si>
    <t>894812031</t>
  </si>
  <si>
    <t>Revizní a čistící šachta  DN 400 šachtová roura  bez hrdla světlé hloubky 1000 mm</t>
  </si>
  <si>
    <t>1856268833</t>
  </si>
  <si>
    <t>34</t>
  </si>
  <si>
    <t>894812062</t>
  </si>
  <si>
    <t>Revizní a čistící šachta z PP DN 400 poklop litinový s betonovým rámem pro zatížení 12,5 t</t>
  </si>
  <si>
    <t>1470291876</t>
  </si>
  <si>
    <t>35</t>
  </si>
  <si>
    <t>895941311</t>
  </si>
  <si>
    <t>Zřízení vpusti kanalizační uliční z betonových dílců typ UVB-50</t>
  </si>
  <si>
    <t>-1521145028</t>
  </si>
  <si>
    <t>36</t>
  </si>
  <si>
    <t>592238760</t>
  </si>
  <si>
    <t>rám zabetonovaný  500/500 mm</t>
  </si>
  <si>
    <t>800234902</t>
  </si>
  <si>
    <t>37</t>
  </si>
  <si>
    <t>592238780</t>
  </si>
  <si>
    <t>mříž M1 D400  500/500 mm</t>
  </si>
  <si>
    <t>1016711723</t>
  </si>
  <si>
    <t>38</t>
  </si>
  <si>
    <t>592238750</t>
  </si>
  <si>
    <t>koš pozink. D1 kalový  nízký</t>
  </si>
  <si>
    <t>-1732378615</t>
  </si>
  <si>
    <t>39</t>
  </si>
  <si>
    <t>592238600</t>
  </si>
  <si>
    <t>skruž betonová pro uliční vpusť Q450/160</t>
  </si>
  <si>
    <t>-985461907</t>
  </si>
  <si>
    <t>40</t>
  </si>
  <si>
    <t>592238620</t>
  </si>
  <si>
    <t>skruž betonová pro uliční vpusť Q 450/940/2KV</t>
  </si>
  <si>
    <t>1340153841</t>
  </si>
  <si>
    <t>41</t>
  </si>
  <si>
    <t>899620151</t>
  </si>
  <si>
    <t>Obetonování plastové šachty z polypropylenu betonem prostým tř. C 25/30 otevřený výkop</t>
  </si>
  <si>
    <t>1938742044</t>
  </si>
  <si>
    <t>(3,0+2,5)*2*2,0*0,1</t>
  </si>
  <si>
    <t>42</t>
  </si>
  <si>
    <t>899640111</t>
  </si>
  <si>
    <t>Bednění pro obetonování plastových šachet hranatých otevřený výkop</t>
  </si>
  <si>
    <t>m2</t>
  </si>
  <si>
    <t>1263464195</t>
  </si>
  <si>
    <t>(3,0+2,5)*2*2,0</t>
  </si>
  <si>
    <t>43</t>
  </si>
  <si>
    <t>899722112</t>
  </si>
  <si>
    <t>Krytí potrubí z plastů výstražnou fólií z PVC 25 cm - KANALIZACE</t>
  </si>
  <si>
    <t>-1693325356</t>
  </si>
  <si>
    <t>44</t>
  </si>
  <si>
    <t>935112111</t>
  </si>
  <si>
    <t>Osazení příkopového žlabu do betonu tl. 100 mm z betonových tvárnic š 500 mm</t>
  </si>
  <si>
    <t>-618577824</t>
  </si>
  <si>
    <t>45</t>
  </si>
  <si>
    <t>592275180</t>
  </si>
  <si>
    <t>žlabovka betonová  50x50x13 cm</t>
  </si>
  <si>
    <t>-1371516569</t>
  </si>
  <si>
    <t>46</t>
  </si>
  <si>
    <t>998276101</t>
  </si>
  <si>
    <t>Přesun hmot pro trubní vedení z trub z plastických hmot otevřený výkop</t>
  </si>
  <si>
    <t>2012254554</t>
  </si>
  <si>
    <t>35+0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</si>
</sst>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0" fillId="0" borderId="25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3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16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9" fillId="0" borderId="25" xfId="0" applyFont="1" applyBorder="1" applyAlignment="1" applyProtection="1">
      <alignment horizontal="center" vertical="center"/>
      <protection locked="0"/>
    </xf>
    <xf numFmtId="49" fontId="39" fillId="0" borderId="25" xfId="0" applyNumberFormat="1" applyFont="1" applyBorder="1" applyAlignment="1" applyProtection="1">
      <alignment horizontal="left" vertical="center" wrapText="1"/>
      <protection locked="0"/>
    </xf>
    <xf numFmtId="0" fontId="39" fillId="0" borderId="25" xfId="0" applyFont="1" applyBorder="1" applyAlignment="1" applyProtection="1">
      <alignment horizontal="center" vertical="center" wrapText="1"/>
      <protection locked="0"/>
    </xf>
    <xf numFmtId="167" fontId="39" fillId="0" borderId="25" xfId="0" applyNumberFormat="1" applyFont="1" applyBorder="1" applyAlignment="1" applyProtection="1">
      <alignment vertical="center"/>
      <protection locked="0"/>
    </xf>
    <xf numFmtId="4" fontId="26" fillId="6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0" fontId="2" fillId="6" borderId="23" xfId="0" applyFont="1" applyFill="1" applyBorder="1" applyAlignment="1">
      <alignment horizontal="center" vertical="center" wrapText="1"/>
    </xf>
    <xf numFmtId="0" fontId="34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9" fillId="0" borderId="25" xfId="0" applyFont="1" applyBorder="1" applyAlignment="1" applyProtection="1">
      <alignment horizontal="left" vertical="center" wrapText="1"/>
      <protection locked="0"/>
    </xf>
    <xf numFmtId="4" fontId="39" fillId="4" borderId="25" xfId="0" applyNumberFormat="1" applyFont="1" applyFill="1" applyBorder="1" applyAlignment="1" applyProtection="1">
      <alignment vertical="center"/>
      <protection locked="0"/>
    </xf>
    <xf numFmtId="4" fontId="39" fillId="0" borderId="25" xfId="0" applyNumberFormat="1" applyFont="1" applyBorder="1" applyAlignment="1" applyProtection="1">
      <alignment vertical="center"/>
      <protection locked="0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7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8" fillId="0" borderId="17" xfId="0" applyFont="1" applyBorder="1" applyAlignment="1">
      <alignment horizontal="left" vertical="center" wrapText="1"/>
    </xf>
    <xf numFmtId="4" fontId="0" fillId="0" borderId="22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4" fontId="0" fillId="4" borderId="22" xfId="0" applyNumberFormat="1" applyFont="1" applyFill="1" applyBorder="1" applyAlignment="1" applyProtection="1">
      <alignment vertical="center"/>
      <protection locked="0"/>
    </xf>
    <xf numFmtId="4" fontId="0" fillId="4" borderId="24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0" fontId="9" fillId="0" borderId="17" xfId="0" applyFont="1" applyBorder="1" applyAlignment="1">
      <alignment horizontal="left" vertical="center" wrapText="1"/>
    </xf>
    <xf numFmtId="4" fontId="39" fillId="0" borderId="22" xfId="0" applyNumberFormat="1" applyFont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  <protection locked="0"/>
    </xf>
    <xf numFmtId="4" fontId="39" fillId="0" borderId="24" xfId="0" applyNumberFormat="1" applyFont="1" applyBorder="1" applyAlignment="1" applyProtection="1">
      <alignment vertical="center"/>
      <protection locked="0"/>
    </xf>
    <xf numFmtId="4" fontId="39" fillId="4" borderId="22" xfId="0" applyNumberFormat="1" applyFont="1" applyFill="1" applyBorder="1" applyAlignment="1" applyProtection="1">
      <alignment vertical="center"/>
      <protection locked="0"/>
    </xf>
    <xf numFmtId="4" fontId="39" fillId="4" borderId="24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left" vertical="center" wrapText="1"/>
      <protection locked="0"/>
    </xf>
    <xf numFmtId="0" fontId="39" fillId="0" borderId="24" xfId="0" applyFont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30" t="s">
        <v>7</v>
      </c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R2" s="199" t="s">
        <v>8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214" t="s">
        <v>12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5"/>
      <c r="AS4" s="26" t="s">
        <v>13</v>
      </c>
      <c r="BE4" s="27" t="s">
        <v>14</v>
      </c>
      <c r="BS4" s="20" t="s">
        <v>15</v>
      </c>
    </row>
    <row r="5" spans="1:73" ht="14.45" customHeight="1">
      <c r="B5" s="24"/>
      <c r="C5" s="28"/>
      <c r="D5" s="29" t="s">
        <v>16</v>
      </c>
      <c r="E5" s="28"/>
      <c r="F5" s="28"/>
      <c r="G5" s="28"/>
      <c r="H5" s="28"/>
      <c r="I5" s="28"/>
      <c r="J5" s="28"/>
      <c r="K5" s="234" t="s">
        <v>17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8"/>
      <c r="AQ5" s="25"/>
      <c r="BE5" s="232" t="s">
        <v>18</v>
      </c>
      <c r="BS5" s="20" t="s">
        <v>9</v>
      </c>
    </row>
    <row r="6" spans="1:73" ht="36.950000000000003" customHeight="1">
      <c r="B6" s="24"/>
      <c r="C6" s="28"/>
      <c r="D6" s="31" t="s">
        <v>19</v>
      </c>
      <c r="E6" s="28"/>
      <c r="F6" s="28"/>
      <c r="G6" s="28"/>
      <c r="H6" s="28"/>
      <c r="I6" s="28"/>
      <c r="J6" s="28"/>
      <c r="K6" s="236" t="s">
        <v>20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8"/>
      <c r="AQ6" s="25"/>
      <c r="BE6" s="233"/>
      <c r="BS6" s="20" t="s">
        <v>9</v>
      </c>
    </row>
    <row r="7" spans="1:73" ht="14.45" customHeight="1">
      <c r="B7" s="24"/>
      <c r="C7" s="28"/>
      <c r="D7" s="32" t="s">
        <v>21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22</v>
      </c>
      <c r="AL7" s="28"/>
      <c r="AM7" s="28"/>
      <c r="AN7" s="30" t="s">
        <v>5</v>
      </c>
      <c r="AO7" s="28"/>
      <c r="AP7" s="28"/>
      <c r="AQ7" s="25"/>
      <c r="BE7" s="233"/>
      <c r="BS7" s="20" t="s">
        <v>9</v>
      </c>
    </row>
    <row r="8" spans="1:73" ht="14.45" customHeight="1">
      <c r="B8" s="24"/>
      <c r="C8" s="28"/>
      <c r="D8" s="32" t="s">
        <v>23</v>
      </c>
      <c r="E8" s="28"/>
      <c r="F8" s="28"/>
      <c r="G8" s="28"/>
      <c r="H8" s="28"/>
      <c r="I8" s="28"/>
      <c r="J8" s="28"/>
      <c r="K8" s="30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25</v>
      </c>
      <c r="AL8" s="28"/>
      <c r="AM8" s="28"/>
      <c r="AN8" s="33" t="s">
        <v>26</v>
      </c>
      <c r="AO8" s="28"/>
      <c r="AP8" s="28"/>
      <c r="AQ8" s="25"/>
      <c r="BE8" s="233"/>
      <c r="BS8" s="20" t="s">
        <v>9</v>
      </c>
    </row>
    <row r="9" spans="1:73" ht="14.45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5"/>
      <c r="BE9" s="233"/>
      <c r="BS9" s="20" t="s">
        <v>9</v>
      </c>
    </row>
    <row r="10" spans="1:73" ht="14.45" customHeight="1">
      <c r="B10" s="24"/>
      <c r="C10" s="28"/>
      <c r="D10" s="32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28</v>
      </c>
      <c r="AL10" s="28"/>
      <c r="AM10" s="28"/>
      <c r="AN10" s="30" t="s">
        <v>5</v>
      </c>
      <c r="AO10" s="28"/>
      <c r="AP10" s="28"/>
      <c r="AQ10" s="25"/>
      <c r="BE10" s="233"/>
      <c r="BS10" s="20" t="s">
        <v>9</v>
      </c>
    </row>
    <row r="11" spans="1:73" ht="18.399999999999999" customHeight="1">
      <c r="B11" s="24"/>
      <c r="C11" s="28"/>
      <c r="D11" s="28"/>
      <c r="E11" s="30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30</v>
      </c>
      <c r="AL11" s="28"/>
      <c r="AM11" s="28"/>
      <c r="AN11" s="30" t="s">
        <v>5</v>
      </c>
      <c r="AO11" s="28"/>
      <c r="AP11" s="28"/>
      <c r="AQ11" s="25"/>
      <c r="BE11" s="233"/>
      <c r="BS11" s="20" t="s">
        <v>9</v>
      </c>
    </row>
    <row r="12" spans="1:73" ht="6.95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5"/>
      <c r="BE12" s="233"/>
      <c r="BS12" s="20" t="s">
        <v>9</v>
      </c>
    </row>
    <row r="13" spans="1:73" ht="14.45" customHeight="1">
      <c r="B13" s="24"/>
      <c r="C13" s="28"/>
      <c r="D13" s="32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28</v>
      </c>
      <c r="AL13" s="28"/>
      <c r="AM13" s="28"/>
      <c r="AN13" s="34" t="s">
        <v>32</v>
      </c>
      <c r="AO13" s="28"/>
      <c r="AP13" s="28"/>
      <c r="AQ13" s="25"/>
      <c r="BE13" s="233"/>
      <c r="BS13" s="20" t="s">
        <v>9</v>
      </c>
    </row>
    <row r="14" spans="1:73" ht="15">
      <c r="B14" s="24"/>
      <c r="C14" s="28"/>
      <c r="D14" s="28"/>
      <c r="E14" s="237" t="s">
        <v>32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32" t="s">
        <v>30</v>
      </c>
      <c r="AL14" s="28"/>
      <c r="AM14" s="28"/>
      <c r="AN14" s="34" t="s">
        <v>32</v>
      </c>
      <c r="AO14" s="28"/>
      <c r="AP14" s="28"/>
      <c r="AQ14" s="25"/>
      <c r="BE14" s="233"/>
      <c r="BS14" s="20" t="s">
        <v>9</v>
      </c>
    </row>
    <row r="15" spans="1:73" ht="6.95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5"/>
      <c r="BE15" s="233"/>
      <c r="BS15" s="20" t="s">
        <v>6</v>
      </c>
    </row>
    <row r="16" spans="1:73" ht="14.45" customHeight="1">
      <c r="B16" s="24"/>
      <c r="C16" s="28"/>
      <c r="D16" s="32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28</v>
      </c>
      <c r="AL16" s="28"/>
      <c r="AM16" s="28"/>
      <c r="AN16" s="30" t="s">
        <v>5</v>
      </c>
      <c r="AO16" s="28"/>
      <c r="AP16" s="28"/>
      <c r="AQ16" s="25"/>
      <c r="BE16" s="233"/>
      <c r="BS16" s="20" t="s">
        <v>6</v>
      </c>
    </row>
    <row r="17" spans="2:71" ht="18.399999999999999" customHeight="1">
      <c r="B17" s="24"/>
      <c r="C17" s="28"/>
      <c r="D17" s="28"/>
      <c r="E17" s="30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30</v>
      </c>
      <c r="AL17" s="28"/>
      <c r="AM17" s="28"/>
      <c r="AN17" s="30" t="s">
        <v>5</v>
      </c>
      <c r="AO17" s="28"/>
      <c r="AP17" s="28"/>
      <c r="AQ17" s="25"/>
      <c r="BE17" s="233"/>
      <c r="BS17" s="20" t="s">
        <v>35</v>
      </c>
    </row>
    <row r="18" spans="2:71" ht="6.95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5"/>
      <c r="BE18" s="233"/>
      <c r="BS18" s="20" t="s">
        <v>9</v>
      </c>
    </row>
    <row r="19" spans="2:71" ht="14.45" customHeight="1">
      <c r="B19" s="24"/>
      <c r="C19" s="28"/>
      <c r="D19" s="32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28</v>
      </c>
      <c r="AL19" s="28"/>
      <c r="AM19" s="28"/>
      <c r="AN19" s="30" t="s">
        <v>5</v>
      </c>
      <c r="AO19" s="28"/>
      <c r="AP19" s="28"/>
      <c r="AQ19" s="25"/>
      <c r="BE19" s="233"/>
      <c r="BS19" s="20" t="s">
        <v>9</v>
      </c>
    </row>
    <row r="20" spans="2:71" ht="18.399999999999999" customHeight="1">
      <c r="B20" s="24"/>
      <c r="C20" s="28"/>
      <c r="D20" s="28"/>
      <c r="E20" s="30" t="s">
        <v>37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30</v>
      </c>
      <c r="AL20" s="28"/>
      <c r="AM20" s="28"/>
      <c r="AN20" s="30" t="s">
        <v>5</v>
      </c>
      <c r="AO20" s="28"/>
      <c r="AP20" s="28"/>
      <c r="AQ20" s="25"/>
      <c r="BE20" s="233"/>
    </row>
    <row r="21" spans="2:71" ht="6.95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5"/>
      <c r="BE21" s="233"/>
    </row>
    <row r="22" spans="2:71" ht="15">
      <c r="B22" s="24"/>
      <c r="C22" s="28"/>
      <c r="D22" s="32" t="s">
        <v>38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5"/>
      <c r="BE22" s="233"/>
    </row>
    <row r="23" spans="2:71" ht="22.5" customHeight="1">
      <c r="B23" s="24"/>
      <c r="C23" s="28"/>
      <c r="D23" s="28"/>
      <c r="E23" s="239" t="s">
        <v>5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O23" s="28"/>
      <c r="AP23" s="28"/>
      <c r="AQ23" s="25"/>
      <c r="BE23" s="233"/>
    </row>
    <row r="24" spans="2:71" ht="6.95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5"/>
      <c r="BE24" s="233"/>
    </row>
    <row r="25" spans="2:71" ht="6.95" customHeight="1">
      <c r="B25" s="24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5"/>
      <c r="BE25" s="233"/>
    </row>
    <row r="26" spans="2:71" ht="14.45" customHeight="1">
      <c r="B26" s="24"/>
      <c r="C26" s="28"/>
      <c r="D26" s="36" t="s">
        <v>39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40">
        <f>ROUND(AG87,2)</f>
        <v>0</v>
      </c>
      <c r="AL26" s="235"/>
      <c r="AM26" s="235"/>
      <c r="AN26" s="235"/>
      <c r="AO26" s="235"/>
      <c r="AP26" s="28"/>
      <c r="AQ26" s="25"/>
      <c r="BE26" s="233"/>
    </row>
    <row r="27" spans="2:71" ht="14.45" customHeight="1">
      <c r="B27" s="24"/>
      <c r="C27" s="28"/>
      <c r="D27" s="36" t="s">
        <v>40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40">
        <f>ROUND(AG91,2)</f>
        <v>0</v>
      </c>
      <c r="AL27" s="240"/>
      <c r="AM27" s="240"/>
      <c r="AN27" s="240"/>
      <c r="AO27" s="240"/>
      <c r="AP27" s="28"/>
      <c r="AQ27" s="25"/>
      <c r="BE27" s="233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33"/>
    </row>
    <row r="29" spans="2:71" s="1" customFormat="1" ht="25.9" customHeight="1">
      <c r="B29" s="37"/>
      <c r="C29" s="38"/>
      <c r="D29" s="40" t="s">
        <v>41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41">
        <f>ROUND(AK26+AK27,2)</f>
        <v>0</v>
      </c>
      <c r="AL29" s="242"/>
      <c r="AM29" s="242"/>
      <c r="AN29" s="242"/>
      <c r="AO29" s="242"/>
      <c r="AP29" s="38"/>
      <c r="AQ29" s="39"/>
      <c r="BE29" s="233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33"/>
    </row>
    <row r="31" spans="2:71" s="2" customFormat="1" ht="14.45" customHeight="1">
      <c r="B31" s="42"/>
      <c r="C31" s="43"/>
      <c r="D31" s="44" t="s">
        <v>42</v>
      </c>
      <c r="E31" s="43"/>
      <c r="F31" s="44" t="s">
        <v>43</v>
      </c>
      <c r="G31" s="43"/>
      <c r="H31" s="43"/>
      <c r="I31" s="43"/>
      <c r="J31" s="43"/>
      <c r="K31" s="43"/>
      <c r="L31" s="223">
        <v>0.21</v>
      </c>
      <c r="M31" s="224"/>
      <c r="N31" s="224"/>
      <c r="O31" s="224"/>
      <c r="P31" s="43"/>
      <c r="Q31" s="43"/>
      <c r="R31" s="43"/>
      <c r="S31" s="43"/>
      <c r="T31" s="46" t="s">
        <v>44</v>
      </c>
      <c r="U31" s="43"/>
      <c r="V31" s="43"/>
      <c r="W31" s="225">
        <f>ROUND(AZ87+SUM(CD92:CD96),2)</f>
        <v>0</v>
      </c>
      <c r="X31" s="224"/>
      <c r="Y31" s="224"/>
      <c r="Z31" s="224"/>
      <c r="AA31" s="224"/>
      <c r="AB31" s="224"/>
      <c r="AC31" s="224"/>
      <c r="AD31" s="224"/>
      <c r="AE31" s="224"/>
      <c r="AF31" s="43"/>
      <c r="AG31" s="43"/>
      <c r="AH31" s="43"/>
      <c r="AI31" s="43"/>
      <c r="AJ31" s="43"/>
      <c r="AK31" s="225">
        <f>ROUND(AV87+SUM(BY92:BY96),2)</f>
        <v>0</v>
      </c>
      <c r="AL31" s="224"/>
      <c r="AM31" s="224"/>
      <c r="AN31" s="224"/>
      <c r="AO31" s="224"/>
      <c r="AP31" s="43"/>
      <c r="AQ31" s="47"/>
      <c r="BE31" s="233"/>
    </row>
    <row r="32" spans="2:71" s="2" customFormat="1" ht="14.45" customHeight="1">
      <c r="B32" s="42"/>
      <c r="C32" s="43"/>
      <c r="D32" s="43"/>
      <c r="E32" s="43"/>
      <c r="F32" s="44" t="s">
        <v>45</v>
      </c>
      <c r="G32" s="43"/>
      <c r="H32" s="43"/>
      <c r="I32" s="43"/>
      <c r="J32" s="43"/>
      <c r="K32" s="43"/>
      <c r="L32" s="223">
        <v>0.15</v>
      </c>
      <c r="M32" s="224"/>
      <c r="N32" s="224"/>
      <c r="O32" s="224"/>
      <c r="P32" s="43"/>
      <c r="Q32" s="43"/>
      <c r="R32" s="43"/>
      <c r="S32" s="43"/>
      <c r="T32" s="46" t="s">
        <v>44</v>
      </c>
      <c r="U32" s="43"/>
      <c r="V32" s="43"/>
      <c r="W32" s="225">
        <f>ROUND(BA87+SUM(CE92:CE96),2)</f>
        <v>0</v>
      </c>
      <c r="X32" s="224"/>
      <c r="Y32" s="224"/>
      <c r="Z32" s="224"/>
      <c r="AA32" s="224"/>
      <c r="AB32" s="224"/>
      <c r="AC32" s="224"/>
      <c r="AD32" s="224"/>
      <c r="AE32" s="224"/>
      <c r="AF32" s="43"/>
      <c r="AG32" s="43"/>
      <c r="AH32" s="43"/>
      <c r="AI32" s="43"/>
      <c r="AJ32" s="43"/>
      <c r="AK32" s="225">
        <f>ROUND(AW87+SUM(BZ92:BZ96),2)</f>
        <v>0</v>
      </c>
      <c r="AL32" s="224"/>
      <c r="AM32" s="224"/>
      <c r="AN32" s="224"/>
      <c r="AO32" s="224"/>
      <c r="AP32" s="43"/>
      <c r="AQ32" s="47"/>
      <c r="BE32" s="233"/>
    </row>
    <row r="33" spans="2:57" s="2" customFormat="1" ht="14.45" hidden="1" customHeight="1">
      <c r="B33" s="42"/>
      <c r="C33" s="43"/>
      <c r="D33" s="43"/>
      <c r="E33" s="43"/>
      <c r="F33" s="44" t="s">
        <v>46</v>
      </c>
      <c r="G33" s="43"/>
      <c r="H33" s="43"/>
      <c r="I33" s="43"/>
      <c r="J33" s="43"/>
      <c r="K33" s="43"/>
      <c r="L33" s="223">
        <v>0.21</v>
      </c>
      <c r="M33" s="224"/>
      <c r="N33" s="224"/>
      <c r="O33" s="224"/>
      <c r="P33" s="43"/>
      <c r="Q33" s="43"/>
      <c r="R33" s="43"/>
      <c r="S33" s="43"/>
      <c r="T33" s="46" t="s">
        <v>44</v>
      </c>
      <c r="U33" s="43"/>
      <c r="V33" s="43"/>
      <c r="W33" s="225">
        <f>ROUND(BB87+SUM(CF92:CF96),2)</f>
        <v>0</v>
      </c>
      <c r="X33" s="224"/>
      <c r="Y33" s="224"/>
      <c r="Z33" s="224"/>
      <c r="AA33" s="224"/>
      <c r="AB33" s="224"/>
      <c r="AC33" s="224"/>
      <c r="AD33" s="224"/>
      <c r="AE33" s="224"/>
      <c r="AF33" s="43"/>
      <c r="AG33" s="43"/>
      <c r="AH33" s="43"/>
      <c r="AI33" s="43"/>
      <c r="AJ33" s="43"/>
      <c r="AK33" s="225">
        <v>0</v>
      </c>
      <c r="AL33" s="224"/>
      <c r="AM33" s="224"/>
      <c r="AN33" s="224"/>
      <c r="AO33" s="224"/>
      <c r="AP33" s="43"/>
      <c r="AQ33" s="47"/>
      <c r="BE33" s="233"/>
    </row>
    <row r="34" spans="2:57" s="2" customFormat="1" ht="14.45" hidden="1" customHeight="1">
      <c r="B34" s="42"/>
      <c r="C34" s="43"/>
      <c r="D34" s="43"/>
      <c r="E34" s="43"/>
      <c r="F34" s="44" t="s">
        <v>47</v>
      </c>
      <c r="G34" s="43"/>
      <c r="H34" s="43"/>
      <c r="I34" s="43"/>
      <c r="J34" s="43"/>
      <c r="K34" s="43"/>
      <c r="L34" s="223">
        <v>0.15</v>
      </c>
      <c r="M34" s="224"/>
      <c r="N34" s="224"/>
      <c r="O34" s="224"/>
      <c r="P34" s="43"/>
      <c r="Q34" s="43"/>
      <c r="R34" s="43"/>
      <c r="S34" s="43"/>
      <c r="T34" s="46" t="s">
        <v>44</v>
      </c>
      <c r="U34" s="43"/>
      <c r="V34" s="43"/>
      <c r="W34" s="225">
        <f>ROUND(BC87+SUM(CG92:CG96),2)</f>
        <v>0</v>
      </c>
      <c r="X34" s="224"/>
      <c r="Y34" s="224"/>
      <c r="Z34" s="224"/>
      <c r="AA34" s="224"/>
      <c r="AB34" s="224"/>
      <c r="AC34" s="224"/>
      <c r="AD34" s="224"/>
      <c r="AE34" s="224"/>
      <c r="AF34" s="43"/>
      <c r="AG34" s="43"/>
      <c r="AH34" s="43"/>
      <c r="AI34" s="43"/>
      <c r="AJ34" s="43"/>
      <c r="AK34" s="225">
        <v>0</v>
      </c>
      <c r="AL34" s="224"/>
      <c r="AM34" s="224"/>
      <c r="AN34" s="224"/>
      <c r="AO34" s="224"/>
      <c r="AP34" s="43"/>
      <c r="AQ34" s="47"/>
      <c r="BE34" s="233"/>
    </row>
    <row r="35" spans="2:57" s="2" customFormat="1" ht="14.45" hidden="1" customHeight="1">
      <c r="B35" s="42"/>
      <c r="C35" s="43"/>
      <c r="D35" s="43"/>
      <c r="E35" s="43"/>
      <c r="F35" s="44" t="s">
        <v>48</v>
      </c>
      <c r="G35" s="43"/>
      <c r="H35" s="43"/>
      <c r="I35" s="43"/>
      <c r="J35" s="43"/>
      <c r="K35" s="43"/>
      <c r="L35" s="223">
        <v>0</v>
      </c>
      <c r="M35" s="224"/>
      <c r="N35" s="224"/>
      <c r="O35" s="224"/>
      <c r="P35" s="43"/>
      <c r="Q35" s="43"/>
      <c r="R35" s="43"/>
      <c r="S35" s="43"/>
      <c r="T35" s="46" t="s">
        <v>44</v>
      </c>
      <c r="U35" s="43"/>
      <c r="V35" s="43"/>
      <c r="W35" s="225">
        <f>ROUND(BD87+SUM(CH92:CH96),2)</f>
        <v>0</v>
      </c>
      <c r="X35" s="224"/>
      <c r="Y35" s="224"/>
      <c r="Z35" s="224"/>
      <c r="AA35" s="224"/>
      <c r="AB35" s="224"/>
      <c r="AC35" s="224"/>
      <c r="AD35" s="224"/>
      <c r="AE35" s="224"/>
      <c r="AF35" s="43"/>
      <c r="AG35" s="43"/>
      <c r="AH35" s="43"/>
      <c r="AI35" s="43"/>
      <c r="AJ35" s="43"/>
      <c r="AK35" s="225">
        <v>0</v>
      </c>
      <c r="AL35" s="224"/>
      <c r="AM35" s="224"/>
      <c r="AN35" s="224"/>
      <c r="AO35" s="224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49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50</v>
      </c>
      <c r="U37" s="50"/>
      <c r="V37" s="50"/>
      <c r="W37" s="50"/>
      <c r="X37" s="226" t="s">
        <v>51</v>
      </c>
      <c r="Y37" s="227"/>
      <c r="Z37" s="227"/>
      <c r="AA37" s="227"/>
      <c r="AB37" s="227"/>
      <c r="AC37" s="50"/>
      <c r="AD37" s="50"/>
      <c r="AE37" s="50"/>
      <c r="AF37" s="50"/>
      <c r="AG37" s="50"/>
      <c r="AH37" s="50"/>
      <c r="AI37" s="50"/>
      <c r="AJ37" s="50"/>
      <c r="AK37" s="228">
        <f>SUM(AK29:AK35)</f>
        <v>0</v>
      </c>
      <c r="AL37" s="227"/>
      <c r="AM37" s="227"/>
      <c r="AN37" s="227"/>
      <c r="AO37" s="229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5"/>
    </row>
    <row r="40" spans="2:57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5"/>
    </row>
    <row r="41" spans="2:57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5"/>
    </row>
    <row r="42" spans="2:57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5"/>
    </row>
    <row r="43" spans="2:57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5"/>
    </row>
    <row r="44" spans="2:57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5"/>
    </row>
    <row r="45" spans="2:57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5"/>
    </row>
    <row r="46" spans="2:57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5"/>
    </row>
    <row r="47" spans="2:57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5"/>
    </row>
    <row r="48" spans="2:57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5"/>
    </row>
    <row r="49" spans="2:43" s="1" customFormat="1" ht="15">
      <c r="B49" s="37"/>
      <c r="C49" s="38"/>
      <c r="D49" s="52" t="s">
        <v>52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53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>
      <c r="B50" s="24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5"/>
    </row>
    <row r="51" spans="2:43">
      <c r="B51" s="24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5"/>
    </row>
    <row r="52" spans="2:43">
      <c r="B52" s="24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5"/>
    </row>
    <row r="53" spans="2:43">
      <c r="B53" s="24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5"/>
    </row>
    <row r="54" spans="2:43">
      <c r="B54" s="24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5"/>
    </row>
    <row r="55" spans="2:43">
      <c r="B55" s="24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5"/>
    </row>
    <row r="56" spans="2:43">
      <c r="B56" s="24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5"/>
    </row>
    <row r="57" spans="2:43">
      <c r="B57" s="24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5"/>
    </row>
    <row r="58" spans="2:43" s="1" customFormat="1" ht="15">
      <c r="B58" s="37"/>
      <c r="C58" s="38"/>
      <c r="D58" s="57" t="s">
        <v>54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55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54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55</v>
      </c>
      <c r="AN58" s="58"/>
      <c r="AO58" s="60"/>
      <c r="AP58" s="38"/>
      <c r="AQ58" s="39"/>
    </row>
    <row r="59" spans="2:43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5"/>
    </row>
    <row r="60" spans="2:43" s="1" customFormat="1" ht="15">
      <c r="B60" s="37"/>
      <c r="C60" s="38"/>
      <c r="D60" s="52" t="s">
        <v>56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57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>
      <c r="B61" s="24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5"/>
    </row>
    <row r="62" spans="2:43">
      <c r="B62" s="24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5"/>
    </row>
    <row r="63" spans="2:43">
      <c r="B63" s="24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5"/>
    </row>
    <row r="64" spans="2:43">
      <c r="B64" s="24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5"/>
    </row>
    <row r="65" spans="2:43">
      <c r="B65" s="24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5"/>
    </row>
    <row r="66" spans="2:43">
      <c r="B66" s="24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5"/>
    </row>
    <row r="67" spans="2:43">
      <c r="B67" s="24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5"/>
    </row>
    <row r="68" spans="2:43">
      <c r="B68" s="24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5"/>
    </row>
    <row r="69" spans="2:43" s="1" customFormat="1" ht="15">
      <c r="B69" s="37"/>
      <c r="C69" s="38"/>
      <c r="D69" s="57" t="s">
        <v>54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55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54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55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214" t="s">
        <v>58</v>
      </c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15"/>
      <c r="Y76" s="215"/>
      <c r="Z76" s="215"/>
      <c r="AA76" s="215"/>
      <c r="AB76" s="215"/>
      <c r="AC76" s="215"/>
      <c r="AD76" s="215"/>
      <c r="AE76" s="215"/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170704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16" t="str">
        <f>K6</f>
        <v>Stavba multifunkční haly - jízdárna, předvádění skotu a dalších chovných zvířat pro studenty</v>
      </c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17"/>
      <c r="Y78" s="217"/>
      <c r="Z78" s="217"/>
      <c r="AA78" s="217"/>
      <c r="AB78" s="217"/>
      <c r="AC78" s="217"/>
      <c r="AD78" s="217"/>
      <c r="AE78" s="217"/>
      <c r="AF78" s="217"/>
      <c r="AG78" s="217"/>
      <c r="AH78" s="217"/>
      <c r="AI78" s="217"/>
      <c r="AJ78" s="217"/>
      <c r="AK78" s="217"/>
      <c r="AL78" s="217"/>
      <c r="AM78" s="217"/>
      <c r="AN78" s="217"/>
      <c r="AO78" s="217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5">
      <c r="B80" s="37"/>
      <c r="C80" s="32" t="s">
        <v>23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par.č. 861/1, 863 k.ú. ŽABČICE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25</v>
      </c>
      <c r="AJ80" s="38"/>
      <c r="AK80" s="38"/>
      <c r="AL80" s="38"/>
      <c r="AM80" s="75" t="str">
        <f>IF(AN8= "","",AN8)</f>
        <v>12.7.2017</v>
      </c>
      <c r="AN80" s="38"/>
      <c r="AO80" s="38"/>
      <c r="AP80" s="38"/>
      <c r="AQ80" s="39"/>
    </row>
    <row r="81" spans="1:89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 ht="15">
      <c r="B82" s="37"/>
      <c r="C82" s="32" t="s">
        <v>27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 xml:space="preserve"> 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33</v>
      </c>
      <c r="AJ82" s="38"/>
      <c r="AK82" s="38"/>
      <c r="AL82" s="38"/>
      <c r="AM82" s="218" t="str">
        <f>IF(E17="","",E17)</f>
        <v>ing.Pavel Skalka Brno</v>
      </c>
      <c r="AN82" s="218"/>
      <c r="AO82" s="218"/>
      <c r="AP82" s="218"/>
      <c r="AQ82" s="39"/>
      <c r="AS82" s="219" t="s">
        <v>59</v>
      </c>
      <c r="AT82" s="220"/>
      <c r="AU82" s="53"/>
      <c r="AV82" s="53"/>
      <c r="AW82" s="53"/>
      <c r="AX82" s="53"/>
      <c r="AY82" s="53"/>
      <c r="AZ82" s="53"/>
      <c r="BA82" s="53"/>
      <c r="BB82" s="53"/>
      <c r="BC82" s="53"/>
      <c r="BD82" s="54"/>
    </row>
    <row r="83" spans="1:89" s="1" customFormat="1" ht="15">
      <c r="B83" s="37"/>
      <c r="C83" s="32" t="s">
        <v>31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36</v>
      </c>
      <c r="AJ83" s="38"/>
      <c r="AK83" s="38"/>
      <c r="AL83" s="38"/>
      <c r="AM83" s="218" t="str">
        <f>IF(E20="","",E20)</f>
        <v>Kepertová</v>
      </c>
      <c r="AN83" s="218"/>
      <c r="AO83" s="218"/>
      <c r="AP83" s="218"/>
      <c r="AQ83" s="39"/>
      <c r="AS83" s="221"/>
      <c r="AT83" s="222"/>
      <c r="AU83" s="38"/>
      <c r="AV83" s="38"/>
      <c r="AW83" s="38"/>
      <c r="AX83" s="38"/>
      <c r="AY83" s="38"/>
      <c r="AZ83" s="38"/>
      <c r="BA83" s="38"/>
      <c r="BB83" s="38"/>
      <c r="BC83" s="38"/>
      <c r="BD83" s="76"/>
    </row>
    <row r="84" spans="1:89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21"/>
      <c r="AT84" s="222"/>
      <c r="AU84" s="38"/>
      <c r="AV84" s="38"/>
      <c r="AW84" s="38"/>
      <c r="AX84" s="38"/>
      <c r="AY84" s="38"/>
      <c r="AZ84" s="38"/>
      <c r="BA84" s="38"/>
      <c r="BB84" s="38"/>
      <c r="BC84" s="38"/>
      <c r="BD84" s="76"/>
    </row>
    <row r="85" spans="1:89" s="1" customFormat="1" ht="29.25" customHeight="1">
      <c r="B85" s="37"/>
      <c r="C85" s="210" t="s">
        <v>60</v>
      </c>
      <c r="D85" s="211"/>
      <c r="E85" s="211"/>
      <c r="F85" s="211"/>
      <c r="G85" s="211"/>
      <c r="H85" s="77"/>
      <c r="I85" s="212" t="s">
        <v>61</v>
      </c>
      <c r="J85" s="211"/>
      <c r="K85" s="211"/>
      <c r="L85" s="211"/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2" t="s">
        <v>62</v>
      </c>
      <c r="AH85" s="211"/>
      <c r="AI85" s="211"/>
      <c r="AJ85" s="211"/>
      <c r="AK85" s="211"/>
      <c r="AL85" s="211"/>
      <c r="AM85" s="211"/>
      <c r="AN85" s="212" t="s">
        <v>63</v>
      </c>
      <c r="AO85" s="211"/>
      <c r="AP85" s="213"/>
      <c r="AQ85" s="39"/>
      <c r="AS85" s="78" t="s">
        <v>64</v>
      </c>
      <c r="AT85" s="79" t="s">
        <v>65</v>
      </c>
      <c r="AU85" s="79" t="s">
        <v>66</v>
      </c>
      <c r="AV85" s="79" t="s">
        <v>67</v>
      </c>
      <c r="AW85" s="79" t="s">
        <v>68</v>
      </c>
      <c r="AX85" s="79" t="s">
        <v>69</v>
      </c>
      <c r="AY85" s="79" t="s">
        <v>70</v>
      </c>
      <c r="AZ85" s="79" t="s">
        <v>71</v>
      </c>
      <c r="BA85" s="79" t="s">
        <v>72</v>
      </c>
      <c r="BB85" s="79" t="s">
        <v>73</v>
      </c>
      <c r="BC85" s="79" t="s">
        <v>74</v>
      </c>
      <c r="BD85" s="80" t="s">
        <v>75</v>
      </c>
    </row>
    <row r="86" spans="1:89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1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50000000000003" customHeight="1">
      <c r="B87" s="70"/>
      <c r="C87" s="82" t="s">
        <v>76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05">
        <f>ROUND(SUM(AG88:AG89),2)</f>
        <v>0</v>
      </c>
      <c r="AH87" s="205"/>
      <c r="AI87" s="205"/>
      <c r="AJ87" s="205"/>
      <c r="AK87" s="205"/>
      <c r="AL87" s="205"/>
      <c r="AM87" s="205"/>
      <c r="AN87" s="206">
        <f>SUM(AG87,AT87)</f>
        <v>0</v>
      </c>
      <c r="AO87" s="206"/>
      <c r="AP87" s="206"/>
      <c r="AQ87" s="73"/>
      <c r="AS87" s="84">
        <f>ROUND(SUM(AS88:AS89),2)</f>
        <v>0</v>
      </c>
      <c r="AT87" s="85">
        <f>ROUND(SUM(AV87:AW87),2)</f>
        <v>0</v>
      </c>
      <c r="AU87" s="86">
        <f>ROUND(SUM(AU88:AU89),5)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ROUND(SUM(AZ88:AZ89),2)</f>
        <v>0</v>
      </c>
      <c r="BA87" s="85">
        <f>ROUND(SUM(BA88:BA89),2)</f>
        <v>0</v>
      </c>
      <c r="BB87" s="85">
        <f>ROUND(SUM(BB88:BB89),2)</f>
        <v>0</v>
      </c>
      <c r="BC87" s="85">
        <f>ROUND(SUM(BC88:BC89),2)</f>
        <v>0</v>
      </c>
      <c r="BD87" s="87">
        <f>ROUND(SUM(BD88:BD89),2)</f>
        <v>0</v>
      </c>
      <c r="BS87" s="88" t="s">
        <v>77</v>
      </c>
      <c r="BT87" s="88" t="s">
        <v>78</v>
      </c>
      <c r="BV87" s="88" t="s">
        <v>79</v>
      </c>
      <c r="BW87" s="88" t="s">
        <v>80</v>
      </c>
      <c r="BX87" s="88" t="s">
        <v>81</v>
      </c>
    </row>
    <row r="88" spans="1:89" s="5" customFormat="1" ht="53.25" customHeight="1">
      <c r="A88" s="89" t="s">
        <v>82</v>
      </c>
      <c r="B88" s="90"/>
      <c r="C88" s="91"/>
      <c r="D88" s="209" t="s">
        <v>17</v>
      </c>
      <c r="E88" s="209"/>
      <c r="F88" s="209"/>
      <c r="G88" s="209"/>
      <c r="H88" s="209"/>
      <c r="I88" s="92"/>
      <c r="J88" s="209" t="s">
        <v>20</v>
      </c>
      <c r="K88" s="209"/>
      <c r="L88" s="209"/>
      <c r="M88" s="209"/>
      <c r="N88" s="209"/>
      <c r="O88" s="209"/>
      <c r="P88" s="209"/>
      <c r="Q88" s="209"/>
      <c r="R88" s="209"/>
      <c r="S88" s="209"/>
      <c r="T88" s="209"/>
      <c r="U88" s="209"/>
      <c r="V88" s="209"/>
      <c r="W88" s="209"/>
      <c r="X88" s="209"/>
      <c r="Y88" s="209"/>
      <c r="Z88" s="209"/>
      <c r="AA88" s="209"/>
      <c r="AB88" s="209"/>
      <c r="AC88" s="209"/>
      <c r="AD88" s="209"/>
      <c r="AE88" s="209"/>
      <c r="AF88" s="209"/>
      <c r="AG88" s="207">
        <f>'170704 - Stavba multifunk...'!M29</f>
        <v>0</v>
      </c>
      <c r="AH88" s="208"/>
      <c r="AI88" s="208"/>
      <c r="AJ88" s="208"/>
      <c r="AK88" s="208"/>
      <c r="AL88" s="208"/>
      <c r="AM88" s="208"/>
      <c r="AN88" s="207">
        <f>SUM(AG88,AT88)</f>
        <v>0</v>
      </c>
      <c r="AO88" s="208"/>
      <c r="AP88" s="208"/>
      <c r="AQ88" s="93"/>
      <c r="AS88" s="94">
        <f>'170704 - Stavba multifunk...'!M27</f>
        <v>0</v>
      </c>
      <c r="AT88" s="95">
        <f>ROUND(SUM(AV88:AW88),2)</f>
        <v>0</v>
      </c>
      <c r="AU88" s="96">
        <f>'170704 - Stavba multifunk...'!W113</f>
        <v>0</v>
      </c>
      <c r="AV88" s="95">
        <f>'170704 - Stavba multifunk...'!M31</f>
        <v>0</v>
      </c>
      <c r="AW88" s="95">
        <f>'170704 - Stavba multifunk...'!M32</f>
        <v>0</v>
      </c>
      <c r="AX88" s="95">
        <f>'170704 - Stavba multifunk...'!M33</f>
        <v>0</v>
      </c>
      <c r="AY88" s="95">
        <f>'170704 - Stavba multifunk...'!M34</f>
        <v>0</v>
      </c>
      <c r="AZ88" s="95">
        <f>'170704 - Stavba multifunk...'!H31</f>
        <v>0</v>
      </c>
      <c r="BA88" s="95">
        <f>'170704 - Stavba multifunk...'!H32</f>
        <v>0</v>
      </c>
      <c r="BB88" s="95">
        <f>'170704 - Stavba multifunk...'!H33</f>
        <v>0</v>
      </c>
      <c r="BC88" s="95">
        <f>'170704 - Stavba multifunk...'!H34</f>
        <v>0</v>
      </c>
      <c r="BD88" s="97">
        <f>'170704 - Stavba multifunk...'!H35</f>
        <v>0</v>
      </c>
      <c r="BT88" s="98" t="s">
        <v>83</v>
      </c>
      <c r="BU88" s="98" t="s">
        <v>84</v>
      </c>
      <c r="BV88" s="98" t="s">
        <v>79</v>
      </c>
      <c r="BW88" s="98" t="s">
        <v>80</v>
      </c>
      <c r="BX88" s="98" t="s">
        <v>81</v>
      </c>
    </row>
    <row r="89" spans="1:89" s="5" customFormat="1" ht="37.5" customHeight="1">
      <c r="A89" s="89" t="s">
        <v>82</v>
      </c>
      <c r="B89" s="90"/>
      <c r="C89" s="91"/>
      <c r="D89" s="209" t="s">
        <v>85</v>
      </c>
      <c r="E89" s="209"/>
      <c r="F89" s="209"/>
      <c r="G89" s="209"/>
      <c r="H89" s="209"/>
      <c r="I89" s="92"/>
      <c r="J89" s="209" t="s">
        <v>86</v>
      </c>
      <c r="K89" s="209"/>
      <c r="L89" s="209"/>
      <c r="M89" s="209"/>
      <c r="N89" s="209"/>
      <c r="O89" s="209"/>
      <c r="P89" s="209"/>
      <c r="Q89" s="209"/>
      <c r="R89" s="209"/>
      <c r="S89" s="209"/>
      <c r="T89" s="209"/>
      <c r="U89" s="209"/>
      <c r="V89" s="209"/>
      <c r="W89" s="209"/>
      <c r="X89" s="209"/>
      <c r="Y89" s="209"/>
      <c r="Z89" s="209"/>
      <c r="AA89" s="209"/>
      <c r="AB89" s="209"/>
      <c r="AC89" s="209"/>
      <c r="AD89" s="209"/>
      <c r="AE89" s="209"/>
      <c r="AF89" s="209"/>
      <c r="AG89" s="207">
        <f>'170704a - D.1.4 DEŠŤOVÁ  ...'!M30</f>
        <v>0</v>
      </c>
      <c r="AH89" s="208"/>
      <c r="AI89" s="208"/>
      <c r="AJ89" s="208"/>
      <c r="AK89" s="208"/>
      <c r="AL89" s="208"/>
      <c r="AM89" s="208"/>
      <c r="AN89" s="207">
        <f>SUM(AG89,AT89)</f>
        <v>0</v>
      </c>
      <c r="AO89" s="208"/>
      <c r="AP89" s="208"/>
      <c r="AQ89" s="93"/>
      <c r="AS89" s="99">
        <f>'170704a - D.1.4 DEŠŤOVÁ  ...'!M28</f>
        <v>0</v>
      </c>
      <c r="AT89" s="100">
        <f>ROUND(SUM(AV89:AW89),2)</f>
        <v>0</v>
      </c>
      <c r="AU89" s="101">
        <f>'170704a - D.1.4 DEŠŤOVÁ  ...'!W122</f>
        <v>0</v>
      </c>
      <c r="AV89" s="100">
        <f>'170704a - D.1.4 DEŠŤOVÁ  ...'!M32</f>
        <v>0</v>
      </c>
      <c r="AW89" s="100">
        <f>'170704a - D.1.4 DEŠŤOVÁ  ...'!M33</f>
        <v>0</v>
      </c>
      <c r="AX89" s="100">
        <f>'170704a - D.1.4 DEŠŤOVÁ  ...'!M34</f>
        <v>0</v>
      </c>
      <c r="AY89" s="100">
        <f>'170704a - D.1.4 DEŠŤOVÁ  ...'!M35</f>
        <v>0</v>
      </c>
      <c r="AZ89" s="100">
        <f>'170704a - D.1.4 DEŠŤOVÁ  ...'!H32</f>
        <v>0</v>
      </c>
      <c r="BA89" s="100">
        <f>'170704a - D.1.4 DEŠŤOVÁ  ...'!H33</f>
        <v>0</v>
      </c>
      <c r="BB89" s="100">
        <f>'170704a - D.1.4 DEŠŤOVÁ  ...'!H34</f>
        <v>0</v>
      </c>
      <c r="BC89" s="100">
        <f>'170704a - D.1.4 DEŠŤOVÁ  ...'!H35</f>
        <v>0</v>
      </c>
      <c r="BD89" s="102">
        <f>'170704a - D.1.4 DEŠŤOVÁ  ...'!H36</f>
        <v>0</v>
      </c>
      <c r="BT89" s="98" t="s">
        <v>83</v>
      </c>
      <c r="BV89" s="98" t="s">
        <v>79</v>
      </c>
      <c r="BW89" s="98" t="s">
        <v>87</v>
      </c>
      <c r="BX89" s="98" t="s">
        <v>80</v>
      </c>
    </row>
    <row r="90" spans="1:89">
      <c r="B90" s="24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5"/>
    </row>
    <row r="91" spans="1:89" s="1" customFormat="1" ht="30" customHeight="1">
      <c r="B91" s="37"/>
      <c r="C91" s="82" t="s">
        <v>88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06">
        <f>ROUND(SUM(AG92:AG95),2)</f>
        <v>0</v>
      </c>
      <c r="AH91" s="206"/>
      <c r="AI91" s="206"/>
      <c r="AJ91" s="206"/>
      <c r="AK91" s="206"/>
      <c r="AL91" s="206"/>
      <c r="AM91" s="206"/>
      <c r="AN91" s="206">
        <f>ROUND(SUM(AN92:AN95),2)</f>
        <v>0</v>
      </c>
      <c r="AO91" s="206"/>
      <c r="AP91" s="206"/>
      <c r="AQ91" s="39"/>
      <c r="AS91" s="78" t="s">
        <v>89</v>
      </c>
      <c r="AT91" s="79" t="s">
        <v>90</v>
      </c>
      <c r="AU91" s="79" t="s">
        <v>42</v>
      </c>
      <c r="AV91" s="80" t="s">
        <v>65</v>
      </c>
    </row>
    <row r="92" spans="1:89" s="1" customFormat="1" ht="19.899999999999999" customHeight="1">
      <c r="B92" s="37"/>
      <c r="C92" s="38"/>
      <c r="D92" s="103" t="s">
        <v>91</v>
      </c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203">
        <f>ROUND(AG87*AS92,2)</f>
        <v>0</v>
      </c>
      <c r="AH92" s="204"/>
      <c r="AI92" s="204"/>
      <c r="AJ92" s="204"/>
      <c r="AK92" s="204"/>
      <c r="AL92" s="204"/>
      <c r="AM92" s="204"/>
      <c r="AN92" s="204">
        <f>ROUND(AG92+AV92,2)</f>
        <v>0</v>
      </c>
      <c r="AO92" s="204"/>
      <c r="AP92" s="204"/>
      <c r="AQ92" s="39"/>
      <c r="AS92" s="104">
        <v>0</v>
      </c>
      <c r="AT92" s="105" t="s">
        <v>92</v>
      </c>
      <c r="AU92" s="105" t="s">
        <v>43</v>
      </c>
      <c r="AV92" s="106">
        <f>ROUND(IF(AU92="základní",AG92*L31,IF(AU92="snížená",AG92*L32,0)),2)</f>
        <v>0</v>
      </c>
      <c r="BV92" s="20" t="s">
        <v>93</v>
      </c>
      <c r="BY92" s="107">
        <f>IF(AU92="základní",AV92,0)</f>
        <v>0</v>
      </c>
      <c r="BZ92" s="107">
        <f>IF(AU92="snížená",AV92,0)</f>
        <v>0</v>
      </c>
      <c r="CA92" s="107">
        <v>0</v>
      </c>
      <c r="CB92" s="107">
        <v>0</v>
      </c>
      <c r="CC92" s="107">
        <v>0</v>
      </c>
      <c r="CD92" s="107">
        <f>IF(AU92="základní",AG92,0)</f>
        <v>0</v>
      </c>
      <c r="CE92" s="107">
        <f>IF(AU92="snížená",AG92,0)</f>
        <v>0</v>
      </c>
      <c r="CF92" s="107">
        <f>IF(AU92="zákl. přenesená",AG92,0)</f>
        <v>0</v>
      </c>
      <c r="CG92" s="107">
        <f>IF(AU92="sníž. přenesená",AG92,0)</f>
        <v>0</v>
      </c>
      <c r="CH92" s="107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>x</v>
      </c>
    </row>
    <row r="93" spans="1:89" s="1" customFormat="1" ht="19.899999999999999" customHeight="1">
      <c r="B93" s="37"/>
      <c r="C93" s="38"/>
      <c r="D93" s="201" t="s">
        <v>94</v>
      </c>
      <c r="E93" s="202"/>
      <c r="F93" s="202"/>
      <c r="G93" s="202"/>
      <c r="H93" s="202"/>
      <c r="I93" s="202"/>
      <c r="J93" s="202"/>
      <c r="K93" s="202"/>
      <c r="L93" s="202"/>
      <c r="M93" s="202"/>
      <c r="N93" s="202"/>
      <c r="O93" s="202"/>
      <c r="P93" s="202"/>
      <c r="Q93" s="202"/>
      <c r="R93" s="202"/>
      <c r="S93" s="202"/>
      <c r="T93" s="202"/>
      <c r="U93" s="202"/>
      <c r="V93" s="202"/>
      <c r="W93" s="202"/>
      <c r="X93" s="202"/>
      <c r="Y93" s="202"/>
      <c r="Z93" s="202"/>
      <c r="AA93" s="202"/>
      <c r="AB93" s="202"/>
      <c r="AC93" s="38"/>
      <c r="AD93" s="38"/>
      <c r="AE93" s="38"/>
      <c r="AF93" s="38"/>
      <c r="AG93" s="203">
        <f>AG87*AS93</f>
        <v>0</v>
      </c>
      <c r="AH93" s="204"/>
      <c r="AI93" s="204"/>
      <c r="AJ93" s="204"/>
      <c r="AK93" s="204"/>
      <c r="AL93" s="204"/>
      <c r="AM93" s="204"/>
      <c r="AN93" s="204">
        <f>AG93+AV93</f>
        <v>0</v>
      </c>
      <c r="AO93" s="204"/>
      <c r="AP93" s="204"/>
      <c r="AQ93" s="39"/>
      <c r="AS93" s="108">
        <v>0</v>
      </c>
      <c r="AT93" s="109" t="s">
        <v>92</v>
      </c>
      <c r="AU93" s="109" t="s">
        <v>43</v>
      </c>
      <c r="AV93" s="110">
        <f>ROUND(IF(AU93="nulová",0,IF(OR(AU93="základní",AU93="zákl. přenesená"),AG93*L31,AG93*L32)),2)</f>
        <v>0</v>
      </c>
      <c r="BV93" s="20" t="s">
        <v>95</v>
      </c>
      <c r="BY93" s="107">
        <f>IF(AU93="základní",AV93,0)</f>
        <v>0</v>
      </c>
      <c r="BZ93" s="107">
        <f>IF(AU93="snížená",AV93,0)</f>
        <v>0</v>
      </c>
      <c r="CA93" s="107">
        <f>IF(AU93="zákl. přenesená",AV93,0)</f>
        <v>0</v>
      </c>
      <c r="CB93" s="107">
        <f>IF(AU93="sníž. přenesená",AV93,0)</f>
        <v>0</v>
      </c>
      <c r="CC93" s="107">
        <f>IF(AU93="nulová",AV93,0)</f>
        <v>0</v>
      </c>
      <c r="CD93" s="107">
        <f>IF(AU93="základní",AG93,0)</f>
        <v>0</v>
      </c>
      <c r="CE93" s="107">
        <f>IF(AU93="snížená",AG93,0)</f>
        <v>0</v>
      </c>
      <c r="CF93" s="107">
        <f>IF(AU93="zákl. přenesená",AG93,0)</f>
        <v>0</v>
      </c>
      <c r="CG93" s="107">
        <f>IF(AU93="sníž. přenesená",AG93,0)</f>
        <v>0</v>
      </c>
      <c r="CH93" s="107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pans="1:89" s="1" customFormat="1" ht="19.899999999999999" customHeight="1">
      <c r="B94" s="37"/>
      <c r="C94" s="38"/>
      <c r="D94" s="201" t="s">
        <v>94</v>
      </c>
      <c r="E94" s="202"/>
      <c r="F94" s="202"/>
      <c r="G94" s="202"/>
      <c r="H94" s="202"/>
      <c r="I94" s="202"/>
      <c r="J94" s="202"/>
      <c r="K94" s="202"/>
      <c r="L94" s="202"/>
      <c r="M94" s="202"/>
      <c r="N94" s="202"/>
      <c r="O94" s="202"/>
      <c r="P94" s="202"/>
      <c r="Q94" s="202"/>
      <c r="R94" s="202"/>
      <c r="S94" s="202"/>
      <c r="T94" s="202"/>
      <c r="U94" s="202"/>
      <c r="V94" s="202"/>
      <c r="W94" s="202"/>
      <c r="X94" s="202"/>
      <c r="Y94" s="202"/>
      <c r="Z94" s="202"/>
      <c r="AA94" s="202"/>
      <c r="AB94" s="202"/>
      <c r="AC94" s="38"/>
      <c r="AD94" s="38"/>
      <c r="AE94" s="38"/>
      <c r="AF94" s="38"/>
      <c r="AG94" s="203">
        <f>AG87*AS94</f>
        <v>0</v>
      </c>
      <c r="AH94" s="204"/>
      <c r="AI94" s="204"/>
      <c r="AJ94" s="204"/>
      <c r="AK94" s="204"/>
      <c r="AL94" s="204"/>
      <c r="AM94" s="204"/>
      <c r="AN94" s="204">
        <f>AG94+AV94</f>
        <v>0</v>
      </c>
      <c r="AO94" s="204"/>
      <c r="AP94" s="204"/>
      <c r="AQ94" s="39"/>
      <c r="AS94" s="108">
        <v>0</v>
      </c>
      <c r="AT94" s="109" t="s">
        <v>92</v>
      </c>
      <c r="AU94" s="109" t="s">
        <v>43</v>
      </c>
      <c r="AV94" s="110">
        <f>ROUND(IF(AU94="nulová",0,IF(OR(AU94="základní",AU94="zákl. přenesená"),AG94*L31,AG94*L32)),2)</f>
        <v>0</v>
      </c>
      <c r="BV94" s="20" t="s">
        <v>95</v>
      </c>
      <c r="BY94" s="107">
        <f>IF(AU94="základní",AV94,0)</f>
        <v>0</v>
      </c>
      <c r="BZ94" s="107">
        <f>IF(AU94="snížená",AV94,0)</f>
        <v>0</v>
      </c>
      <c r="CA94" s="107">
        <f>IF(AU94="zákl. přenesená",AV94,0)</f>
        <v>0</v>
      </c>
      <c r="CB94" s="107">
        <f>IF(AU94="sníž. přenesená",AV94,0)</f>
        <v>0</v>
      </c>
      <c r="CC94" s="107">
        <f>IF(AU94="nulová",AV94,0)</f>
        <v>0</v>
      </c>
      <c r="CD94" s="107">
        <f>IF(AU94="základní",AG94,0)</f>
        <v>0</v>
      </c>
      <c r="CE94" s="107">
        <f>IF(AU94="snížená",AG94,0)</f>
        <v>0</v>
      </c>
      <c r="CF94" s="107">
        <f>IF(AU94="zákl. přenesená",AG94,0)</f>
        <v>0</v>
      </c>
      <c r="CG94" s="107">
        <f>IF(AU94="sníž. přenesená",AG94,0)</f>
        <v>0</v>
      </c>
      <c r="CH94" s="107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pans="1:89" s="1" customFormat="1" ht="19.899999999999999" customHeight="1">
      <c r="B95" s="37"/>
      <c r="C95" s="38"/>
      <c r="D95" s="201" t="s">
        <v>94</v>
      </c>
      <c r="E95" s="202"/>
      <c r="F95" s="202"/>
      <c r="G95" s="202"/>
      <c r="H95" s="202"/>
      <c r="I95" s="202"/>
      <c r="J95" s="202"/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38"/>
      <c r="AD95" s="38"/>
      <c r="AE95" s="38"/>
      <c r="AF95" s="38"/>
      <c r="AG95" s="203">
        <f>AG87*AS95</f>
        <v>0</v>
      </c>
      <c r="AH95" s="204"/>
      <c r="AI95" s="204"/>
      <c r="AJ95" s="204"/>
      <c r="AK95" s="204"/>
      <c r="AL95" s="204"/>
      <c r="AM95" s="204"/>
      <c r="AN95" s="204">
        <f>AG95+AV95</f>
        <v>0</v>
      </c>
      <c r="AO95" s="204"/>
      <c r="AP95" s="204"/>
      <c r="AQ95" s="39"/>
      <c r="AS95" s="111">
        <v>0</v>
      </c>
      <c r="AT95" s="112" t="s">
        <v>92</v>
      </c>
      <c r="AU95" s="112" t="s">
        <v>43</v>
      </c>
      <c r="AV95" s="113">
        <f>ROUND(IF(AU95="nulová",0,IF(OR(AU95="základní",AU95="zákl. přenesená"),AG95*L31,AG95*L32)),2)</f>
        <v>0</v>
      </c>
      <c r="BV95" s="20" t="s">
        <v>95</v>
      </c>
      <c r="BY95" s="107">
        <f>IF(AU95="základní",AV95,0)</f>
        <v>0</v>
      </c>
      <c r="BZ95" s="107">
        <f>IF(AU95="snížená",AV95,0)</f>
        <v>0</v>
      </c>
      <c r="CA95" s="107">
        <f>IF(AU95="zákl. přenesená",AV95,0)</f>
        <v>0</v>
      </c>
      <c r="CB95" s="107">
        <f>IF(AU95="sníž. přenesená",AV95,0)</f>
        <v>0</v>
      </c>
      <c r="CC95" s="107">
        <f>IF(AU95="nulová",AV95,0)</f>
        <v>0</v>
      </c>
      <c r="CD95" s="107">
        <f>IF(AU95="základní",AG95,0)</f>
        <v>0</v>
      </c>
      <c r="CE95" s="107">
        <f>IF(AU95="snížená",AG95,0)</f>
        <v>0</v>
      </c>
      <c r="CF95" s="107">
        <f>IF(AU95="zákl. přenesená",AG95,0)</f>
        <v>0</v>
      </c>
      <c r="CG95" s="107">
        <f>IF(AU95="sníž. přenesená",AG95,0)</f>
        <v>0</v>
      </c>
      <c r="CH95" s="107">
        <f>IF(AU95="nulová",AG95,0)</f>
        <v>0</v>
      </c>
      <c r="CI95" s="20">
        <f>IF(AU95="základní",1,IF(AU95="snížená",2,IF(AU95="zákl. přenesená",4,IF(AU95="sníž. přenesená",5,3))))</f>
        <v>1</v>
      </c>
      <c r="CJ95" s="20">
        <f>IF(AT95="stavební čast",1,IF(8895="investiční čast",2,3))</f>
        <v>1</v>
      </c>
      <c r="CK95" s="20" t="str">
        <f>IF(D95="Vyplň vlastní","","x")</f>
        <v/>
      </c>
    </row>
    <row r="96" spans="1:89" s="1" customFormat="1" ht="10.9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9"/>
    </row>
    <row r="97" spans="2:43" s="1" customFormat="1" ht="30" customHeight="1">
      <c r="B97" s="37"/>
      <c r="C97" s="114" t="s">
        <v>96</v>
      </c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98">
        <f>ROUND(AG87+AG91,2)</f>
        <v>0</v>
      </c>
      <c r="AH97" s="198"/>
      <c r="AI97" s="198"/>
      <c r="AJ97" s="198"/>
      <c r="AK97" s="198"/>
      <c r="AL97" s="198"/>
      <c r="AM97" s="198"/>
      <c r="AN97" s="198">
        <f>AN87+AN91</f>
        <v>0</v>
      </c>
      <c r="AO97" s="198"/>
      <c r="AP97" s="198"/>
      <c r="AQ97" s="39"/>
    </row>
    <row r="98" spans="2:43" s="1" customFormat="1" ht="6.95" customHeight="1"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3"/>
    </row>
  </sheetData>
  <mergeCells count="62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G92:AM92"/>
    <mergeCell ref="AN92:AP92"/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70704 - Stavba multifunk...'!C2" display="/"/>
    <hyperlink ref="A89" location="'170704a - D.1.4 DEŠŤOVÁ  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1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4"/>
      <c r="C1" s="14"/>
      <c r="D1" s="15" t="s">
        <v>1</v>
      </c>
      <c r="E1" s="14"/>
      <c r="F1" s="16" t="s">
        <v>97</v>
      </c>
      <c r="G1" s="16"/>
      <c r="H1" s="245" t="s">
        <v>98</v>
      </c>
      <c r="I1" s="245"/>
      <c r="J1" s="245"/>
      <c r="K1" s="245"/>
      <c r="L1" s="16" t="s">
        <v>99</v>
      </c>
      <c r="M1" s="14"/>
      <c r="N1" s="14"/>
      <c r="O1" s="15" t="s">
        <v>100</v>
      </c>
      <c r="P1" s="14"/>
      <c r="Q1" s="14"/>
      <c r="R1" s="14"/>
      <c r="S1" s="16" t="s">
        <v>101</v>
      </c>
      <c r="T1" s="16"/>
      <c r="U1" s="116"/>
      <c r="V1" s="1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30" t="s">
        <v>7</v>
      </c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S2" s="199" t="s">
        <v>8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20" t="s">
        <v>80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102</v>
      </c>
    </row>
    <row r="4" spans="1:66" ht="36.950000000000003" customHeight="1">
      <c r="B4" s="24"/>
      <c r="C4" s="214" t="s">
        <v>103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s="1" customFormat="1" ht="32.85" customHeight="1">
      <c r="B6" s="37"/>
      <c r="C6" s="38"/>
      <c r="D6" s="31" t="s">
        <v>19</v>
      </c>
      <c r="E6" s="38"/>
      <c r="F6" s="236" t="s">
        <v>20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38"/>
      <c r="R6" s="39"/>
    </row>
    <row r="7" spans="1:66" s="1" customFormat="1" ht="14.45" customHeight="1">
      <c r="B7" s="37"/>
      <c r="C7" s="38"/>
      <c r="D7" s="32" t="s">
        <v>21</v>
      </c>
      <c r="E7" s="38"/>
      <c r="F7" s="30" t="s">
        <v>5</v>
      </c>
      <c r="G7" s="38"/>
      <c r="H7" s="38"/>
      <c r="I7" s="38"/>
      <c r="J7" s="38"/>
      <c r="K7" s="38"/>
      <c r="L7" s="38"/>
      <c r="M7" s="32" t="s">
        <v>22</v>
      </c>
      <c r="N7" s="38"/>
      <c r="O7" s="30" t="s">
        <v>5</v>
      </c>
      <c r="P7" s="38"/>
      <c r="Q7" s="38"/>
      <c r="R7" s="39"/>
    </row>
    <row r="8" spans="1:66" s="1" customFormat="1" ht="14.45" customHeight="1">
      <c r="B8" s="37"/>
      <c r="C8" s="38"/>
      <c r="D8" s="32" t="s">
        <v>23</v>
      </c>
      <c r="E8" s="38"/>
      <c r="F8" s="30" t="s">
        <v>24</v>
      </c>
      <c r="G8" s="38"/>
      <c r="H8" s="38"/>
      <c r="I8" s="38"/>
      <c r="J8" s="38"/>
      <c r="K8" s="38"/>
      <c r="L8" s="38"/>
      <c r="M8" s="32" t="s">
        <v>25</v>
      </c>
      <c r="N8" s="38"/>
      <c r="O8" s="265" t="str">
        <f>'Rekapitulace stavby'!AN8</f>
        <v>12.7.2017</v>
      </c>
      <c r="P8" s="252"/>
      <c r="Q8" s="38"/>
      <c r="R8" s="39"/>
    </row>
    <row r="9" spans="1:66" s="1" customFormat="1" ht="10.9" customHeight="1"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9"/>
    </row>
    <row r="10" spans="1:66" s="1" customFormat="1" ht="14.45" customHeight="1">
      <c r="B10" s="37"/>
      <c r="C10" s="38"/>
      <c r="D10" s="32" t="s">
        <v>27</v>
      </c>
      <c r="E10" s="38"/>
      <c r="F10" s="38"/>
      <c r="G10" s="38"/>
      <c r="H10" s="38"/>
      <c r="I10" s="38"/>
      <c r="J10" s="38"/>
      <c r="K10" s="38"/>
      <c r="L10" s="38"/>
      <c r="M10" s="32" t="s">
        <v>28</v>
      </c>
      <c r="N10" s="38"/>
      <c r="O10" s="234" t="str">
        <f>IF('Rekapitulace stavby'!AN10="","",'Rekapitulace stavby'!AN10)</f>
        <v/>
      </c>
      <c r="P10" s="234"/>
      <c r="Q10" s="38"/>
      <c r="R10" s="39"/>
    </row>
    <row r="11" spans="1:66" s="1" customFormat="1" ht="18" customHeight="1">
      <c r="B11" s="37"/>
      <c r="C11" s="38"/>
      <c r="D11" s="38"/>
      <c r="E11" s="30" t="str">
        <f>IF('Rekapitulace stavby'!E11="","",'Rekapitulace stavby'!E11)</f>
        <v xml:space="preserve"> </v>
      </c>
      <c r="F11" s="38"/>
      <c r="G11" s="38"/>
      <c r="H11" s="38"/>
      <c r="I11" s="38"/>
      <c r="J11" s="38"/>
      <c r="K11" s="38"/>
      <c r="L11" s="38"/>
      <c r="M11" s="32" t="s">
        <v>30</v>
      </c>
      <c r="N11" s="38"/>
      <c r="O11" s="234" t="str">
        <f>IF('Rekapitulace stavby'!AN11="","",'Rekapitulace stavby'!AN11)</f>
        <v/>
      </c>
      <c r="P11" s="234"/>
      <c r="Q11" s="38"/>
      <c r="R11" s="39"/>
    </row>
    <row r="12" spans="1:66" s="1" customFormat="1" ht="6.95" customHeight="1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9"/>
    </row>
    <row r="13" spans="1:66" s="1" customFormat="1" ht="14.45" customHeight="1">
      <c r="B13" s="37"/>
      <c r="C13" s="38"/>
      <c r="D13" s="32" t="s">
        <v>31</v>
      </c>
      <c r="E13" s="38"/>
      <c r="F13" s="38"/>
      <c r="G13" s="38"/>
      <c r="H13" s="38"/>
      <c r="I13" s="38"/>
      <c r="J13" s="38"/>
      <c r="K13" s="38"/>
      <c r="L13" s="38"/>
      <c r="M13" s="32" t="s">
        <v>28</v>
      </c>
      <c r="N13" s="38"/>
      <c r="O13" s="263" t="str">
        <f>IF('Rekapitulace stavby'!AN13="","",'Rekapitulace stavby'!AN13)</f>
        <v>Vyplň údaj</v>
      </c>
      <c r="P13" s="234"/>
      <c r="Q13" s="38"/>
      <c r="R13" s="39"/>
    </row>
    <row r="14" spans="1:66" s="1" customFormat="1" ht="18" customHeight="1">
      <c r="B14" s="37"/>
      <c r="C14" s="38"/>
      <c r="D14" s="38"/>
      <c r="E14" s="263" t="str">
        <f>IF('Rekapitulace stavby'!E14="","",'Rekapitulace stavby'!E14)</f>
        <v>Vyplň údaj</v>
      </c>
      <c r="F14" s="264"/>
      <c r="G14" s="264"/>
      <c r="H14" s="264"/>
      <c r="I14" s="264"/>
      <c r="J14" s="264"/>
      <c r="K14" s="264"/>
      <c r="L14" s="264"/>
      <c r="M14" s="32" t="s">
        <v>30</v>
      </c>
      <c r="N14" s="38"/>
      <c r="O14" s="263" t="str">
        <f>IF('Rekapitulace stavby'!AN14="","",'Rekapitulace stavby'!AN14)</f>
        <v>Vyplň údaj</v>
      </c>
      <c r="P14" s="234"/>
      <c r="Q14" s="38"/>
      <c r="R14" s="39"/>
    </row>
    <row r="15" spans="1:66" s="1" customFormat="1" ht="6.95" customHeight="1"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9"/>
    </row>
    <row r="16" spans="1:66" s="1" customFormat="1" ht="14.45" customHeight="1">
      <c r="B16" s="37"/>
      <c r="C16" s="38"/>
      <c r="D16" s="32" t="s">
        <v>33</v>
      </c>
      <c r="E16" s="38"/>
      <c r="F16" s="38"/>
      <c r="G16" s="38"/>
      <c r="H16" s="38"/>
      <c r="I16" s="38"/>
      <c r="J16" s="38"/>
      <c r="K16" s="38"/>
      <c r="L16" s="38"/>
      <c r="M16" s="32" t="s">
        <v>28</v>
      </c>
      <c r="N16" s="38"/>
      <c r="O16" s="234" t="s">
        <v>5</v>
      </c>
      <c r="P16" s="234"/>
      <c r="Q16" s="38"/>
      <c r="R16" s="39"/>
    </row>
    <row r="17" spans="2:18" s="1" customFormat="1" ht="18" customHeight="1">
      <c r="B17" s="37"/>
      <c r="C17" s="38"/>
      <c r="D17" s="38"/>
      <c r="E17" s="30" t="s">
        <v>34</v>
      </c>
      <c r="F17" s="38"/>
      <c r="G17" s="38"/>
      <c r="H17" s="38"/>
      <c r="I17" s="38"/>
      <c r="J17" s="38"/>
      <c r="K17" s="38"/>
      <c r="L17" s="38"/>
      <c r="M17" s="32" t="s">
        <v>30</v>
      </c>
      <c r="N17" s="38"/>
      <c r="O17" s="234" t="s">
        <v>5</v>
      </c>
      <c r="P17" s="234"/>
      <c r="Q17" s="38"/>
      <c r="R17" s="39"/>
    </row>
    <row r="18" spans="2:18" s="1" customFormat="1" ht="6.95" customHeight="1"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9"/>
    </row>
    <row r="19" spans="2:18" s="1" customFormat="1" ht="14.45" customHeight="1">
      <c r="B19" s="37"/>
      <c r="C19" s="38"/>
      <c r="D19" s="32" t="s">
        <v>36</v>
      </c>
      <c r="E19" s="38"/>
      <c r="F19" s="38"/>
      <c r="G19" s="38"/>
      <c r="H19" s="38"/>
      <c r="I19" s="38"/>
      <c r="J19" s="38"/>
      <c r="K19" s="38"/>
      <c r="L19" s="38"/>
      <c r="M19" s="32" t="s">
        <v>28</v>
      </c>
      <c r="N19" s="38"/>
      <c r="O19" s="234" t="s">
        <v>5</v>
      </c>
      <c r="P19" s="234"/>
      <c r="Q19" s="38"/>
      <c r="R19" s="39"/>
    </row>
    <row r="20" spans="2:18" s="1" customFormat="1" ht="18" customHeight="1">
      <c r="B20" s="37"/>
      <c r="C20" s="38"/>
      <c r="D20" s="38"/>
      <c r="E20" s="30" t="s">
        <v>37</v>
      </c>
      <c r="F20" s="38"/>
      <c r="G20" s="38"/>
      <c r="H20" s="38"/>
      <c r="I20" s="38"/>
      <c r="J20" s="38"/>
      <c r="K20" s="38"/>
      <c r="L20" s="38"/>
      <c r="M20" s="32" t="s">
        <v>30</v>
      </c>
      <c r="N20" s="38"/>
      <c r="O20" s="234" t="s">
        <v>5</v>
      </c>
      <c r="P20" s="234"/>
      <c r="Q20" s="38"/>
      <c r="R20" s="39"/>
    </row>
    <row r="21" spans="2:18" s="1" customFormat="1" ht="6.95" customHeight="1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9"/>
    </row>
    <row r="22" spans="2:18" s="1" customFormat="1" ht="14.45" customHeight="1">
      <c r="B22" s="37"/>
      <c r="C22" s="38"/>
      <c r="D22" s="32" t="s">
        <v>38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22.5" customHeight="1">
      <c r="B23" s="37"/>
      <c r="C23" s="38"/>
      <c r="D23" s="38"/>
      <c r="E23" s="239" t="s">
        <v>5</v>
      </c>
      <c r="F23" s="239"/>
      <c r="G23" s="239"/>
      <c r="H23" s="239"/>
      <c r="I23" s="239"/>
      <c r="J23" s="239"/>
      <c r="K23" s="239"/>
      <c r="L23" s="239"/>
      <c r="M23" s="38"/>
      <c r="N23" s="38"/>
      <c r="O23" s="38"/>
      <c r="P23" s="38"/>
      <c r="Q23" s="38"/>
      <c r="R23" s="39"/>
    </row>
    <row r="24" spans="2:18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38"/>
      <c r="R25" s="39"/>
    </row>
    <row r="26" spans="2:18" s="1" customFormat="1" ht="14.45" customHeight="1">
      <c r="B26" s="37"/>
      <c r="C26" s="38"/>
      <c r="D26" s="117" t="s">
        <v>104</v>
      </c>
      <c r="E26" s="38"/>
      <c r="F26" s="38"/>
      <c r="G26" s="38"/>
      <c r="H26" s="38"/>
      <c r="I26" s="38"/>
      <c r="J26" s="38"/>
      <c r="K26" s="38"/>
      <c r="L26" s="38"/>
      <c r="M26" s="240">
        <f>N87</f>
        <v>0</v>
      </c>
      <c r="N26" s="240"/>
      <c r="O26" s="240"/>
      <c r="P26" s="240"/>
      <c r="Q26" s="38"/>
      <c r="R26" s="39"/>
    </row>
    <row r="27" spans="2:18" s="1" customFormat="1" ht="14.45" customHeight="1">
      <c r="B27" s="37"/>
      <c r="C27" s="38"/>
      <c r="D27" s="36" t="s">
        <v>91</v>
      </c>
      <c r="E27" s="38"/>
      <c r="F27" s="38"/>
      <c r="G27" s="38"/>
      <c r="H27" s="38"/>
      <c r="I27" s="38"/>
      <c r="J27" s="38"/>
      <c r="K27" s="38"/>
      <c r="L27" s="38"/>
      <c r="M27" s="240">
        <f>N89</f>
        <v>0</v>
      </c>
      <c r="N27" s="240"/>
      <c r="O27" s="240"/>
      <c r="P27" s="240"/>
      <c r="Q27" s="38"/>
      <c r="R27" s="39"/>
    </row>
    <row r="28" spans="2:18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9"/>
    </row>
    <row r="29" spans="2:18" s="1" customFormat="1" ht="25.35" customHeight="1">
      <c r="B29" s="37"/>
      <c r="C29" s="38"/>
      <c r="D29" s="118" t="s">
        <v>41</v>
      </c>
      <c r="E29" s="38"/>
      <c r="F29" s="38"/>
      <c r="G29" s="38"/>
      <c r="H29" s="38"/>
      <c r="I29" s="38"/>
      <c r="J29" s="38"/>
      <c r="K29" s="38"/>
      <c r="L29" s="38"/>
      <c r="M29" s="262">
        <f>ROUND(M26+M27,2)</f>
        <v>0</v>
      </c>
      <c r="N29" s="251"/>
      <c r="O29" s="251"/>
      <c r="P29" s="251"/>
      <c r="Q29" s="38"/>
      <c r="R29" s="39"/>
    </row>
    <row r="30" spans="2:18" s="1" customFormat="1" ht="6.95" customHeight="1">
      <c r="B30" s="37"/>
      <c r="C30" s="38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38"/>
      <c r="R30" s="39"/>
    </row>
    <row r="31" spans="2:18" s="1" customFormat="1" ht="14.45" customHeight="1">
      <c r="B31" s="37"/>
      <c r="C31" s="38"/>
      <c r="D31" s="44" t="s">
        <v>42</v>
      </c>
      <c r="E31" s="44" t="s">
        <v>43</v>
      </c>
      <c r="F31" s="45">
        <v>0.21</v>
      </c>
      <c r="G31" s="119" t="s">
        <v>44</v>
      </c>
      <c r="H31" s="261">
        <f>(SUM(BE89:BE96)+SUM(BE113))</f>
        <v>0</v>
      </c>
      <c r="I31" s="251"/>
      <c r="J31" s="251"/>
      <c r="K31" s="38"/>
      <c r="L31" s="38"/>
      <c r="M31" s="261">
        <f>ROUND((SUM(BE89:BE96)+SUM(BE113)), 2)*F31</f>
        <v>0</v>
      </c>
      <c r="N31" s="251"/>
      <c r="O31" s="251"/>
      <c r="P31" s="251"/>
      <c r="Q31" s="38"/>
      <c r="R31" s="39"/>
    </row>
    <row r="32" spans="2:18" s="1" customFormat="1" ht="14.45" customHeight="1">
      <c r="B32" s="37"/>
      <c r="C32" s="38"/>
      <c r="D32" s="38"/>
      <c r="E32" s="44" t="s">
        <v>45</v>
      </c>
      <c r="F32" s="45">
        <v>0.15</v>
      </c>
      <c r="G32" s="119" t="s">
        <v>44</v>
      </c>
      <c r="H32" s="261">
        <f>(SUM(BF89:BF96)+SUM(BF113))</f>
        <v>0</v>
      </c>
      <c r="I32" s="251"/>
      <c r="J32" s="251"/>
      <c r="K32" s="38"/>
      <c r="L32" s="38"/>
      <c r="M32" s="261">
        <f>ROUND((SUM(BF89:BF96)+SUM(BF113)), 2)*F32</f>
        <v>0</v>
      </c>
      <c r="N32" s="251"/>
      <c r="O32" s="251"/>
      <c r="P32" s="251"/>
      <c r="Q32" s="38"/>
      <c r="R32" s="39"/>
    </row>
    <row r="33" spans="2:18" s="1" customFormat="1" ht="14.45" hidden="1" customHeight="1">
      <c r="B33" s="37"/>
      <c r="C33" s="38"/>
      <c r="D33" s="38"/>
      <c r="E33" s="44" t="s">
        <v>46</v>
      </c>
      <c r="F33" s="45">
        <v>0.21</v>
      </c>
      <c r="G33" s="119" t="s">
        <v>44</v>
      </c>
      <c r="H33" s="261">
        <f>(SUM(BG89:BG96)+SUM(BG113))</f>
        <v>0</v>
      </c>
      <c r="I33" s="251"/>
      <c r="J33" s="251"/>
      <c r="K33" s="38"/>
      <c r="L33" s="38"/>
      <c r="M33" s="261">
        <v>0</v>
      </c>
      <c r="N33" s="251"/>
      <c r="O33" s="251"/>
      <c r="P33" s="251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47</v>
      </c>
      <c r="F34" s="45">
        <v>0.15</v>
      </c>
      <c r="G34" s="119" t="s">
        <v>44</v>
      </c>
      <c r="H34" s="261">
        <f>(SUM(BH89:BH96)+SUM(BH113))</f>
        <v>0</v>
      </c>
      <c r="I34" s="251"/>
      <c r="J34" s="251"/>
      <c r="K34" s="38"/>
      <c r="L34" s="38"/>
      <c r="M34" s="261">
        <v>0</v>
      </c>
      <c r="N34" s="251"/>
      <c r="O34" s="251"/>
      <c r="P34" s="251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48</v>
      </c>
      <c r="F35" s="45">
        <v>0</v>
      </c>
      <c r="G35" s="119" t="s">
        <v>44</v>
      </c>
      <c r="H35" s="261">
        <f>(SUM(BI89:BI96)+SUM(BI113))</f>
        <v>0</v>
      </c>
      <c r="I35" s="251"/>
      <c r="J35" s="251"/>
      <c r="K35" s="38"/>
      <c r="L35" s="38"/>
      <c r="M35" s="261">
        <v>0</v>
      </c>
      <c r="N35" s="251"/>
      <c r="O35" s="251"/>
      <c r="P35" s="251"/>
      <c r="Q35" s="38"/>
      <c r="R35" s="39"/>
    </row>
    <row r="36" spans="2:18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9"/>
    </row>
    <row r="37" spans="2:18" s="1" customFormat="1" ht="25.35" customHeight="1">
      <c r="B37" s="37"/>
      <c r="C37" s="115"/>
      <c r="D37" s="120" t="s">
        <v>49</v>
      </c>
      <c r="E37" s="77"/>
      <c r="F37" s="77"/>
      <c r="G37" s="121" t="s">
        <v>50</v>
      </c>
      <c r="H37" s="122" t="s">
        <v>51</v>
      </c>
      <c r="I37" s="77"/>
      <c r="J37" s="77"/>
      <c r="K37" s="77"/>
      <c r="L37" s="259">
        <f>SUM(M29:M35)</f>
        <v>0</v>
      </c>
      <c r="M37" s="259"/>
      <c r="N37" s="259"/>
      <c r="O37" s="259"/>
      <c r="P37" s="260"/>
      <c r="Q37" s="115"/>
      <c r="R37" s="39"/>
    </row>
    <row r="38" spans="2:18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5"/>
    </row>
    <row r="41" spans="2:18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 ht="15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 ht="15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 ht="15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18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18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18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18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18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18" s="1" customFormat="1" ht="15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14" t="s">
        <v>105</v>
      </c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6.950000000000003" customHeight="1">
      <c r="B78" s="37"/>
      <c r="C78" s="71" t="s">
        <v>19</v>
      </c>
      <c r="D78" s="38"/>
      <c r="E78" s="38"/>
      <c r="F78" s="216" t="str">
        <f>F6</f>
        <v>Stavba multifunkční haly - jízdárna, předvádění skotu a dalších chovných zvířat pro studenty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8"/>
      <c r="R78" s="39"/>
    </row>
    <row r="79" spans="2:18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9"/>
    </row>
    <row r="80" spans="2:18" s="1" customFormat="1" ht="18" customHeight="1">
      <c r="B80" s="37"/>
      <c r="C80" s="32" t="s">
        <v>23</v>
      </c>
      <c r="D80" s="38"/>
      <c r="E80" s="38"/>
      <c r="F80" s="30" t="str">
        <f>F8</f>
        <v>par.č. 861/1, 863 k.ú. ŽABČICE</v>
      </c>
      <c r="G80" s="38"/>
      <c r="H80" s="38"/>
      <c r="I80" s="38"/>
      <c r="J80" s="38"/>
      <c r="K80" s="32" t="s">
        <v>25</v>
      </c>
      <c r="L80" s="38"/>
      <c r="M80" s="252" t="str">
        <f>IF(O8="","",O8)</f>
        <v>12.7.2017</v>
      </c>
      <c r="N80" s="252"/>
      <c r="O80" s="252"/>
      <c r="P80" s="252"/>
      <c r="Q80" s="38"/>
      <c r="R80" s="39"/>
    </row>
    <row r="81" spans="2:65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9"/>
    </row>
    <row r="82" spans="2:65" s="1" customFormat="1" ht="15">
      <c r="B82" s="37"/>
      <c r="C82" s="32" t="s">
        <v>27</v>
      </c>
      <c r="D82" s="38"/>
      <c r="E82" s="38"/>
      <c r="F82" s="30" t="str">
        <f>E11</f>
        <v xml:space="preserve"> </v>
      </c>
      <c r="G82" s="38"/>
      <c r="H82" s="38"/>
      <c r="I82" s="38"/>
      <c r="J82" s="38"/>
      <c r="K82" s="32" t="s">
        <v>33</v>
      </c>
      <c r="L82" s="38"/>
      <c r="M82" s="234" t="str">
        <f>E17</f>
        <v>ing.Pavel Skalka Brno</v>
      </c>
      <c r="N82" s="234"/>
      <c r="O82" s="234"/>
      <c r="P82" s="234"/>
      <c r="Q82" s="234"/>
      <c r="R82" s="39"/>
    </row>
    <row r="83" spans="2:65" s="1" customFormat="1" ht="14.45" customHeight="1">
      <c r="B83" s="37"/>
      <c r="C83" s="32" t="s">
        <v>31</v>
      </c>
      <c r="D83" s="38"/>
      <c r="E83" s="38"/>
      <c r="F83" s="30" t="str">
        <f>IF(E14="","",E14)</f>
        <v>Vyplň údaj</v>
      </c>
      <c r="G83" s="38"/>
      <c r="H83" s="38"/>
      <c r="I83" s="38"/>
      <c r="J83" s="38"/>
      <c r="K83" s="32" t="s">
        <v>36</v>
      </c>
      <c r="L83" s="38"/>
      <c r="M83" s="234" t="str">
        <f>E20</f>
        <v>Kepertová</v>
      </c>
      <c r="N83" s="234"/>
      <c r="O83" s="234"/>
      <c r="P83" s="234"/>
      <c r="Q83" s="234"/>
      <c r="R83" s="39"/>
    </row>
    <row r="84" spans="2:65" s="1" customFormat="1" ht="10.35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9"/>
    </row>
    <row r="85" spans="2:65" s="1" customFormat="1" ht="29.25" customHeight="1">
      <c r="B85" s="37"/>
      <c r="C85" s="255" t="s">
        <v>106</v>
      </c>
      <c r="D85" s="256"/>
      <c r="E85" s="256"/>
      <c r="F85" s="256"/>
      <c r="G85" s="256"/>
      <c r="H85" s="115"/>
      <c r="I85" s="115"/>
      <c r="J85" s="115"/>
      <c r="K85" s="115"/>
      <c r="L85" s="115"/>
      <c r="M85" s="115"/>
      <c r="N85" s="255" t="s">
        <v>107</v>
      </c>
      <c r="O85" s="256"/>
      <c r="P85" s="256"/>
      <c r="Q85" s="256"/>
      <c r="R85" s="39"/>
    </row>
    <row r="86" spans="2:65" s="1" customFormat="1" ht="10.35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9"/>
    </row>
    <row r="87" spans="2:65" s="1" customFormat="1" ht="29.25" customHeight="1">
      <c r="B87" s="37"/>
      <c r="C87" s="123" t="s">
        <v>108</v>
      </c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206">
        <f>N113</f>
        <v>0</v>
      </c>
      <c r="O87" s="257"/>
      <c r="P87" s="257"/>
      <c r="Q87" s="257"/>
      <c r="R87" s="39"/>
      <c r="AU87" s="20" t="s">
        <v>109</v>
      </c>
    </row>
    <row r="88" spans="2:65" s="1" customFormat="1" ht="21.75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9"/>
    </row>
    <row r="89" spans="2:65" s="1" customFormat="1" ht="29.25" customHeight="1">
      <c r="B89" s="37"/>
      <c r="C89" s="123" t="s">
        <v>110</v>
      </c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257">
        <f>ROUND(N90+N91+N92+N93+N94+N95,2)</f>
        <v>0</v>
      </c>
      <c r="O89" s="258"/>
      <c r="P89" s="258"/>
      <c r="Q89" s="258"/>
      <c r="R89" s="39"/>
      <c r="T89" s="124"/>
      <c r="U89" s="125" t="s">
        <v>42</v>
      </c>
    </row>
    <row r="90" spans="2:65" s="1" customFormat="1" ht="18" customHeight="1">
      <c r="B90" s="126"/>
      <c r="C90" s="127"/>
      <c r="D90" s="201" t="s">
        <v>111</v>
      </c>
      <c r="E90" s="253"/>
      <c r="F90" s="253"/>
      <c r="G90" s="253"/>
      <c r="H90" s="253"/>
      <c r="I90" s="127"/>
      <c r="J90" s="127"/>
      <c r="K90" s="127"/>
      <c r="L90" s="127"/>
      <c r="M90" s="127"/>
      <c r="N90" s="203">
        <f>ROUND(N87*T90,2)</f>
        <v>0</v>
      </c>
      <c r="O90" s="254"/>
      <c r="P90" s="254"/>
      <c r="Q90" s="254"/>
      <c r="R90" s="129"/>
      <c r="S90" s="127"/>
      <c r="T90" s="130"/>
      <c r="U90" s="131" t="s">
        <v>43</v>
      </c>
      <c r="V90" s="132"/>
      <c r="W90" s="132"/>
      <c r="X90" s="132"/>
      <c r="Y90" s="132"/>
      <c r="Z90" s="132"/>
      <c r="AA90" s="132"/>
      <c r="AB90" s="132"/>
      <c r="AC90" s="132"/>
      <c r="AD90" s="132"/>
      <c r="AE90" s="132"/>
      <c r="AF90" s="132"/>
      <c r="AG90" s="132"/>
      <c r="AH90" s="132"/>
      <c r="AI90" s="132"/>
      <c r="AJ90" s="132"/>
      <c r="AK90" s="132"/>
      <c r="AL90" s="132"/>
      <c r="AM90" s="132"/>
      <c r="AN90" s="132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3" t="s">
        <v>112</v>
      </c>
      <c r="AZ90" s="132"/>
      <c r="BA90" s="132"/>
      <c r="BB90" s="132"/>
      <c r="BC90" s="132"/>
      <c r="BD90" s="132"/>
      <c r="BE90" s="134">
        <f t="shared" ref="BE90:BE95" si="0">IF(U90="základní",N90,0)</f>
        <v>0</v>
      </c>
      <c r="BF90" s="134">
        <f t="shared" ref="BF90:BF95" si="1">IF(U90="snížená",N90,0)</f>
        <v>0</v>
      </c>
      <c r="BG90" s="134">
        <f t="shared" ref="BG90:BG95" si="2">IF(U90="zákl. přenesená",N90,0)</f>
        <v>0</v>
      </c>
      <c r="BH90" s="134">
        <f t="shared" ref="BH90:BH95" si="3">IF(U90="sníž. přenesená",N90,0)</f>
        <v>0</v>
      </c>
      <c r="BI90" s="134">
        <f t="shared" ref="BI90:BI95" si="4">IF(U90="nulová",N90,0)</f>
        <v>0</v>
      </c>
      <c r="BJ90" s="133" t="s">
        <v>83</v>
      </c>
      <c r="BK90" s="132"/>
      <c r="BL90" s="132"/>
      <c r="BM90" s="132"/>
    </row>
    <row r="91" spans="2:65" s="1" customFormat="1" ht="18" customHeight="1">
      <c r="B91" s="126"/>
      <c r="C91" s="127"/>
      <c r="D91" s="201" t="s">
        <v>113</v>
      </c>
      <c r="E91" s="253"/>
      <c r="F91" s="253"/>
      <c r="G91" s="253"/>
      <c r="H91" s="253"/>
      <c r="I91" s="127"/>
      <c r="J91" s="127"/>
      <c r="K91" s="127"/>
      <c r="L91" s="127"/>
      <c r="M91" s="127"/>
      <c r="N91" s="203">
        <f>ROUND(N87*T91,2)</f>
        <v>0</v>
      </c>
      <c r="O91" s="254"/>
      <c r="P91" s="254"/>
      <c r="Q91" s="254"/>
      <c r="R91" s="129"/>
      <c r="S91" s="127"/>
      <c r="T91" s="130"/>
      <c r="U91" s="131" t="s">
        <v>43</v>
      </c>
      <c r="V91" s="132"/>
      <c r="W91" s="132"/>
      <c r="X91" s="132"/>
      <c r="Y91" s="132"/>
      <c r="Z91" s="132"/>
      <c r="AA91" s="132"/>
      <c r="AB91" s="132"/>
      <c r="AC91" s="132"/>
      <c r="AD91" s="132"/>
      <c r="AE91" s="132"/>
      <c r="AF91" s="132"/>
      <c r="AG91" s="132"/>
      <c r="AH91" s="132"/>
      <c r="AI91" s="132"/>
      <c r="AJ91" s="132"/>
      <c r="AK91" s="132"/>
      <c r="AL91" s="132"/>
      <c r="AM91" s="132"/>
      <c r="AN91" s="132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3" t="s">
        <v>112</v>
      </c>
      <c r="AZ91" s="132"/>
      <c r="BA91" s="132"/>
      <c r="BB91" s="132"/>
      <c r="BC91" s="132"/>
      <c r="BD91" s="132"/>
      <c r="BE91" s="134">
        <f t="shared" si="0"/>
        <v>0</v>
      </c>
      <c r="BF91" s="134">
        <f t="shared" si="1"/>
        <v>0</v>
      </c>
      <c r="BG91" s="134">
        <f t="shared" si="2"/>
        <v>0</v>
      </c>
      <c r="BH91" s="134">
        <f t="shared" si="3"/>
        <v>0</v>
      </c>
      <c r="BI91" s="134">
        <f t="shared" si="4"/>
        <v>0</v>
      </c>
      <c r="BJ91" s="133" t="s">
        <v>83</v>
      </c>
      <c r="BK91" s="132"/>
      <c r="BL91" s="132"/>
      <c r="BM91" s="132"/>
    </row>
    <row r="92" spans="2:65" s="1" customFormat="1" ht="18" customHeight="1">
      <c r="B92" s="126"/>
      <c r="C92" s="127"/>
      <c r="D92" s="201" t="s">
        <v>114</v>
      </c>
      <c r="E92" s="253"/>
      <c r="F92" s="253"/>
      <c r="G92" s="253"/>
      <c r="H92" s="253"/>
      <c r="I92" s="127"/>
      <c r="J92" s="127"/>
      <c r="K92" s="127"/>
      <c r="L92" s="127"/>
      <c r="M92" s="127"/>
      <c r="N92" s="203">
        <f>ROUND(N87*T92,2)</f>
        <v>0</v>
      </c>
      <c r="O92" s="254"/>
      <c r="P92" s="254"/>
      <c r="Q92" s="254"/>
      <c r="R92" s="129"/>
      <c r="S92" s="127"/>
      <c r="T92" s="130"/>
      <c r="U92" s="131" t="s">
        <v>43</v>
      </c>
      <c r="V92" s="132"/>
      <c r="W92" s="132"/>
      <c r="X92" s="132"/>
      <c r="Y92" s="132"/>
      <c r="Z92" s="132"/>
      <c r="AA92" s="132"/>
      <c r="AB92" s="132"/>
      <c r="AC92" s="132"/>
      <c r="AD92" s="132"/>
      <c r="AE92" s="132"/>
      <c r="AF92" s="132"/>
      <c r="AG92" s="132"/>
      <c r="AH92" s="132"/>
      <c r="AI92" s="132"/>
      <c r="AJ92" s="132"/>
      <c r="AK92" s="132"/>
      <c r="AL92" s="132"/>
      <c r="AM92" s="132"/>
      <c r="AN92" s="132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3" t="s">
        <v>112</v>
      </c>
      <c r="AZ92" s="132"/>
      <c r="BA92" s="132"/>
      <c r="BB92" s="132"/>
      <c r="BC92" s="132"/>
      <c r="BD92" s="132"/>
      <c r="BE92" s="134">
        <f t="shared" si="0"/>
        <v>0</v>
      </c>
      <c r="BF92" s="134">
        <f t="shared" si="1"/>
        <v>0</v>
      </c>
      <c r="BG92" s="134">
        <f t="shared" si="2"/>
        <v>0</v>
      </c>
      <c r="BH92" s="134">
        <f t="shared" si="3"/>
        <v>0</v>
      </c>
      <c r="BI92" s="134">
        <f t="shared" si="4"/>
        <v>0</v>
      </c>
      <c r="BJ92" s="133" t="s">
        <v>83</v>
      </c>
      <c r="BK92" s="132"/>
      <c r="BL92" s="132"/>
      <c r="BM92" s="132"/>
    </row>
    <row r="93" spans="2:65" s="1" customFormat="1" ht="18" customHeight="1">
      <c r="B93" s="126"/>
      <c r="C93" s="127"/>
      <c r="D93" s="201" t="s">
        <v>115</v>
      </c>
      <c r="E93" s="253"/>
      <c r="F93" s="253"/>
      <c r="G93" s="253"/>
      <c r="H93" s="253"/>
      <c r="I93" s="127"/>
      <c r="J93" s="127"/>
      <c r="K93" s="127"/>
      <c r="L93" s="127"/>
      <c r="M93" s="127"/>
      <c r="N93" s="203">
        <f>ROUND(N87*T93,2)</f>
        <v>0</v>
      </c>
      <c r="O93" s="254"/>
      <c r="P93" s="254"/>
      <c r="Q93" s="254"/>
      <c r="R93" s="129"/>
      <c r="S93" s="127"/>
      <c r="T93" s="130"/>
      <c r="U93" s="131" t="s">
        <v>43</v>
      </c>
      <c r="V93" s="132"/>
      <c r="W93" s="132"/>
      <c r="X93" s="132"/>
      <c r="Y93" s="132"/>
      <c r="Z93" s="132"/>
      <c r="AA93" s="132"/>
      <c r="AB93" s="132"/>
      <c r="AC93" s="132"/>
      <c r="AD93" s="132"/>
      <c r="AE93" s="132"/>
      <c r="AF93" s="132"/>
      <c r="AG93" s="132"/>
      <c r="AH93" s="132"/>
      <c r="AI93" s="132"/>
      <c r="AJ93" s="132"/>
      <c r="AK93" s="132"/>
      <c r="AL93" s="132"/>
      <c r="AM93" s="132"/>
      <c r="AN93" s="132"/>
      <c r="AO93" s="132"/>
      <c r="AP93" s="132"/>
      <c r="AQ93" s="132"/>
      <c r="AR93" s="132"/>
      <c r="AS93" s="132"/>
      <c r="AT93" s="132"/>
      <c r="AU93" s="132"/>
      <c r="AV93" s="132"/>
      <c r="AW93" s="132"/>
      <c r="AX93" s="132"/>
      <c r="AY93" s="133" t="s">
        <v>112</v>
      </c>
      <c r="AZ93" s="132"/>
      <c r="BA93" s="132"/>
      <c r="BB93" s="132"/>
      <c r="BC93" s="132"/>
      <c r="BD93" s="132"/>
      <c r="BE93" s="134">
        <f t="shared" si="0"/>
        <v>0</v>
      </c>
      <c r="BF93" s="134">
        <f t="shared" si="1"/>
        <v>0</v>
      </c>
      <c r="BG93" s="134">
        <f t="shared" si="2"/>
        <v>0</v>
      </c>
      <c r="BH93" s="134">
        <f t="shared" si="3"/>
        <v>0</v>
      </c>
      <c r="BI93" s="134">
        <f t="shared" si="4"/>
        <v>0</v>
      </c>
      <c r="BJ93" s="133" t="s">
        <v>83</v>
      </c>
      <c r="BK93" s="132"/>
      <c r="BL93" s="132"/>
      <c r="BM93" s="132"/>
    </row>
    <row r="94" spans="2:65" s="1" customFormat="1" ht="18" customHeight="1">
      <c r="B94" s="126"/>
      <c r="C94" s="127"/>
      <c r="D94" s="201" t="s">
        <v>116</v>
      </c>
      <c r="E94" s="253"/>
      <c r="F94" s="253"/>
      <c r="G94" s="253"/>
      <c r="H94" s="253"/>
      <c r="I94" s="127"/>
      <c r="J94" s="127"/>
      <c r="K94" s="127"/>
      <c r="L94" s="127"/>
      <c r="M94" s="127"/>
      <c r="N94" s="203">
        <f>ROUND(N87*T94,2)</f>
        <v>0</v>
      </c>
      <c r="O94" s="254"/>
      <c r="P94" s="254"/>
      <c r="Q94" s="254"/>
      <c r="R94" s="129"/>
      <c r="S94" s="127"/>
      <c r="T94" s="130"/>
      <c r="U94" s="131" t="s">
        <v>43</v>
      </c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  <c r="AF94" s="132"/>
      <c r="AG94" s="132"/>
      <c r="AH94" s="132"/>
      <c r="AI94" s="132"/>
      <c r="AJ94" s="132"/>
      <c r="AK94" s="132"/>
      <c r="AL94" s="132"/>
      <c r="AM94" s="132"/>
      <c r="AN94" s="132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3" t="s">
        <v>112</v>
      </c>
      <c r="AZ94" s="132"/>
      <c r="BA94" s="132"/>
      <c r="BB94" s="132"/>
      <c r="BC94" s="132"/>
      <c r="BD94" s="132"/>
      <c r="BE94" s="134">
        <f t="shared" si="0"/>
        <v>0</v>
      </c>
      <c r="BF94" s="134">
        <f t="shared" si="1"/>
        <v>0</v>
      </c>
      <c r="BG94" s="134">
        <f t="shared" si="2"/>
        <v>0</v>
      </c>
      <c r="BH94" s="134">
        <f t="shared" si="3"/>
        <v>0</v>
      </c>
      <c r="BI94" s="134">
        <f t="shared" si="4"/>
        <v>0</v>
      </c>
      <c r="BJ94" s="133" t="s">
        <v>83</v>
      </c>
      <c r="BK94" s="132"/>
      <c r="BL94" s="132"/>
      <c r="BM94" s="132"/>
    </row>
    <row r="95" spans="2:65" s="1" customFormat="1" ht="18" customHeight="1">
      <c r="B95" s="126"/>
      <c r="C95" s="127"/>
      <c r="D95" s="128" t="s">
        <v>117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03">
        <f>ROUND(N87*T95,2)</f>
        <v>0</v>
      </c>
      <c r="O95" s="254"/>
      <c r="P95" s="254"/>
      <c r="Q95" s="254"/>
      <c r="R95" s="129"/>
      <c r="S95" s="127"/>
      <c r="T95" s="135"/>
      <c r="U95" s="136" t="s">
        <v>43</v>
      </c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  <c r="AF95" s="132"/>
      <c r="AG95" s="132"/>
      <c r="AH95" s="132"/>
      <c r="AI95" s="132"/>
      <c r="AJ95" s="132"/>
      <c r="AK95" s="132"/>
      <c r="AL95" s="132"/>
      <c r="AM95" s="132"/>
      <c r="AN95" s="132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3" t="s">
        <v>118</v>
      </c>
      <c r="AZ95" s="132"/>
      <c r="BA95" s="132"/>
      <c r="BB95" s="132"/>
      <c r="BC95" s="132"/>
      <c r="BD95" s="132"/>
      <c r="BE95" s="134">
        <f t="shared" si="0"/>
        <v>0</v>
      </c>
      <c r="BF95" s="134">
        <f t="shared" si="1"/>
        <v>0</v>
      </c>
      <c r="BG95" s="134">
        <f t="shared" si="2"/>
        <v>0</v>
      </c>
      <c r="BH95" s="134">
        <f t="shared" si="3"/>
        <v>0</v>
      </c>
      <c r="BI95" s="134">
        <f t="shared" si="4"/>
        <v>0</v>
      </c>
      <c r="BJ95" s="133" t="s">
        <v>83</v>
      </c>
      <c r="BK95" s="132"/>
      <c r="BL95" s="132"/>
      <c r="BM95" s="132"/>
    </row>
    <row r="96" spans="2:65" s="1" customForma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9"/>
    </row>
    <row r="97" spans="2:27" s="1" customFormat="1" ht="29.25" customHeight="1">
      <c r="B97" s="37"/>
      <c r="C97" s="114" t="s">
        <v>96</v>
      </c>
      <c r="D97" s="115"/>
      <c r="E97" s="115"/>
      <c r="F97" s="115"/>
      <c r="G97" s="115"/>
      <c r="H97" s="115"/>
      <c r="I97" s="115"/>
      <c r="J97" s="115"/>
      <c r="K97" s="115"/>
      <c r="L97" s="198">
        <f>ROUND(SUM(N87+N89),2)</f>
        <v>0</v>
      </c>
      <c r="M97" s="198"/>
      <c r="N97" s="198"/>
      <c r="O97" s="198"/>
      <c r="P97" s="198"/>
      <c r="Q97" s="198"/>
      <c r="R97" s="39"/>
    </row>
    <row r="98" spans="2:27" s="1" customFormat="1" ht="6.95" customHeight="1"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3"/>
    </row>
    <row r="102" spans="2:27" s="1" customFormat="1" ht="6.95" customHeight="1"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6"/>
    </row>
    <row r="103" spans="2:27" s="1" customFormat="1" ht="36.950000000000003" customHeight="1">
      <c r="B103" s="37"/>
      <c r="C103" s="214" t="s">
        <v>119</v>
      </c>
      <c r="D103" s="251"/>
      <c r="E103" s="251"/>
      <c r="F103" s="251"/>
      <c r="G103" s="251"/>
      <c r="H103" s="251"/>
      <c r="I103" s="251"/>
      <c r="J103" s="251"/>
      <c r="K103" s="251"/>
      <c r="L103" s="251"/>
      <c r="M103" s="251"/>
      <c r="N103" s="251"/>
      <c r="O103" s="251"/>
      <c r="P103" s="251"/>
      <c r="Q103" s="251"/>
      <c r="R103" s="39"/>
    </row>
    <row r="104" spans="2:27" s="1" customFormat="1" ht="6.95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27" s="1" customFormat="1" ht="36.950000000000003" customHeight="1">
      <c r="B105" s="37"/>
      <c r="C105" s="71" t="s">
        <v>19</v>
      </c>
      <c r="D105" s="38"/>
      <c r="E105" s="38"/>
      <c r="F105" s="216" t="str">
        <f>F6</f>
        <v>Stavba multifunkční haly - jízdárna, předvádění skotu a dalších chovných zvířat pro studenty</v>
      </c>
      <c r="G105" s="251"/>
      <c r="H105" s="251"/>
      <c r="I105" s="251"/>
      <c r="J105" s="251"/>
      <c r="K105" s="251"/>
      <c r="L105" s="251"/>
      <c r="M105" s="251"/>
      <c r="N105" s="251"/>
      <c r="O105" s="251"/>
      <c r="P105" s="251"/>
      <c r="Q105" s="38"/>
      <c r="R105" s="39"/>
    </row>
    <row r="106" spans="2:27" s="1" customFormat="1" ht="6.95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</row>
    <row r="107" spans="2:27" s="1" customFormat="1" ht="18" customHeight="1">
      <c r="B107" s="37"/>
      <c r="C107" s="32" t="s">
        <v>23</v>
      </c>
      <c r="D107" s="38"/>
      <c r="E107" s="38"/>
      <c r="F107" s="30" t="str">
        <f>F8</f>
        <v>par.č. 861/1, 863 k.ú. ŽABČICE</v>
      </c>
      <c r="G107" s="38"/>
      <c r="H107" s="38"/>
      <c r="I107" s="38"/>
      <c r="J107" s="38"/>
      <c r="K107" s="32" t="s">
        <v>25</v>
      </c>
      <c r="L107" s="38"/>
      <c r="M107" s="252" t="str">
        <f>IF(O8="","",O8)</f>
        <v>12.7.2017</v>
      </c>
      <c r="N107" s="252"/>
      <c r="O107" s="252"/>
      <c r="P107" s="252"/>
      <c r="Q107" s="38"/>
      <c r="R107" s="39"/>
    </row>
    <row r="108" spans="2:27" s="1" customFormat="1" ht="6.95" customHeigh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9"/>
    </row>
    <row r="109" spans="2:27" s="1" customFormat="1" ht="15">
      <c r="B109" s="37"/>
      <c r="C109" s="32" t="s">
        <v>27</v>
      </c>
      <c r="D109" s="38"/>
      <c r="E109" s="38"/>
      <c r="F109" s="30" t="str">
        <f>E11</f>
        <v xml:space="preserve"> </v>
      </c>
      <c r="G109" s="38"/>
      <c r="H109" s="38"/>
      <c r="I109" s="38"/>
      <c r="J109" s="38"/>
      <c r="K109" s="32" t="s">
        <v>33</v>
      </c>
      <c r="L109" s="38"/>
      <c r="M109" s="234" t="str">
        <f>E17</f>
        <v>ing.Pavel Skalka Brno</v>
      </c>
      <c r="N109" s="234"/>
      <c r="O109" s="234"/>
      <c r="P109" s="234"/>
      <c r="Q109" s="234"/>
      <c r="R109" s="39"/>
    </row>
    <row r="110" spans="2:27" s="1" customFormat="1" ht="14.45" customHeight="1">
      <c r="B110" s="37"/>
      <c r="C110" s="32" t="s">
        <v>31</v>
      </c>
      <c r="D110" s="38"/>
      <c r="E110" s="38"/>
      <c r="F110" s="30" t="str">
        <f>IF(E14="","",E14)</f>
        <v>Vyplň údaj</v>
      </c>
      <c r="G110" s="38"/>
      <c r="H110" s="38"/>
      <c r="I110" s="38"/>
      <c r="J110" s="38"/>
      <c r="K110" s="32" t="s">
        <v>36</v>
      </c>
      <c r="L110" s="38"/>
      <c r="M110" s="234" t="str">
        <f>E20</f>
        <v>Kepertová</v>
      </c>
      <c r="N110" s="234"/>
      <c r="O110" s="234"/>
      <c r="P110" s="234"/>
      <c r="Q110" s="234"/>
      <c r="R110" s="39"/>
    </row>
    <row r="111" spans="2:27" s="1" customFormat="1" ht="10.3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27" s="6" customFormat="1" ht="29.25" customHeight="1">
      <c r="B112" s="137"/>
      <c r="C112" s="138" t="s">
        <v>120</v>
      </c>
      <c r="D112" s="139" t="s">
        <v>121</v>
      </c>
      <c r="E112" s="139" t="s">
        <v>60</v>
      </c>
      <c r="F112" s="246" t="s">
        <v>122</v>
      </c>
      <c r="G112" s="246"/>
      <c r="H112" s="246"/>
      <c r="I112" s="246"/>
      <c r="J112" s="139" t="s">
        <v>123</v>
      </c>
      <c r="K112" s="139" t="s">
        <v>124</v>
      </c>
      <c r="L112" s="247" t="s">
        <v>125</v>
      </c>
      <c r="M112" s="247"/>
      <c r="N112" s="246" t="s">
        <v>107</v>
      </c>
      <c r="O112" s="246"/>
      <c r="P112" s="246"/>
      <c r="Q112" s="248"/>
      <c r="R112" s="140"/>
      <c r="T112" s="78" t="s">
        <v>126</v>
      </c>
      <c r="U112" s="79" t="s">
        <v>42</v>
      </c>
      <c r="V112" s="79" t="s">
        <v>127</v>
      </c>
      <c r="W112" s="79" t="s">
        <v>128</v>
      </c>
      <c r="X112" s="79" t="s">
        <v>129</v>
      </c>
      <c r="Y112" s="79" t="s">
        <v>130</v>
      </c>
      <c r="Z112" s="79" t="s">
        <v>131</v>
      </c>
      <c r="AA112" s="80" t="s">
        <v>132</v>
      </c>
    </row>
    <row r="113" spans="2:63" s="1" customFormat="1" ht="29.25" customHeight="1">
      <c r="B113" s="37"/>
      <c r="C113" s="82" t="s">
        <v>104</v>
      </c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249">
        <f>BK113</f>
        <v>0</v>
      </c>
      <c r="O113" s="250"/>
      <c r="P113" s="250"/>
      <c r="Q113" s="250"/>
      <c r="R113" s="39"/>
      <c r="T113" s="81"/>
      <c r="U113" s="53"/>
      <c r="V113" s="53"/>
      <c r="W113" s="141">
        <f>W114</f>
        <v>0</v>
      </c>
      <c r="X113" s="53"/>
      <c r="Y113" s="141">
        <f>Y114</f>
        <v>0</v>
      </c>
      <c r="Z113" s="53"/>
      <c r="AA113" s="142">
        <f>AA114</f>
        <v>0</v>
      </c>
      <c r="AT113" s="20" t="s">
        <v>77</v>
      </c>
      <c r="AU113" s="20" t="s">
        <v>109</v>
      </c>
      <c r="BK113" s="143">
        <f>BK114</f>
        <v>0</v>
      </c>
    </row>
    <row r="114" spans="2:63" s="1" customFormat="1" ht="49.9" customHeight="1">
      <c r="B114" s="37"/>
      <c r="C114" s="38"/>
      <c r="D114" s="144" t="s">
        <v>133</v>
      </c>
      <c r="E114" s="38"/>
      <c r="F114" s="38"/>
      <c r="G114" s="38"/>
      <c r="H114" s="38"/>
      <c r="I114" s="38"/>
      <c r="J114" s="38"/>
      <c r="K114" s="38"/>
      <c r="L114" s="38"/>
      <c r="M114" s="38"/>
      <c r="N114" s="243">
        <f>BK114</f>
        <v>0</v>
      </c>
      <c r="O114" s="244"/>
      <c r="P114" s="244"/>
      <c r="Q114" s="244"/>
      <c r="R114" s="39"/>
      <c r="T114" s="145"/>
      <c r="U114" s="58"/>
      <c r="V114" s="58"/>
      <c r="W114" s="58"/>
      <c r="X114" s="58"/>
      <c r="Y114" s="58"/>
      <c r="Z114" s="58"/>
      <c r="AA114" s="60"/>
      <c r="AT114" s="20" t="s">
        <v>77</v>
      </c>
      <c r="AU114" s="20" t="s">
        <v>78</v>
      </c>
      <c r="AY114" s="20" t="s">
        <v>134</v>
      </c>
      <c r="BK114" s="107">
        <v>0</v>
      </c>
    </row>
    <row r="115" spans="2:63" s="1" customFormat="1" ht="6.95" customHeight="1"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3"/>
    </row>
  </sheetData>
  <mergeCells count="61"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9:Q89"/>
    <mergeCell ref="N94:Q94"/>
    <mergeCell ref="N95:Q95"/>
    <mergeCell ref="D90:H90"/>
    <mergeCell ref="N90:Q90"/>
    <mergeCell ref="D91:H91"/>
    <mergeCell ref="N91:Q91"/>
    <mergeCell ref="D92:H92"/>
    <mergeCell ref="N92:Q92"/>
    <mergeCell ref="N114:Q114"/>
    <mergeCell ref="H1:K1"/>
    <mergeCell ref="S2:AC2"/>
    <mergeCell ref="M110:Q110"/>
    <mergeCell ref="F112:I112"/>
    <mergeCell ref="L112:M112"/>
    <mergeCell ref="N112:Q112"/>
    <mergeCell ref="N113:Q113"/>
    <mergeCell ref="L97:Q97"/>
    <mergeCell ref="C103:Q103"/>
    <mergeCell ref="F105:P105"/>
    <mergeCell ref="M107:P107"/>
    <mergeCell ref="M109:Q109"/>
    <mergeCell ref="D93:H93"/>
    <mergeCell ref="N93:Q93"/>
    <mergeCell ref="D94:H94"/>
  </mergeCells>
  <hyperlinks>
    <hyperlink ref="F1:G1" location="C2" display="1) Krycí list rozpočtu"/>
    <hyperlink ref="H1:K1" location="C85" display="2) Rekapitulace rozpočtu"/>
    <hyperlink ref="L1" location="C11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22"/>
  <sheetViews>
    <sheetView showGridLines="0" tabSelected="1" workbookViewId="0">
      <pane ySplit="1" topLeftCell="A2" activePane="bottomLeft" state="frozen"/>
      <selection pane="bottomLeft" activeCell="F216" sqref="F21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4"/>
      <c r="C1" s="14"/>
      <c r="D1" s="15" t="s">
        <v>1</v>
      </c>
      <c r="E1" s="14"/>
      <c r="F1" s="16" t="s">
        <v>97</v>
      </c>
      <c r="G1" s="16"/>
      <c r="H1" s="245" t="s">
        <v>98</v>
      </c>
      <c r="I1" s="245"/>
      <c r="J1" s="245"/>
      <c r="K1" s="245"/>
      <c r="L1" s="16" t="s">
        <v>99</v>
      </c>
      <c r="M1" s="14"/>
      <c r="N1" s="14"/>
      <c r="O1" s="15" t="s">
        <v>100</v>
      </c>
      <c r="P1" s="14"/>
      <c r="Q1" s="14"/>
      <c r="R1" s="14"/>
      <c r="S1" s="16" t="s">
        <v>101</v>
      </c>
      <c r="T1" s="16"/>
      <c r="U1" s="116"/>
      <c r="V1" s="1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30" t="s">
        <v>7</v>
      </c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S2" s="199" t="s">
        <v>8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20" t="s">
        <v>87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102</v>
      </c>
    </row>
    <row r="4" spans="1:66" ht="36.950000000000003" customHeight="1">
      <c r="B4" s="24"/>
      <c r="C4" s="214" t="s">
        <v>103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88" t="str">
        <f>'Rekapitulace stavby'!K6</f>
        <v>Stavba multifunkční haly - jízdárna, předvádění skotu a dalších chovných zvířat pro studenty</v>
      </c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"/>
      <c r="R6" s="25"/>
    </row>
    <row r="7" spans="1:66" s="1" customFormat="1" ht="32.85" customHeight="1">
      <c r="B7" s="37"/>
      <c r="C7" s="38"/>
      <c r="D7" s="31" t="s">
        <v>135</v>
      </c>
      <c r="E7" s="38"/>
      <c r="F7" s="236" t="s">
        <v>136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38"/>
      <c r="R7" s="39"/>
    </row>
    <row r="8" spans="1:66" s="1" customFormat="1" ht="14.45" customHeight="1">
      <c r="B8" s="37"/>
      <c r="C8" s="38"/>
      <c r="D8" s="32" t="s">
        <v>21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22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23</v>
      </c>
      <c r="E9" s="38"/>
      <c r="F9" s="30" t="s">
        <v>24</v>
      </c>
      <c r="G9" s="38"/>
      <c r="H9" s="38"/>
      <c r="I9" s="38"/>
      <c r="J9" s="38"/>
      <c r="K9" s="38"/>
      <c r="L9" s="38"/>
      <c r="M9" s="32" t="s">
        <v>25</v>
      </c>
      <c r="N9" s="38"/>
      <c r="O9" s="265" t="str">
        <f>'Rekapitulace stavby'!AN8</f>
        <v>12.7.2017</v>
      </c>
      <c r="P9" s="252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27</v>
      </c>
      <c r="E11" s="38"/>
      <c r="F11" s="38"/>
      <c r="G11" s="38"/>
      <c r="H11" s="38"/>
      <c r="I11" s="38"/>
      <c r="J11" s="38"/>
      <c r="K11" s="38"/>
      <c r="L11" s="38"/>
      <c r="M11" s="32" t="s">
        <v>28</v>
      </c>
      <c r="N11" s="38"/>
      <c r="O11" s="234" t="str">
        <f>IF('Rekapitulace stavby'!AN10="","",'Rekapitulace stavby'!AN10)</f>
        <v/>
      </c>
      <c r="P11" s="234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30</v>
      </c>
      <c r="N12" s="38"/>
      <c r="O12" s="234" t="str">
        <f>IF('Rekapitulace stavby'!AN11="","",'Rekapitulace stavby'!AN11)</f>
        <v/>
      </c>
      <c r="P12" s="234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31</v>
      </c>
      <c r="E14" s="38"/>
      <c r="F14" s="38"/>
      <c r="G14" s="38"/>
      <c r="H14" s="38"/>
      <c r="I14" s="38"/>
      <c r="J14" s="38"/>
      <c r="K14" s="38"/>
      <c r="L14" s="38"/>
      <c r="M14" s="32" t="s">
        <v>28</v>
      </c>
      <c r="N14" s="38"/>
      <c r="O14" s="263" t="str">
        <f>IF('Rekapitulace stavby'!AN13="","",'Rekapitulace stavby'!AN13)</f>
        <v>Vyplň údaj</v>
      </c>
      <c r="P14" s="234"/>
      <c r="Q14" s="38"/>
      <c r="R14" s="39"/>
    </row>
    <row r="15" spans="1:66" s="1" customFormat="1" ht="18" customHeight="1">
      <c r="B15" s="37"/>
      <c r="C15" s="38"/>
      <c r="D15" s="38"/>
      <c r="E15" s="263" t="str">
        <f>IF('Rekapitulace stavby'!E14="","",'Rekapitulace stavby'!E14)</f>
        <v>Vyplň údaj</v>
      </c>
      <c r="F15" s="264"/>
      <c r="G15" s="264"/>
      <c r="H15" s="264"/>
      <c r="I15" s="264"/>
      <c r="J15" s="264"/>
      <c r="K15" s="264"/>
      <c r="L15" s="264"/>
      <c r="M15" s="32" t="s">
        <v>30</v>
      </c>
      <c r="N15" s="38"/>
      <c r="O15" s="263" t="str">
        <f>IF('Rekapitulace stavby'!AN14="","",'Rekapitulace stavby'!AN14)</f>
        <v>Vyplň údaj</v>
      </c>
      <c r="P15" s="234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33</v>
      </c>
      <c r="E17" s="38"/>
      <c r="F17" s="38"/>
      <c r="G17" s="38"/>
      <c r="H17" s="38"/>
      <c r="I17" s="38"/>
      <c r="J17" s="38"/>
      <c r="K17" s="38"/>
      <c r="L17" s="38"/>
      <c r="M17" s="32" t="s">
        <v>28</v>
      </c>
      <c r="N17" s="38"/>
      <c r="O17" s="234" t="s">
        <v>5</v>
      </c>
      <c r="P17" s="234"/>
      <c r="Q17" s="38"/>
      <c r="R17" s="39"/>
    </row>
    <row r="18" spans="2:18" s="1" customFormat="1" ht="18" customHeight="1">
      <c r="B18" s="37"/>
      <c r="C18" s="38"/>
      <c r="D18" s="38"/>
      <c r="E18" s="30" t="s">
        <v>34</v>
      </c>
      <c r="F18" s="38"/>
      <c r="G18" s="38"/>
      <c r="H18" s="38"/>
      <c r="I18" s="38"/>
      <c r="J18" s="38"/>
      <c r="K18" s="38"/>
      <c r="L18" s="38"/>
      <c r="M18" s="32" t="s">
        <v>30</v>
      </c>
      <c r="N18" s="38"/>
      <c r="O18" s="234" t="s">
        <v>5</v>
      </c>
      <c r="P18" s="234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36</v>
      </c>
      <c r="E20" s="38"/>
      <c r="F20" s="38"/>
      <c r="G20" s="38"/>
      <c r="H20" s="38"/>
      <c r="I20" s="38"/>
      <c r="J20" s="38"/>
      <c r="K20" s="38"/>
      <c r="L20" s="38"/>
      <c r="M20" s="32" t="s">
        <v>28</v>
      </c>
      <c r="N20" s="38"/>
      <c r="O20" s="234" t="s">
        <v>5</v>
      </c>
      <c r="P20" s="234"/>
      <c r="Q20" s="38"/>
      <c r="R20" s="39"/>
    </row>
    <row r="21" spans="2:18" s="1" customFormat="1" ht="18" customHeight="1">
      <c r="B21" s="37"/>
      <c r="C21" s="38"/>
      <c r="D21" s="38"/>
      <c r="E21" s="30" t="s">
        <v>37</v>
      </c>
      <c r="F21" s="38"/>
      <c r="G21" s="38"/>
      <c r="H21" s="38"/>
      <c r="I21" s="38"/>
      <c r="J21" s="38"/>
      <c r="K21" s="38"/>
      <c r="L21" s="38"/>
      <c r="M21" s="32" t="s">
        <v>30</v>
      </c>
      <c r="N21" s="38"/>
      <c r="O21" s="234" t="s">
        <v>5</v>
      </c>
      <c r="P21" s="234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22.5" customHeight="1">
      <c r="B24" s="37"/>
      <c r="C24" s="38"/>
      <c r="D24" s="38"/>
      <c r="E24" s="239" t="s">
        <v>5</v>
      </c>
      <c r="F24" s="239"/>
      <c r="G24" s="239"/>
      <c r="H24" s="239"/>
      <c r="I24" s="239"/>
      <c r="J24" s="239"/>
      <c r="K24" s="239"/>
      <c r="L24" s="239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7" t="s">
        <v>104</v>
      </c>
      <c r="E27" s="38"/>
      <c r="F27" s="38"/>
      <c r="G27" s="38"/>
      <c r="H27" s="38"/>
      <c r="I27" s="38"/>
      <c r="J27" s="38"/>
      <c r="K27" s="38"/>
      <c r="L27" s="38"/>
      <c r="M27" s="240">
        <f>N88</f>
        <v>0</v>
      </c>
      <c r="N27" s="240"/>
      <c r="O27" s="240"/>
      <c r="P27" s="240"/>
      <c r="Q27" s="38"/>
      <c r="R27" s="39"/>
    </row>
    <row r="28" spans="2:18" s="1" customFormat="1" ht="14.45" customHeight="1">
      <c r="B28" s="37"/>
      <c r="C28" s="38"/>
      <c r="D28" s="36" t="s">
        <v>91</v>
      </c>
      <c r="E28" s="38"/>
      <c r="F28" s="38"/>
      <c r="G28" s="38"/>
      <c r="H28" s="38"/>
      <c r="I28" s="38"/>
      <c r="J28" s="38"/>
      <c r="K28" s="38"/>
      <c r="L28" s="38"/>
      <c r="M28" s="240">
        <f>N97</f>
        <v>0</v>
      </c>
      <c r="N28" s="240"/>
      <c r="O28" s="240"/>
      <c r="P28" s="240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8" t="s">
        <v>41</v>
      </c>
      <c r="E30" s="38"/>
      <c r="F30" s="38"/>
      <c r="G30" s="38"/>
      <c r="H30" s="38"/>
      <c r="I30" s="38"/>
      <c r="J30" s="38"/>
      <c r="K30" s="38"/>
      <c r="L30" s="38"/>
      <c r="M30" s="262">
        <f>ROUND(M27+M28,2)</f>
        <v>0</v>
      </c>
      <c r="N30" s="251"/>
      <c r="O30" s="251"/>
      <c r="P30" s="251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42</v>
      </c>
      <c r="E32" s="44" t="s">
        <v>43</v>
      </c>
      <c r="F32" s="45">
        <v>0.21</v>
      </c>
      <c r="G32" s="119" t="s">
        <v>44</v>
      </c>
      <c r="H32" s="261">
        <f>(SUM(BE97:BE104)+SUM(BE122:BE220))</f>
        <v>0</v>
      </c>
      <c r="I32" s="251"/>
      <c r="J32" s="251"/>
      <c r="K32" s="38"/>
      <c r="L32" s="38"/>
      <c r="M32" s="261">
        <f>ROUND((SUM(BE97:BE104)+SUM(BE122:BE220)), 2)*F32</f>
        <v>0</v>
      </c>
      <c r="N32" s="251"/>
      <c r="O32" s="251"/>
      <c r="P32" s="251"/>
      <c r="Q32" s="38"/>
      <c r="R32" s="39"/>
    </row>
    <row r="33" spans="2:18" s="1" customFormat="1" ht="14.45" customHeight="1">
      <c r="B33" s="37"/>
      <c r="C33" s="38"/>
      <c r="D33" s="38"/>
      <c r="E33" s="44" t="s">
        <v>45</v>
      </c>
      <c r="F33" s="45">
        <v>0.15</v>
      </c>
      <c r="G33" s="119" t="s">
        <v>44</v>
      </c>
      <c r="H33" s="261">
        <f>(SUM(BF97:BF104)+SUM(BF122:BF220))</f>
        <v>0</v>
      </c>
      <c r="I33" s="251"/>
      <c r="J33" s="251"/>
      <c r="K33" s="38"/>
      <c r="L33" s="38"/>
      <c r="M33" s="261">
        <f>ROUND((SUM(BF97:BF104)+SUM(BF122:BF220)), 2)*F33</f>
        <v>0</v>
      </c>
      <c r="N33" s="251"/>
      <c r="O33" s="251"/>
      <c r="P33" s="251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46</v>
      </c>
      <c r="F34" s="45">
        <v>0.21</v>
      </c>
      <c r="G34" s="119" t="s">
        <v>44</v>
      </c>
      <c r="H34" s="261">
        <f>(SUM(BG97:BG104)+SUM(BG122:BG220))</f>
        <v>0</v>
      </c>
      <c r="I34" s="251"/>
      <c r="J34" s="251"/>
      <c r="K34" s="38"/>
      <c r="L34" s="38"/>
      <c r="M34" s="261">
        <v>0</v>
      </c>
      <c r="N34" s="251"/>
      <c r="O34" s="251"/>
      <c r="P34" s="251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47</v>
      </c>
      <c r="F35" s="45">
        <v>0.15</v>
      </c>
      <c r="G35" s="119" t="s">
        <v>44</v>
      </c>
      <c r="H35" s="261">
        <f>(SUM(BH97:BH104)+SUM(BH122:BH220))</f>
        <v>0</v>
      </c>
      <c r="I35" s="251"/>
      <c r="J35" s="251"/>
      <c r="K35" s="38"/>
      <c r="L35" s="38"/>
      <c r="M35" s="261">
        <v>0</v>
      </c>
      <c r="N35" s="251"/>
      <c r="O35" s="251"/>
      <c r="P35" s="251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48</v>
      </c>
      <c r="F36" s="45">
        <v>0</v>
      </c>
      <c r="G36" s="119" t="s">
        <v>44</v>
      </c>
      <c r="H36" s="261">
        <f>(SUM(BI97:BI104)+SUM(BI122:BI220))</f>
        <v>0</v>
      </c>
      <c r="I36" s="251"/>
      <c r="J36" s="251"/>
      <c r="K36" s="38"/>
      <c r="L36" s="38"/>
      <c r="M36" s="261">
        <v>0</v>
      </c>
      <c r="N36" s="251"/>
      <c r="O36" s="251"/>
      <c r="P36" s="251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5"/>
      <c r="D38" s="120" t="s">
        <v>49</v>
      </c>
      <c r="E38" s="77"/>
      <c r="F38" s="77"/>
      <c r="G38" s="121" t="s">
        <v>50</v>
      </c>
      <c r="H38" s="122" t="s">
        <v>51</v>
      </c>
      <c r="I38" s="77"/>
      <c r="J38" s="77"/>
      <c r="K38" s="77"/>
      <c r="L38" s="259">
        <f>SUM(M30:M36)</f>
        <v>0</v>
      </c>
      <c r="M38" s="259"/>
      <c r="N38" s="259"/>
      <c r="O38" s="259"/>
      <c r="P38" s="260"/>
      <c r="Q38" s="115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 ht="15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 ht="15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 ht="15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18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18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18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18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18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18" s="1" customFormat="1" ht="15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14" t="s">
        <v>105</v>
      </c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19</v>
      </c>
      <c r="D78" s="38"/>
      <c r="E78" s="38"/>
      <c r="F78" s="288" t="str">
        <f>F6</f>
        <v>Stavba multifunkční haly - jízdárna, předvádění skotu a dalších chovných zvířat pro studenty</v>
      </c>
      <c r="G78" s="289"/>
      <c r="H78" s="289"/>
      <c r="I78" s="289"/>
      <c r="J78" s="289"/>
      <c r="K78" s="289"/>
      <c r="L78" s="289"/>
      <c r="M78" s="289"/>
      <c r="N78" s="289"/>
      <c r="O78" s="289"/>
      <c r="P78" s="289"/>
      <c r="Q78" s="38"/>
      <c r="R78" s="39"/>
    </row>
    <row r="79" spans="2:18" s="1" customFormat="1" ht="36.950000000000003" customHeight="1">
      <c r="B79" s="37"/>
      <c r="C79" s="71" t="s">
        <v>135</v>
      </c>
      <c r="D79" s="38"/>
      <c r="E79" s="38"/>
      <c r="F79" s="216" t="str">
        <f>F7</f>
        <v>170704a - D.1.4 DEŠŤOVÁ  KANALIZACE</v>
      </c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23</v>
      </c>
      <c r="D81" s="38"/>
      <c r="E81" s="38"/>
      <c r="F81" s="30" t="str">
        <f>F9</f>
        <v>par.č. 861/1, 863 k.ú. ŽABČICE</v>
      </c>
      <c r="G81" s="38"/>
      <c r="H81" s="38"/>
      <c r="I81" s="38"/>
      <c r="J81" s="38"/>
      <c r="K81" s="32" t="s">
        <v>25</v>
      </c>
      <c r="L81" s="38"/>
      <c r="M81" s="252" t="str">
        <f>IF(O9="","",O9)</f>
        <v>12.7.2017</v>
      </c>
      <c r="N81" s="252"/>
      <c r="O81" s="252"/>
      <c r="P81" s="252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27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33</v>
      </c>
      <c r="L83" s="38"/>
      <c r="M83" s="234" t="str">
        <f>E18</f>
        <v>ing.Pavel Skalka Brno</v>
      </c>
      <c r="N83" s="234"/>
      <c r="O83" s="234"/>
      <c r="P83" s="234"/>
      <c r="Q83" s="234"/>
      <c r="R83" s="39"/>
    </row>
    <row r="84" spans="2:47" s="1" customFormat="1" ht="14.45" customHeight="1">
      <c r="B84" s="37"/>
      <c r="C84" s="32" t="s">
        <v>31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36</v>
      </c>
      <c r="L84" s="38"/>
      <c r="M84" s="234" t="str">
        <f>E21</f>
        <v>Kepertová</v>
      </c>
      <c r="N84" s="234"/>
      <c r="O84" s="234"/>
      <c r="P84" s="234"/>
      <c r="Q84" s="234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55" t="s">
        <v>106</v>
      </c>
      <c r="D86" s="256"/>
      <c r="E86" s="256"/>
      <c r="F86" s="256"/>
      <c r="G86" s="256"/>
      <c r="H86" s="115"/>
      <c r="I86" s="115"/>
      <c r="J86" s="115"/>
      <c r="K86" s="115"/>
      <c r="L86" s="115"/>
      <c r="M86" s="115"/>
      <c r="N86" s="255" t="s">
        <v>107</v>
      </c>
      <c r="O86" s="256"/>
      <c r="P86" s="256"/>
      <c r="Q86" s="256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23" t="s">
        <v>108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06">
        <f>N122</f>
        <v>0</v>
      </c>
      <c r="O88" s="257"/>
      <c r="P88" s="257"/>
      <c r="Q88" s="257"/>
      <c r="R88" s="39"/>
      <c r="AU88" s="20" t="s">
        <v>109</v>
      </c>
    </row>
    <row r="89" spans="2:47" s="7" customFormat="1" ht="24.95" customHeight="1">
      <c r="B89" s="146"/>
      <c r="C89" s="147"/>
      <c r="D89" s="148" t="s">
        <v>137</v>
      </c>
      <c r="E89" s="147"/>
      <c r="F89" s="147"/>
      <c r="G89" s="147"/>
      <c r="H89" s="147"/>
      <c r="I89" s="147"/>
      <c r="J89" s="147"/>
      <c r="K89" s="147"/>
      <c r="L89" s="147"/>
      <c r="M89" s="147"/>
      <c r="N89" s="244">
        <f>N123</f>
        <v>0</v>
      </c>
      <c r="O89" s="290"/>
      <c r="P89" s="290"/>
      <c r="Q89" s="290"/>
      <c r="R89" s="149"/>
    </row>
    <row r="90" spans="2:47" s="8" customFormat="1" ht="19.899999999999999" customHeight="1">
      <c r="B90" s="150"/>
      <c r="C90" s="151"/>
      <c r="D90" s="103" t="s">
        <v>138</v>
      </c>
      <c r="E90" s="151"/>
      <c r="F90" s="151"/>
      <c r="G90" s="151"/>
      <c r="H90" s="151"/>
      <c r="I90" s="151"/>
      <c r="J90" s="151"/>
      <c r="K90" s="151"/>
      <c r="L90" s="151"/>
      <c r="M90" s="151"/>
      <c r="N90" s="204">
        <f>N124</f>
        <v>0</v>
      </c>
      <c r="O90" s="291"/>
      <c r="P90" s="291"/>
      <c r="Q90" s="291"/>
      <c r="R90" s="152"/>
    </row>
    <row r="91" spans="2:47" s="8" customFormat="1" ht="19.899999999999999" customHeight="1">
      <c r="B91" s="150"/>
      <c r="C91" s="151"/>
      <c r="D91" s="103" t="s">
        <v>139</v>
      </c>
      <c r="E91" s="151"/>
      <c r="F91" s="151"/>
      <c r="G91" s="151"/>
      <c r="H91" s="151"/>
      <c r="I91" s="151"/>
      <c r="J91" s="151"/>
      <c r="K91" s="151"/>
      <c r="L91" s="151"/>
      <c r="M91" s="151"/>
      <c r="N91" s="204">
        <f>N168</f>
        <v>0</v>
      </c>
      <c r="O91" s="291"/>
      <c r="P91" s="291"/>
      <c r="Q91" s="291"/>
      <c r="R91" s="152"/>
    </row>
    <row r="92" spans="2:47" s="8" customFormat="1" ht="19.899999999999999" customHeight="1">
      <c r="B92" s="150"/>
      <c r="C92" s="151"/>
      <c r="D92" s="103" t="s">
        <v>140</v>
      </c>
      <c r="E92" s="151"/>
      <c r="F92" s="151"/>
      <c r="G92" s="151"/>
      <c r="H92" s="151"/>
      <c r="I92" s="151"/>
      <c r="J92" s="151"/>
      <c r="K92" s="151"/>
      <c r="L92" s="151"/>
      <c r="M92" s="151"/>
      <c r="N92" s="204">
        <f>N174</f>
        <v>0</v>
      </c>
      <c r="O92" s="291"/>
      <c r="P92" s="291"/>
      <c r="Q92" s="291"/>
      <c r="R92" s="152"/>
    </row>
    <row r="93" spans="2:47" s="8" customFormat="1" ht="19.899999999999999" customHeight="1">
      <c r="B93" s="150"/>
      <c r="C93" s="151"/>
      <c r="D93" s="103" t="s">
        <v>141</v>
      </c>
      <c r="E93" s="151"/>
      <c r="F93" s="151"/>
      <c r="G93" s="151"/>
      <c r="H93" s="151"/>
      <c r="I93" s="151"/>
      <c r="J93" s="151"/>
      <c r="K93" s="151"/>
      <c r="L93" s="151"/>
      <c r="M93" s="151"/>
      <c r="N93" s="204">
        <f>N180</f>
        <v>0</v>
      </c>
      <c r="O93" s="291"/>
      <c r="P93" s="291"/>
      <c r="Q93" s="291"/>
      <c r="R93" s="152"/>
    </row>
    <row r="94" spans="2:47" s="8" customFormat="1" ht="19.899999999999999" customHeight="1">
      <c r="B94" s="150"/>
      <c r="C94" s="151"/>
      <c r="D94" s="103" t="s">
        <v>142</v>
      </c>
      <c r="E94" s="151"/>
      <c r="F94" s="151"/>
      <c r="G94" s="151"/>
      <c r="H94" s="151"/>
      <c r="I94" s="151"/>
      <c r="J94" s="151"/>
      <c r="K94" s="151"/>
      <c r="L94" s="151"/>
      <c r="M94" s="151"/>
      <c r="N94" s="204">
        <f>N216</f>
        <v>0</v>
      </c>
      <c r="O94" s="291"/>
      <c r="P94" s="291"/>
      <c r="Q94" s="291"/>
      <c r="R94" s="152"/>
    </row>
    <row r="95" spans="2:47" s="8" customFormat="1" ht="19.899999999999999" customHeight="1">
      <c r="B95" s="150"/>
      <c r="C95" s="151"/>
      <c r="D95" s="103" t="s">
        <v>143</v>
      </c>
      <c r="E95" s="151"/>
      <c r="F95" s="151"/>
      <c r="G95" s="151"/>
      <c r="H95" s="151"/>
      <c r="I95" s="151"/>
      <c r="J95" s="151"/>
      <c r="K95" s="151"/>
      <c r="L95" s="151"/>
      <c r="M95" s="151"/>
      <c r="N95" s="204">
        <f>N219</f>
        <v>0</v>
      </c>
      <c r="O95" s="291"/>
      <c r="P95" s="291"/>
      <c r="Q95" s="291"/>
      <c r="R95" s="152"/>
    </row>
    <row r="96" spans="2:47" s="1" customFormat="1" ht="21.75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9"/>
    </row>
    <row r="97" spans="2:65" s="1" customFormat="1" ht="29.25" customHeight="1">
      <c r="B97" s="37"/>
      <c r="C97" s="123" t="s">
        <v>110</v>
      </c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257">
        <f>ROUND(N98+N99+N100+N101+N102+N103,2)</f>
        <v>0</v>
      </c>
      <c r="O97" s="258"/>
      <c r="P97" s="258"/>
      <c r="Q97" s="258"/>
      <c r="R97" s="39"/>
      <c r="T97" s="124"/>
      <c r="U97" s="125" t="s">
        <v>42</v>
      </c>
    </row>
    <row r="98" spans="2:65" s="1" customFormat="1" ht="18" customHeight="1">
      <c r="B98" s="126"/>
      <c r="C98" s="127"/>
      <c r="D98" s="201" t="s">
        <v>111</v>
      </c>
      <c r="E98" s="253"/>
      <c r="F98" s="253"/>
      <c r="G98" s="253"/>
      <c r="H98" s="253"/>
      <c r="I98" s="127"/>
      <c r="J98" s="127"/>
      <c r="K98" s="127"/>
      <c r="L98" s="127"/>
      <c r="M98" s="127"/>
      <c r="N98" s="203">
        <f>ROUND(N88*T98,2)</f>
        <v>0</v>
      </c>
      <c r="O98" s="254"/>
      <c r="P98" s="254"/>
      <c r="Q98" s="254"/>
      <c r="R98" s="129"/>
      <c r="S98" s="127"/>
      <c r="T98" s="130"/>
      <c r="U98" s="131" t="s">
        <v>43</v>
      </c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2"/>
      <c r="AH98" s="132"/>
      <c r="AI98" s="132"/>
      <c r="AJ98" s="132"/>
      <c r="AK98" s="132"/>
      <c r="AL98" s="132"/>
      <c r="AM98" s="132"/>
      <c r="AN98" s="132"/>
      <c r="AO98" s="132"/>
      <c r="AP98" s="132"/>
      <c r="AQ98" s="132"/>
      <c r="AR98" s="132"/>
      <c r="AS98" s="132"/>
      <c r="AT98" s="132"/>
      <c r="AU98" s="132"/>
      <c r="AV98" s="132"/>
      <c r="AW98" s="132"/>
      <c r="AX98" s="132"/>
      <c r="AY98" s="133" t="s">
        <v>112</v>
      </c>
      <c r="AZ98" s="132"/>
      <c r="BA98" s="132"/>
      <c r="BB98" s="132"/>
      <c r="BC98" s="132"/>
      <c r="BD98" s="132"/>
      <c r="BE98" s="134">
        <f t="shared" ref="BE98:BE103" si="0">IF(U98="základní",N98,0)</f>
        <v>0</v>
      </c>
      <c r="BF98" s="134">
        <f t="shared" ref="BF98:BF103" si="1">IF(U98="snížená",N98,0)</f>
        <v>0</v>
      </c>
      <c r="BG98" s="134">
        <f t="shared" ref="BG98:BG103" si="2">IF(U98="zákl. přenesená",N98,0)</f>
        <v>0</v>
      </c>
      <c r="BH98" s="134">
        <f t="shared" ref="BH98:BH103" si="3">IF(U98="sníž. přenesená",N98,0)</f>
        <v>0</v>
      </c>
      <c r="BI98" s="134">
        <f t="shared" ref="BI98:BI103" si="4">IF(U98="nulová",N98,0)</f>
        <v>0</v>
      </c>
      <c r="BJ98" s="133" t="s">
        <v>83</v>
      </c>
      <c r="BK98" s="132"/>
      <c r="BL98" s="132"/>
      <c r="BM98" s="132"/>
    </row>
    <row r="99" spans="2:65" s="1" customFormat="1" ht="18" customHeight="1">
      <c r="B99" s="126"/>
      <c r="C99" s="127"/>
      <c r="D99" s="201" t="s">
        <v>113</v>
      </c>
      <c r="E99" s="253"/>
      <c r="F99" s="253"/>
      <c r="G99" s="253"/>
      <c r="H99" s="253"/>
      <c r="I99" s="127"/>
      <c r="J99" s="127"/>
      <c r="K99" s="127"/>
      <c r="L99" s="127"/>
      <c r="M99" s="127"/>
      <c r="N99" s="203">
        <f>ROUND(N88*T99,2)</f>
        <v>0</v>
      </c>
      <c r="O99" s="254"/>
      <c r="P99" s="254"/>
      <c r="Q99" s="254"/>
      <c r="R99" s="129"/>
      <c r="S99" s="127"/>
      <c r="T99" s="130"/>
      <c r="U99" s="131" t="s">
        <v>43</v>
      </c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2"/>
      <c r="AH99" s="132"/>
      <c r="AI99" s="132"/>
      <c r="AJ99" s="132"/>
      <c r="AK99" s="132"/>
      <c r="AL99" s="132"/>
      <c r="AM99" s="132"/>
      <c r="AN99" s="132"/>
      <c r="AO99" s="132"/>
      <c r="AP99" s="132"/>
      <c r="AQ99" s="132"/>
      <c r="AR99" s="132"/>
      <c r="AS99" s="132"/>
      <c r="AT99" s="132"/>
      <c r="AU99" s="132"/>
      <c r="AV99" s="132"/>
      <c r="AW99" s="132"/>
      <c r="AX99" s="132"/>
      <c r="AY99" s="133" t="s">
        <v>112</v>
      </c>
      <c r="AZ99" s="132"/>
      <c r="BA99" s="132"/>
      <c r="BB99" s="132"/>
      <c r="BC99" s="132"/>
      <c r="BD99" s="132"/>
      <c r="BE99" s="134">
        <f t="shared" si="0"/>
        <v>0</v>
      </c>
      <c r="BF99" s="134">
        <f t="shared" si="1"/>
        <v>0</v>
      </c>
      <c r="BG99" s="134">
        <f t="shared" si="2"/>
        <v>0</v>
      </c>
      <c r="BH99" s="134">
        <f t="shared" si="3"/>
        <v>0</v>
      </c>
      <c r="BI99" s="134">
        <f t="shared" si="4"/>
        <v>0</v>
      </c>
      <c r="BJ99" s="133" t="s">
        <v>83</v>
      </c>
      <c r="BK99" s="132"/>
      <c r="BL99" s="132"/>
      <c r="BM99" s="132"/>
    </row>
    <row r="100" spans="2:65" s="1" customFormat="1" ht="18" customHeight="1">
      <c r="B100" s="126"/>
      <c r="C100" s="127"/>
      <c r="D100" s="201" t="s">
        <v>114</v>
      </c>
      <c r="E100" s="253"/>
      <c r="F100" s="253"/>
      <c r="G100" s="253"/>
      <c r="H100" s="253"/>
      <c r="I100" s="127"/>
      <c r="J100" s="127"/>
      <c r="K100" s="127"/>
      <c r="L100" s="127"/>
      <c r="M100" s="127"/>
      <c r="N100" s="203">
        <f>ROUND(N88*T100,2)</f>
        <v>0</v>
      </c>
      <c r="O100" s="254"/>
      <c r="P100" s="254"/>
      <c r="Q100" s="254"/>
      <c r="R100" s="129"/>
      <c r="S100" s="127"/>
      <c r="T100" s="130"/>
      <c r="U100" s="131" t="s">
        <v>43</v>
      </c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2"/>
      <c r="AH100" s="132"/>
      <c r="AI100" s="132"/>
      <c r="AJ100" s="132"/>
      <c r="AK100" s="132"/>
      <c r="AL100" s="132"/>
      <c r="AM100" s="132"/>
      <c r="AN100" s="132"/>
      <c r="AO100" s="132"/>
      <c r="AP100" s="132"/>
      <c r="AQ100" s="132"/>
      <c r="AR100" s="132"/>
      <c r="AS100" s="132"/>
      <c r="AT100" s="132"/>
      <c r="AU100" s="132"/>
      <c r="AV100" s="132"/>
      <c r="AW100" s="132"/>
      <c r="AX100" s="132"/>
      <c r="AY100" s="133" t="s">
        <v>112</v>
      </c>
      <c r="AZ100" s="132"/>
      <c r="BA100" s="132"/>
      <c r="BB100" s="132"/>
      <c r="BC100" s="132"/>
      <c r="BD100" s="132"/>
      <c r="BE100" s="134">
        <f t="shared" si="0"/>
        <v>0</v>
      </c>
      <c r="BF100" s="134">
        <f t="shared" si="1"/>
        <v>0</v>
      </c>
      <c r="BG100" s="134">
        <f t="shared" si="2"/>
        <v>0</v>
      </c>
      <c r="BH100" s="134">
        <f t="shared" si="3"/>
        <v>0</v>
      </c>
      <c r="BI100" s="134">
        <f t="shared" si="4"/>
        <v>0</v>
      </c>
      <c r="BJ100" s="133" t="s">
        <v>83</v>
      </c>
      <c r="BK100" s="132"/>
      <c r="BL100" s="132"/>
      <c r="BM100" s="132"/>
    </row>
    <row r="101" spans="2:65" s="1" customFormat="1" ht="18" customHeight="1">
      <c r="B101" s="126"/>
      <c r="C101" s="127"/>
      <c r="D101" s="201" t="s">
        <v>115</v>
      </c>
      <c r="E101" s="253"/>
      <c r="F101" s="253"/>
      <c r="G101" s="253"/>
      <c r="H101" s="253"/>
      <c r="I101" s="127"/>
      <c r="J101" s="127"/>
      <c r="K101" s="127"/>
      <c r="L101" s="127"/>
      <c r="M101" s="127"/>
      <c r="N101" s="203">
        <f>ROUND(N88*T101,2)</f>
        <v>0</v>
      </c>
      <c r="O101" s="254"/>
      <c r="P101" s="254"/>
      <c r="Q101" s="254"/>
      <c r="R101" s="129"/>
      <c r="S101" s="127"/>
      <c r="T101" s="130"/>
      <c r="U101" s="131" t="s">
        <v>43</v>
      </c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2"/>
      <c r="AH101" s="132"/>
      <c r="AI101" s="132"/>
      <c r="AJ101" s="132"/>
      <c r="AK101" s="132"/>
      <c r="AL101" s="132"/>
      <c r="AM101" s="132"/>
      <c r="AN101" s="132"/>
      <c r="AO101" s="132"/>
      <c r="AP101" s="132"/>
      <c r="AQ101" s="132"/>
      <c r="AR101" s="132"/>
      <c r="AS101" s="132"/>
      <c r="AT101" s="132"/>
      <c r="AU101" s="132"/>
      <c r="AV101" s="132"/>
      <c r="AW101" s="132"/>
      <c r="AX101" s="132"/>
      <c r="AY101" s="133" t="s">
        <v>112</v>
      </c>
      <c r="AZ101" s="132"/>
      <c r="BA101" s="132"/>
      <c r="BB101" s="132"/>
      <c r="BC101" s="132"/>
      <c r="BD101" s="132"/>
      <c r="BE101" s="134">
        <f t="shared" si="0"/>
        <v>0</v>
      </c>
      <c r="BF101" s="134">
        <f t="shared" si="1"/>
        <v>0</v>
      </c>
      <c r="BG101" s="134">
        <f t="shared" si="2"/>
        <v>0</v>
      </c>
      <c r="BH101" s="134">
        <f t="shared" si="3"/>
        <v>0</v>
      </c>
      <c r="BI101" s="134">
        <f t="shared" si="4"/>
        <v>0</v>
      </c>
      <c r="BJ101" s="133" t="s">
        <v>83</v>
      </c>
      <c r="BK101" s="132"/>
      <c r="BL101" s="132"/>
      <c r="BM101" s="132"/>
    </row>
    <row r="102" spans="2:65" s="1" customFormat="1" ht="18" customHeight="1">
      <c r="B102" s="126"/>
      <c r="C102" s="127"/>
      <c r="D102" s="201" t="s">
        <v>116</v>
      </c>
      <c r="E102" s="253"/>
      <c r="F102" s="253"/>
      <c r="G102" s="253"/>
      <c r="H102" s="253"/>
      <c r="I102" s="127"/>
      <c r="J102" s="127"/>
      <c r="K102" s="127"/>
      <c r="L102" s="127"/>
      <c r="M102" s="127"/>
      <c r="N102" s="203">
        <f>ROUND(N88*T102,2)</f>
        <v>0</v>
      </c>
      <c r="O102" s="254"/>
      <c r="P102" s="254"/>
      <c r="Q102" s="254"/>
      <c r="R102" s="129"/>
      <c r="S102" s="127"/>
      <c r="T102" s="130"/>
      <c r="U102" s="131" t="s">
        <v>43</v>
      </c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2"/>
      <c r="AH102" s="132"/>
      <c r="AI102" s="132"/>
      <c r="AJ102" s="132"/>
      <c r="AK102" s="132"/>
      <c r="AL102" s="132"/>
      <c r="AM102" s="132"/>
      <c r="AN102" s="132"/>
      <c r="AO102" s="132"/>
      <c r="AP102" s="132"/>
      <c r="AQ102" s="132"/>
      <c r="AR102" s="132"/>
      <c r="AS102" s="132"/>
      <c r="AT102" s="132"/>
      <c r="AU102" s="132"/>
      <c r="AV102" s="132"/>
      <c r="AW102" s="132"/>
      <c r="AX102" s="132"/>
      <c r="AY102" s="133" t="s">
        <v>112</v>
      </c>
      <c r="AZ102" s="132"/>
      <c r="BA102" s="132"/>
      <c r="BB102" s="132"/>
      <c r="BC102" s="132"/>
      <c r="BD102" s="132"/>
      <c r="BE102" s="134">
        <f t="shared" si="0"/>
        <v>0</v>
      </c>
      <c r="BF102" s="134">
        <f t="shared" si="1"/>
        <v>0</v>
      </c>
      <c r="BG102" s="134">
        <f t="shared" si="2"/>
        <v>0</v>
      </c>
      <c r="BH102" s="134">
        <f t="shared" si="3"/>
        <v>0</v>
      </c>
      <c r="BI102" s="134">
        <f t="shared" si="4"/>
        <v>0</v>
      </c>
      <c r="BJ102" s="133" t="s">
        <v>83</v>
      </c>
      <c r="BK102" s="132"/>
      <c r="BL102" s="132"/>
      <c r="BM102" s="132"/>
    </row>
    <row r="103" spans="2:65" s="1" customFormat="1" ht="18" customHeight="1">
      <c r="B103" s="126"/>
      <c r="C103" s="127"/>
      <c r="D103" s="128" t="s">
        <v>117</v>
      </c>
      <c r="E103" s="127"/>
      <c r="F103" s="127"/>
      <c r="G103" s="127"/>
      <c r="H103" s="127"/>
      <c r="I103" s="127"/>
      <c r="J103" s="127"/>
      <c r="K103" s="127"/>
      <c r="L103" s="127"/>
      <c r="M103" s="127"/>
      <c r="N103" s="203">
        <f>ROUND(N88*T103,2)</f>
        <v>0</v>
      </c>
      <c r="O103" s="254"/>
      <c r="P103" s="254"/>
      <c r="Q103" s="254"/>
      <c r="R103" s="129"/>
      <c r="S103" s="127"/>
      <c r="T103" s="135"/>
      <c r="U103" s="136" t="s">
        <v>43</v>
      </c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2"/>
      <c r="AH103" s="132"/>
      <c r="AI103" s="132"/>
      <c r="AJ103" s="132"/>
      <c r="AK103" s="132"/>
      <c r="AL103" s="132"/>
      <c r="AM103" s="132"/>
      <c r="AN103" s="132"/>
      <c r="AO103" s="132"/>
      <c r="AP103" s="132"/>
      <c r="AQ103" s="132"/>
      <c r="AR103" s="132"/>
      <c r="AS103" s="132"/>
      <c r="AT103" s="132"/>
      <c r="AU103" s="132"/>
      <c r="AV103" s="132"/>
      <c r="AW103" s="132"/>
      <c r="AX103" s="132"/>
      <c r="AY103" s="133" t="s">
        <v>118</v>
      </c>
      <c r="AZ103" s="132"/>
      <c r="BA103" s="132"/>
      <c r="BB103" s="132"/>
      <c r="BC103" s="132"/>
      <c r="BD103" s="132"/>
      <c r="BE103" s="134">
        <f t="shared" si="0"/>
        <v>0</v>
      </c>
      <c r="BF103" s="134">
        <f t="shared" si="1"/>
        <v>0</v>
      </c>
      <c r="BG103" s="134">
        <f t="shared" si="2"/>
        <v>0</v>
      </c>
      <c r="BH103" s="134">
        <f t="shared" si="3"/>
        <v>0</v>
      </c>
      <c r="BI103" s="134">
        <f t="shared" si="4"/>
        <v>0</v>
      </c>
      <c r="BJ103" s="133" t="s">
        <v>83</v>
      </c>
      <c r="BK103" s="132"/>
      <c r="BL103" s="132"/>
      <c r="BM103" s="132"/>
    </row>
    <row r="104" spans="2:65" s="1" customForma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65" s="1" customFormat="1" ht="29.25" customHeight="1">
      <c r="B105" s="37"/>
      <c r="C105" s="114" t="s">
        <v>96</v>
      </c>
      <c r="D105" s="115"/>
      <c r="E105" s="115"/>
      <c r="F105" s="115"/>
      <c r="G105" s="115"/>
      <c r="H105" s="115"/>
      <c r="I105" s="115"/>
      <c r="J105" s="115"/>
      <c r="K105" s="115"/>
      <c r="L105" s="198">
        <f>ROUND(SUM(N88+N97),2)</f>
        <v>0</v>
      </c>
      <c r="M105" s="198"/>
      <c r="N105" s="198"/>
      <c r="O105" s="198"/>
      <c r="P105" s="198"/>
      <c r="Q105" s="198"/>
      <c r="R105" s="39"/>
    </row>
    <row r="106" spans="2:65" s="1" customFormat="1" ht="6.95" customHeight="1"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3"/>
    </row>
    <row r="110" spans="2:65" s="1" customFormat="1" ht="6.95" customHeight="1"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6"/>
    </row>
    <row r="111" spans="2:65" s="1" customFormat="1" ht="36.950000000000003" customHeight="1">
      <c r="B111" s="37"/>
      <c r="C111" s="214" t="s">
        <v>119</v>
      </c>
      <c r="D111" s="251"/>
      <c r="E111" s="251"/>
      <c r="F111" s="251"/>
      <c r="G111" s="251"/>
      <c r="H111" s="251"/>
      <c r="I111" s="251"/>
      <c r="J111" s="251"/>
      <c r="K111" s="251"/>
      <c r="L111" s="251"/>
      <c r="M111" s="251"/>
      <c r="N111" s="251"/>
      <c r="O111" s="251"/>
      <c r="P111" s="251"/>
      <c r="Q111" s="251"/>
      <c r="R111" s="39"/>
    </row>
    <row r="112" spans="2:65" s="1" customFormat="1" ht="6.95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65" s="1" customFormat="1" ht="30" customHeight="1">
      <c r="B113" s="37"/>
      <c r="C113" s="32" t="s">
        <v>19</v>
      </c>
      <c r="D113" s="38"/>
      <c r="E113" s="38"/>
      <c r="F113" s="288" t="str">
        <f>F6</f>
        <v>Stavba multifunkční haly - jízdárna, předvádění skotu a dalších chovných zvířat pro studenty</v>
      </c>
      <c r="G113" s="289"/>
      <c r="H113" s="289"/>
      <c r="I113" s="289"/>
      <c r="J113" s="289"/>
      <c r="K113" s="289"/>
      <c r="L113" s="289"/>
      <c r="M113" s="289"/>
      <c r="N113" s="289"/>
      <c r="O113" s="289"/>
      <c r="P113" s="289"/>
      <c r="Q113" s="38"/>
      <c r="R113" s="39"/>
    </row>
    <row r="114" spans="2:65" s="1" customFormat="1" ht="36.950000000000003" customHeight="1">
      <c r="B114" s="37"/>
      <c r="C114" s="71" t="s">
        <v>135</v>
      </c>
      <c r="D114" s="38"/>
      <c r="E114" s="38"/>
      <c r="F114" s="216" t="str">
        <f>F7</f>
        <v>170704a - D.1.4 DEŠŤOVÁ  KANALIZACE</v>
      </c>
      <c r="G114" s="251"/>
      <c r="H114" s="251"/>
      <c r="I114" s="251"/>
      <c r="J114" s="251"/>
      <c r="K114" s="251"/>
      <c r="L114" s="251"/>
      <c r="M114" s="251"/>
      <c r="N114" s="251"/>
      <c r="O114" s="251"/>
      <c r="P114" s="251"/>
      <c r="Q114" s="38"/>
      <c r="R114" s="39"/>
    </row>
    <row r="115" spans="2:65" s="1" customFormat="1" ht="6.95" customHeight="1"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9"/>
    </row>
    <row r="116" spans="2:65" s="1" customFormat="1" ht="18" customHeight="1">
      <c r="B116" s="37"/>
      <c r="C116" s="32" t="s">
        <v>23</v>
      </c>
      <c r="D116" s="38"/>
      <c r="E116" s="38"/>
      <c r="F116" s="30" t="str">
        <f>F9</f>
        <v>par.č. 861/1, 863 k.ú. ŽABČICE</v>
      </c>
      <c r="G116" s="38"/>
      <c r="H116" s="38"/>
      <c r="I116" s="38"/>
      <c r="J116" s="38"/>
      <c r="K116" s="32" t="s">
        <v>25</v>
      </c>
      <c r="L116" s="38"/>
      <c r="M116" s="252" t="str">
        <f>IF(O9="","",O9)</f>
        <v>12.7.2017</v>
      </c>
      <c r="N116" s="252"/>
      <c r="O116" s="252"/>
      <c r="P116" s="252"/>
      <c r="Q116" s="38"/>
      <c r="R116" s="39"/>
    </row>
    <row r="117" spans="2:65" s="1" customFormat="1" ht="6.95" customHeigh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9"/>
    </row>
    <row r="118" spans="2:65" s="1" customFormat="1" ht="15">
      <c r="B118" s="37"/>
      <c r="C118" s="32" t="s">
        <v>27</v>
      </c>
      <c r="D118" s="38"/>
      <c r="E118" s="38"/>
      <c r="F118" s="30" t="str">
        <f>E12</f>
        <v xml:space="preserve"> </v>
      </c>
      <c r="G118" s="38"/>
      <c r="H118" s="38"/>
      <c r="I118" s="38"/>
      <c r="J118" s="38"/>
      <c r="K118" s="32" t="s">
        <v>33</v>
      </c>
      <c r="L118" s="38"/>
      <c r="M118" s="234" t="str">
        <f>E18</f>
        <v>ing.Pavel Skalka Brno</v>
      </c>
      <c r="N118" s="234"/>
      <c r="O118" s="234"/>
      <c r="P118" s="234"/>
      <c r="Q118" s="234"/>
      <c r="R118" s="39"/>
    </row>
    <row r="119" spans="2:65" s="1" customFormat="1" ht="14.45" customHeight="1">
      <c r="B119" s="37"/>
      <c r="C119" s="32" t="s">
        <v>31</v>
      </c>
      <c r="D119" s="38"/>
      <c r="E119" s="38"/>
      <c r="F119" s="30" t="str">
        <f>IF(E15="","",E15)</f>
        <v>Vyplň údaj</v>
      </c>
      <c r="G119" s="38"/>
      <c r="H119" s="38"/>
      <c r="I119" s="38"/>
      <c r="J119" s="38"/>
      <c r="K119" s="32" t="s">
        <v>36</v>
      </c>
      <c r="L119" s="38"/>
      <c r="M119" s="234" t="str">
        <f>E21</f>
        <v>Kepertová</v>
      </c>
      <c r="N119" s="234"/>
      <c r="O119" s="234"/>
      <c r="P119" s="234"/>
      <c r="Q119" s="234"/>
      <c r="R119" s="39"/>
    </row>
    <row r="120" spans="2:65" s="1" customFormat="1" ht="10.35" customHeigh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9"/>
    </row>
    <row r="121" spans="2:65" s="6" customFormat="1" ht="29.25" customHeight="1">
      <c r="B121" s="137"/>
      <c r="C121" s="138" t="s">
        <v>120</v>
      </c>
      <c r="D121" s="139" t="s">
        <v>121</v>
      </c>
      <c r="E121" s="139" t="s">
        <v>60</v>
      </c>
      <c r="F121" s="246" t="s">
        <v>122</v>
      </c>
      <c r="G121" s="246"/>
      <c r="H121" s="246"/>
      <c r="I121" s="246"/>
      <c r="J121" s="139" t="s">
        <v>123</v>
      </c>
      <c r="K121" s="139" t="s">
        <v>124</v>
      </c>
      <c r="L121" s="247" t="s">
        <v>125</v>
      </c>
      <c r="M121" s="247"/>
      <c r="N121" s="246" t="s">
        <v>107</v>
      </c>
      <c r="O121" s="246"/>
      <c r="P121" s="246"/>
      <c r="Q121" s="248"/>
      <c r="R121" s="140"/>
      <c r="T121" s="78" t="s">
        <v>126</v>
      </c>
      <c r="U121" s="79" t="s">
        <v>42</v>
      </c>
      <c r="V121" s="79" t="s">
        <v>127</v>
      </c>
      <c r="W121" s="79" t="s">
        <v>128</v>
      </c>
      <c r="X121" s="79" t="s">
        <v>129</v>
      </c>
      <c r="Y121" s="79" t="s">
        <v>130</v>
      </c>
      <c r="Z121" s="79" t="s">
        <v>131</v>
      </c>
      <c r="AA121" s="80" t="s">
        <v>132</v>
      </c>
    </row>
    <row r="122" spans="2:65" s="1" customFormat="1" ht="29.25" customHeight="1">
      <c r="B122" s="37"/>
      <c r="C122" s="82" t="s">
        <v>104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249">
        <f>BK122</f>
        <v>0</v>
      </c>
      <c r="O122" s="250"/>
      <c r="P122" s="250"/>
      <c r="Q122" s="250"/>
      <c r="R122" s="39"/>
      <c r="T122" s="81"/>
      <c r="U122" s="53"/>
      <c r="V122" s="53"/>
      <c r="W122" s="141">
        <f>W123+W221</f>
        <v>0</v>
      </c>
      <c r="X122" s="53"/>
      <c r="Y122" s="141">
        <f>Y123+Y221</f>
        <v>50.292449999999995</v>
      </c>
      <c r="Z122" s="53"/>
      <c r="AA122" s="142">
        <f>AA123+AA221</f>
        <v>0</v>
      </c>
      <c r="AT122" s="20" t="s">
        <v>77</v>
      </c>
      <c r="AU122" s="20" t="s">
        <v>109</v>
      </c>
      <c r="BK122" s="143">
        <f>BK123+BK221</f>
        <v>0</v>
      </c>
    </row>
    <row r="123" spans="2:65" s="9" customFormat="1" ht="37.35" customHeight="1">
      <c r="B123" s="153"/>
      <c r="C123" s="154"/>
      <c r="D123" s="144" t="s">
        <v>137</v>
      </c>
      <c r="E123" s="144"/>
      <c r="F123" s="144"/>
      <c r="G123" s="144"/>
      <c r="H123" s="144"/>
      <c r="I123" s="144"/>
      <c r="J123" s="144"/>
      <c r="K123" s="144"/>
      <c r="L123" s="144"/>
      <c r="M123" s="144"/>
      <c r="N123" s="243">
        <f>BK123</f>
        <v>0</v>
      </c>
      <c r="O123" s="244"/>
      <c r="P123" s="244"/>
      <c r="Q123" s="244"/>
      <c r="R123" s="155"/>
      <c r="T123" s="156"/>
      <c r="U123" s="154"/>
      <c r="V123" s="154"/>
      <c r="W123" s="157">
        <f>W124+W168+W174+W180+W216+W219</f>
        <v>0</v>
      </c>
      <c r="X123" s="154"/>
      <c r="Y123" s="157">
        <f>Y124+Y168+Y174+Y180+Y216+Y219</f>
        <v>50.292449999999995</v>
      </c>
      <c r="Z123" s="154"/>
      <c r="AA123" s="158">
        <f>AA124+AA168+AA174+AA180+AA216+AA219</f>
        <v>0</v>
      </c>
      <c r="AR123" s="159" t="s">
        <v>83</v>
      </c>
      <c r="AT123" s="160" t="s">
        <v>77</v>
      </c>
      <c r="AU123" s="160" t="s">
        <v>78</v>
      </c>
      <c r="AY123" s="159" t="s">
        <v>144</v>
      </c>
      <c r="BK123" s="161">
        <f>BK124+BK168+BK174+BK180+BK216+BK219</f>
        <v>0</v>
      </c>
    </row>
    <row r="124" spans="2:65" s="9" customFormat="1" ht="19.899999999999999" customHeight="1">
      <c r="B124" s="153"/>
      <c r="C124" s="154"/>
      <c r="D124" s="162" t="s">
        <v>138</v>
      </c>
      <c r="E124" s="162"/>
      <c r="F124" s="162"/>
      <c r="G124" s="162"/>
      <c r="H124" s="162"/>
      <c r="I124" s="162"/>
      <c r="J124" s="162"/>
      <c r="K124" s="162"/>
      <c r="L124" s="162"/>
      <c r="M124" s="162"/>
      <c r="N124" s="266">
        <f>BK124</f>
        <v>0</v>
      </c>
      <c r="O124" s="267"/>
      <c r="P124" s="267"/>
      <c r="Q124" s="267"/>
      <c r="R124" s="155"/>
      <c r="T124" s="156"/>
      <c r="U124" s="154"/>
      <c r="V124" s="154"/>
      <c r="W124" s="157">
        <f>SUM(W125:W167)</f>
        <v>0</v>
      </c>
      <c r="X124" s="154"/>
      <c r="Y124" s="157">
        <f>SUM(Y125:Y167)</f>
        <v>39.229999999999997</v>
      </c>
      <c r="Z124" s="154"/>
      <c r="AA124" s="158">
        <f>SUM(AA125:AA167)</f>
        <v>0</v>
      </c>
      <c r="AR124" s="159" t="s">
        <v>83</v>
      </c>
      <c r="AT124" s="160" t="s">
        <v>77</v>
      </c>
      <c r="AU124" s="160" t="s">
        <v>83</v>
      </c>
      <c r="AY124" s="159" t="s">
        <v>144</v>
      </c>
      <c r="BK124" s="161">
        <f>SUM(BK125:BK167)</f>
        <v>0</v>
      </c>
    </row>
    <row r="125" spans="2:65" s="1" customFormat="1" ht="31.5" customHeight="1">
      <c r="B125" s="126"/>
      <c r="C125" s="163" t="s">
        <v>83</v>
      </c>
      <c r="D125" s="163" t="s">
        <v>145</v>
      </c>
      <c r="E125" s="164" t="s">
        <v>146</v>
      </c>
      <c r="F125" s="298" t="s">
        <v>147</v>
      </c>
      <c r="G125" s="299"/>
      <c r="H125" s="299"/>
      <c r="I125" s="300"/>
      <c r="J125" s="165" t="s">
        <v>148</v>
      </c>
      <c r="K125" s="166">
        <v>0</v>
      </c>
      <c r="L125" s="296">
        <v>0</v>
      </c>
      <c r="M125" s="297"/>
      <c r="N125" s="293">
        <f>ROUND(L125*K125,2)</f>
        <v>0</v>
      </c>
      <c r="O125" s="294"/>
      <c r="P125" s="294"/>
      <c r="Q125" s="295"/>
      <c r="R125" s="129"/>
      <c r="T125" s="167" t="s">
        <v>5</v>
      </c>
      <c r="U125" s="46" t="s">
        <v>43</v>
      </c>
      <c r="V125" s="38"/>
      <c r="W125" s="168">
        <f>V125*K125</f>
        <v>0</v>
      </c>
      <c r="X125" s="168">
        <v>0</v>
      </c>
      <c r="Y125" s="168">
        <f>X125*K125</f>
        <v>0</v>
      </c>
      <c r="Z125" s="168">
        <v>0</v>
      </c>
      <c r="AA125" s="169">
        <f>Z125*K125</f>
        <v>0</v>
      </c>
      <c r="AR125" s="20" t="s">
        <v>149</v>
      </c>
      <c r="AT125" s="20" t="s">
        <v>145</v>
      </c>
      <c r="AU125" s="20" t="s">
        <v>102</v>
      </c>
      <c r="AY125" s="20" t="s">
        <v>144</v>
      </c>
      <c r="BE125" s="107">
        <f>IF(U125="základní",N125,0)</f>
        <v>0</v>
      </c>
      <c r="BF125" s="107">
        <f>IF(U125="snížená",N125,0)</f>
        <v>0</v>
      </c>
      <c r="BG125" s="107">
        <f>IF(U125="zákl. přenesená",N125,0)</f>
        <v>0</v>
      </c>
      <c r="BH125" s="107">
        <f>IF(U125="sníž. přenesená",N125,0)</f>
        <v>0</v>
      </c>
      <c r="BI125" s="107">
        <f>IF(U125="nulová",N125,0)</f>
        <v>0</v>
      </c>
      <c r="BJ125" s="20" t="s">
        <v>83</v>
      </c>
      <c r="BK125" s="107">
        <f>ROUND(L125*K125,2)</f>
        <v>0</v>
      </c>
      <c r="BL125" s="20" t="s">
        <v>149</v>
      </c>
      <c r="BM125" s="20" t="s">
        <v>150</v>
      </c>
    </row>
    <row r="126" spans="2:65" s="10" customFormat="1" ht="22.5" customHeight="1">
      <c r="B126" s="170"/>
      <c r="C126" s="171"/>
      <c r="D126" s="171"/>
      <c r="E126" s="172" t="s">
        <v>5</v>
      </c>
      <c r="F126" s="282" t="s">
        <v>151</v>
      </c>
      <c r="G126" s="282"/>
      <c r="H126" s="282"/>
      <c r="I126" s="282"/>
      <c r="J126" s="171"/>
      <c r="K126" s="173" t="s">
        <v>5</v>
      </c>
      <c r="L126" s="171"/>
      <c r="M126" s="171"/>
      <c r="N126" s="171"/>
      <c r="O126" s="171"/>
      <c r="P126" s="171"/>
      <c r="Q126" s="171"/>
      <c r="R126" s="174"/>
      <c r="T126" s="175"/>
      <c r="U126" s="171"/>
      <c r="V126" s="171"/>
      <c r="W126" s="171"/>
      <c r="X126" s="171"/>
      <c r="Y126" s="171"/>
      <c r="Z126" s="171"/>
      <c r="AA126" s="176"/>
      <c r="AT126" s="177" t="s">
        <v>152</v>
      </c>
      <c r="AU126" s="177" t="s">
        <v>102</v>
      </c>
      <c r="AV126" s="10" t="s">
        <v>83</v>
      </c>
      <c r="AW126" s="10" t="s">
        <v>35</v>
      </c>
      <c r="AX126" s="10" t="s">
        <v>78</v>
      </c>
      <c r="AY126" s="177" t="s">
        <v>144</v>
      </c>
    </row>
    <row r="127" spans="2:65" s="11" customFormat="1" ht="22.5" customHeight="1">
      <c r="B127" s="178"/>
      <c r="C127" s="179"/>
      <c r="D127" s="179"/>
      <c r="E127" s="180" t="s">
        <v>5</v>
      </c>
      <c r="F127" s="301" t="s">
        <v>153</v>
      </c>
      <c r="G127" s="301"/>
      <c r="H127" s="301"/>
      <c r="I127" s="301"/>
      <c r="J127" s="179"/>
      <c r="K127" s="181">
        <v>0</v>
      </c>
      <c r="L127" s="179"/>
      <c r="M127" s="179"/>
      <c r="N127" s="179"/>
      <c r="O127" s="179"/>
      <c r="P127" s="179"/>
      <c r="Q127" s="179"/>
      <c r="R127" s="182"/>
      <c r="T127" s="183"/>
      <c r="U127" s="179"/>
      <c r="V127" s="179"/>
      <c r="W127" s="179"/>
      <c r="X127" s="179"/>
      <c r="Y127" s="179"/>
      <c r="Z127" s="179"/>
      <c r="AA127" s="184"/>
      <c r="AT127" s="185" t="s">
        <v>152</v>
      </c>
      <c r="AU127" s="185" t="s">
        <v>102</v>
      </c>
      <c r="AV127" s="11" t="s">
        <v>102</v>
      </c>
      <c r="AW127" s="11" t="s">
        <v>35</v>
      </c>
      <c r="AX127" s="11" t="s">
        <v>83</v>
      </c>
      <c r="AY127" s="185" t="s">
        <v>144</v>
      </c>
    </row>
    <row r="128" spans="2:65" s="1" customFormat="1" ht="31.5" customHeight="1">
      <c r="B128" s="126"/>
      <c r="C128" s="163" t="s">
        <v>102</v>
      </c>
      <c r="D128" s="163" t="s">
        <v>145</v>
      </c>
      <c r="E128" s="164" t="s">
        <v>154</v>
      </c>
      <c r="F128" s="298" t="s">
        <v>155</v>
      </c>
      <c r="G128" s="299"/>
      <c r="H128" s="299"/>
      <c r="I128" s="300"/>
      <c r="J128" s="165" t="s">
        <v>148</v>
      </c>
      <c r="K128" s="166">
        <v>0</v>
      </c>
      <c r="L128" s="296">
        <v>0</v>
      </c>
      <c r="M128" s="297"/>
      <c r="N128" s="293">
        <f>ROUND(L128*K128,2)</f>
        <v>0</v>
      </c>
      <c r="O128" s="294"/>
      <c r="P128" s="294"/>
      <c r="Q128" s="295"/>
      <c r="R128" s="129"/>
      <c r="T128" s="167" t="s">
        <v>5</v>
      </c>
      <c r="U128" s="46" t="s">
        <v>43</v>
      </c>
      <c r="V128" s="38"/>
      <c r="W128" s="168">
        <f>V128*K128</f>
        <v>0</v>
      </c>
      <c r="X128" s="168">
        <v>0</v>
      </c>
      <c r="Y128" s="168">
        <f>X128*K128</f>
        <v>0</v>
      </c>
      <c r="Z128" s="168">
        <v>0</v>
      </c>
      <c r="AA128" s="169">
        <f>Z128*K128</f>
        <v>0</v>
      </c>
      <c r="AR128" s="20" t="s">
        <v>149</v>
      </c>
      <c r="AT128" s="20" t="s">
        <v>145</v>
      </c>
      <c r="AU128" s="20" t="s">
        <v>102</v>
      </c>
      <c r="AY128" s="20" t="s">
        <v>144</v>
      </c>
      <c r="BE128" s="107">
        <f>IF(U128="základní",N128,0)</f>
        <v>0</v>
      </c>
      <c r="BF128" s="107">
        <f>IF(U128="snížená",N128,0)</f>
        <v>0</v>
      </c>
      <c r="BG128" s="107">
        <f>IF(U128="zákl. přenesená",N128,0)</f>
        <v>0</v>
      </c>
      <c r="BH128" s="107">
        <f>IF(U128="sníž. přenesená",N128,0)</f>
        <v>0</v>
      </c>
      <c r="BI128" s="107">
        <f>IF(U128="nulová",N128,0)</f>
        <v>0</v>
      </c>
      <c r="BJ128" s="20" t="s">
        <v>83</v>
      </c>
      <c r="BK128" s="107">
        <f>ROUND(L128*K128,2)</f>
        <v>0</v>
      </c>
      <c r="BL128" s="20" t="s">
        <v>149</v>
      </c>
      <c r="BM128" s="20" t="s">
        <v>156</v>
      </c>
    </row>
    <row r="129" spans="2:65" s="1" customFormat="1" ht="31.5" customHeight="1">
      <c r="B129" s="126"/>
      <c r="C129" s="163" t="s">
        <v>157</v>
      </c>
      <c r="D129" s="163" t="s">
        <v>145</v>
      </c>
      <c r="E129" s="164" t="s">
        <v>158</v>
      </c>
      <c r="F129" s="274" t="s">
        <v>159</v>
      </c>
      <c r="G129" s="274"/>
      <c r="H129" s="274"/>
      <c r="I129" s="274"/>
      <c r="J129" s="165" t="s">
        <v>148</v>
      </c>
      <c r="K129" s="166">
        <v>0</v>
      </c>
      <c r="L129" s="275">
        <v>0</v>
      </c>
      <c r="M129" s="275"/>
      <c r="N129" s="276">
        <f>ROUND(L129*K129,2)</f>
        <v>0</v>
      </c>
      <c r="O129" s="276"/>
      <c r="P129" s="276"/>
      <c r="Q129" s="276"/>
      <c r="R129" s="129"/>
      <c r="T129" s="167" t="s">
        <v>5</v>
      </c>
      <c r="U129" s="46" t="s">
        <v>43</v>
      </c>
      <c r="V129" s="38"/>
      <c r="W129" s="168">
        <f>V129*K129</f>
        <v>0</v>
      </c>
      <c r="X129" s="168">
        <v>0</v>
      </c>
      <c r="Y129" s="168">
        <f>X129*K129</f>
        <v>0</v>
      </c>
      <c r="Z129" s="168">
        <v>0</v>
      </c>
      <c r="AA129" s="169">
        <f>Z129*K129</f>
        <v>0</v>
      </c>
      <c r="AR129" s="20" t="s">
        <v>149</v>
      </c>
      <c r="AT129" s="20" t="s">
        <v>145</v>
      </c>
      <c r="AU129" s="20" t="s">
        <v>102</v>
      </c>
      <c r="AY129" s="20" t="s">
        <v>144</v>
      </c>
      <c r="BE129" s="107">
        <f>IF(U129="základní",N129,0)</f>
        <v>0</v>
      </c>
      <c r="BF129" s="107">
        <f>IF(U129="snížená",N129,0)</f>
        <v>0</v>
      </c>
      <c r="BG129" s="107">
        <f>IF(U129="zákl. přenesená",N129,0)</f>
        <v>0</v>
      </c>
      <c r="BH129" s="107">
        <f>IF(U129="sníž. přenesená",N129,0)</f>
        <v>0</v>
      </c>
      <c r="BI129" s="107">
        <f>IF(U129="nulová",N129,0)</f>
        <v>0</v>
      </c>
      <c r="BJ129" s="20" t="s">
        <v>83</v>
      </c>
      <c r="BK129" s="107">
        <f>ROUND(L129*K129,2)</f>
        <v>0</v>
      </c>
      <c r="BL129" s="20" t="s">
        <v>149</v>
      </c>
      <c r="BM129" s="20" t="s">
        <v>160</v>
      </c>
    </row>
    <row r="130" spans="2:65" s="10" customFormat="1" ht="22.5" customHeight="1">
      <c r="B130" s="170"/>
      <c r="C130" s="171"/>
      <c r="D130" s="171"/>
      <c r="E130" s="172" t="s">
        <v>5</v>
      </c>
      <c r="F130" s="282" t="s">
        <v>161</v>
      </c>
      <c r="G130" s="283"/>
      <c r="H130" s="283"/>
      <c r="I130" s="283"/>
      <c r="J130" s="171"/>
      <c r="K130" s="173" t="s">
        <v>5</v>
      </c>
      <c r="L130" s="171"/>
      <c r="M130" s="171"/>
      <c r="N130" s="171"/>
      <c r="O130" s="171"/>
      <c r="P130" s="171"/>
      <c r="Q130" s="171"/>
      <c r="R130" s="174"/>
      <c r="T130" s="175"/>
      <c r="U130" s="171"/>
      <c r="V130" s="171"/>
      <c r="W130" s="171"/>
      <c r="X130" s="171"/>
      <c r="Y130" s="171"/>
      <c r="Z130" s="171"/>
      <c r="AA130" s="176"/>
      <c r="AT130" s="177" t="s">
        <v>152</v>
      </c>
      <c r="AU130" s="177" t="s">
        <v>102</v>
      </c>
      <c r="AV130" s="10" t="s">
        <v>83</v>
      </c>
      <c r="AW130" s="10" t="s">
        <v>35</v>
      </c>
      <c r="AX130" s="10" t="s">
        <v>78</v>
      </c>
      <c r="AY130" s="177" t="s">
        <v>144</v>
      </c>
    </row>
    <row r="131" spans="2:65" s="11" customFormat="1" ht="22.5" customHeight="1">
      <c r="B131" s="178"/>
      <c r="C131" s="179"/>
      <c r="D131" s="179"/>
      <c r="E131" s="180" t="s">
        <v>5</v>
      </c>
      <c r="F131" s="280" t="s">
        <v>162</v>
      </c>
      <c r="G131" s="281"/>
      <c r="H131" s="281"/>
      <c r="I131" s="281"/>
      <c r="J131" s="179"/>
      <c r="K131" s="181">
        <v>6.875</v>
      </c>
      <c r="L131" s="179"/>
      <c r="M131" s="179"/>
      <c r="N131" s="179"/>
      <c r="O131" s="179"/>
      <c r="P131" s="179"/>
      <c r="Q131" s="179"/>
      <c r="R131" s="182"/>
      <c r="T131" s="183"/>
      <c r="U131" s="179"/>
      <c r="V131" s="179"/>
      <c r="W131" s="179"/>
      <c r="X131" s="179"/>
      <c r="Y131" s="179"/>
      <c r="Z131" s="179"/>
      <c r="AA131" s="184"/>
      <c r="AT131" s="185" t="s">
        <v>152</v>
      </c>
      <c r="AU131" s="185" t="s">
        <v>102</v>
      </c>
      <c r="AV131" s="11" t="s">
        <v>102</v>
      </c>
      <c r="AW131" s="11" t="s">
        <v>35</v>
      </c>
      <c r="AX131" s="11" t="s">
        <v>83</v>
      </c>
      <c r="AY131" s="185" t="s">
        <v>144</v>
      </c>
    </row>
    <row r="132" spans="2:65" s="1" customFormat="1" ht="31.5" customHeight="1">
      <c r="B132" s="126"/>
      <c r="C132" s="163" t="s">
        <v>149</v>
      </c>
      <c r="D132" s="163" t="s">
        <v>145</v>
      </c>
      <c r="E132" s="164" t="s">
        <v>163</v>
      </c>
      <c r="F132" s="274" t="s">
        <v>164</v>
      </c>
      <c r="G132" s="274"/>
      <c r="H132" s="274"/>
      <c r="I132" s="274"/>
      <c r="J132" s="165" t="s">
        <v>148</v>
      </c>
      <c r="K132" s="166">
        <v>0</v>
      </c>
      <c r="L132" s="275">
        <v>0</v>
      </c>
      <c r="M132" s="275"/>
      <c r="N132" s="276">
        <f>ROUND(L132*K132,2)</f>
        <v>0</v>
      </c>
      <c r="O132" s="276"/>
      <c r="P132" s="276"/>
      <c r="Q132" s="276"/>
      <c r="R132" s="129"/>
      <c r="T132" s="167" t="s">
        <v>5</v>
      </c>
      <c r="U132" s="46" t="s">
        <v>43</v>
      </c>
      <c r="V132" s="38"/>
      <c r="W132" s="168">
        <f>V132*K132</f>
        <v>0</v>
      </c>
      <c r="X132" s="168">
        <v>0</v>
      </c>
      <c r="Y132" s="168">
        <f>X132*K132</f>
        <v>0</v>
      </c>
      <c r="Z132" s="168">
        <v>0</v>
      </c>
      <c r="AA132" s="169">
        <f>Z132*K132</f>
        <v>0</v>
      </c>
      <c r="AR132" s="20" t="s">
        <v>149</v>
      </c>
      <c r="AT132" s="20" t="s">
        <v>145</v>
      </c>
      <c r="AU132" s="20" t="s">
        <v>102</v>
      </c>
      <c r="AY132" s="20" t="s">
        <v>144</v>
      </c>
      <c r="BE132" s="107">
        <f>IF(U132="základní",N132,0)</f>
        <v>0</v>
      </c>
      <c r="BF132" s="107">
        <f>IF(U132="snížená",N132,0)</f>
        <v>0</v>
      </c>
      <c r="BG132" s="107">
        <f>IF(U132="zákl. přenesená",N132,0)</f>
        <v>0</v>
      </c>
      <c r="BH132" s="107">
        <f>IF(U132="sníž. přenesená",N132,0)</f>
        <v>0</v>
      </c>
      <c r="BI132" s="107">
        <f>IF(U132="nulová",N132,0)</f>
        <v>0</v>
      </c>
      <c r="BJ132" s="20" t="s">
        <v>83</v>
      </c>
      <c r="BK132" s="107">
        <f>ROUND(L132*K132,2)</f>
        <v>0</v>
      </c>
      <c r="BL132" s="20" t="s">
        <v>149</v>
      </c>
      <c r="BM132" s="20" t="s">
        <v>165</v>
      </c>
    </row>
    <row r="133" spans="2:65" s="1" customFormat="1" ht="31.5" customHeight="1">
      <c r="B133" s="126"/>
      <c r="C133" s="163" t="s">
        <v>166</v>
      </c>
      <c r="D133" s="163" t="s">
        <v>145</v>
      </c>
      <c r="E133" s="164" t="s">
        <v>167</v>
      </c>
      <c r="F133" s="274" t="s">
        <v>168</v>
      </c>
      <c r="G133" s="274"/>
      <c r="H133" s="274"/>
      <c r="I133" s="274"/>
      <c r="J133" s="165" t="s">
        <v>148</v>
      </c>
      <c r="K133" s="166">
        <v>25.2</v>
      </c>
      <c r="L133" s="275">
        <v>0</v>
      </c>
      <c r="M133" s="275"/>
      <c r="N133" s="276">
        <f>ROUND(L133*K133,2)</f>
        <v>0</v>
      </c>
      <c r="O133" s="276"/>
      <c r="P133" s="276"/>
      <c r="Q133" s="276"/>
      <c r="R133" s="129"/>
      <c r="T133" s="167" t="s">
        <v>5</v>
      </c>
      <c r="U133" s="46" t="s">
        <v>43</v>
      </c>
      <c r="V133" s="38"/>
      <c r="W133" s="168">
        <f>V133*K133</f>
        <v>0</v>
      </c>
      <c r="X133" s="168">
        <v>0</v>
      </c>
      <c r="Y133" s="168">
        <f>X133*K133</f>
        <v>0</v>
      </c>
      <c r="Z133" s="168">
        <v>0</v>
      </c>
      <c r="AA133" s="169">
        <f>Z133*K133</f>
        <v>0</v>
      </c>
      <c r="AR133" s="20" t="s">
        <v>149</v>
      </c>
      <c r="AT133" s="20" t="s">
        <v>145</v>
      </c>
      <c r="AU133" s="20" t="s">
        <v>102</v>
      </c>
      <c r="AY133" s="20" t="s">
        <v>144</v>
      </c>
      <c r="BE133" s="107">
        <f>IF(U133="základní",N133,0)</f>
        <v>0</v>
      </c>
      <c r="BF133" s="107">
        <f>IF(U133="snížená",N133,0)</f>
        <v>0</v>
      </c>
      <c r="BG133" s="107">
        <f>IF(U133="zákl. přenesená",N133,0)</f>
        <v>0</v>
      </c>
      <c r="BH133" s="107">
        <f>IF(U133="sníž. přenesená",N133,0)</f>
        <v>0</v>
      </c>
      <c r="BI133" s="107">
        <f>IF(U133="nulová",N133,0)</f>
        <v>0</v>
      </c>
      <c r="BJ133" s="20" t="s">
        <v>83</v>
      </c>
      <c r="BK133" s="107">
        <f>ROUND(L133*K133,2)</f>
        <v>0</v>
      </c>
      <c r="BL133" s="20" t="s">
        <v>149</v>
      </c>
      <c r="BM133" s="20" t="s">
        <v>169</v>
      </c>
    </row>
    <row r="134" spans="2:65" s="10" customFormat="1" ht="22.5" customHeight="1">
      <c r="B134" s="170"/>
      <c r="C134" s="171"/>
      <c r="D134" s="171"/>
      <c r="E134" s="172" t="s">
        <v>5</v>
      </c>
      <c r="F134" s="282" t="s">
        <v>170</v>
      </c>
      <c r="G134" s="283"/>
      <c r="H134" s="283"/>
      <c r="I134" s="283"/>
      <c r="J134" s="171"/>
      <c r="K134" s="173" t="s">
        <v>5</v>
      </c>
      <c r="L134" s="171"/>
      <c r="M134" s="171"/>
      <c r="N134" s="171"/>
      <c r="O134" s="171"/>
      <c r="P134" s="171"/>
      <c r="Q134" s="171"/>
      <c r="R134" s="174"/>
      <c r="T134" s="175"/>
      <c r="U134" s="171"/>
      <c r="V134" s="171"/>
      <c r="W134" s="171"/>
      <c r="X134" s="171"/>
      <c r="Y134" s="171"/>
      <c r="Z134" s="171"/>
      <c r="AA134" s="176"/>
      <c r="AT134" s="177" t="s">
        <v>152</v>
      </c>
      <c r="AU134" s="177" t="s">
        <v>102</v>
      </c>
      <c r="AV134" s="10" t="s">
        <v>83</v>
      </c>
      <c r="AW134" s="10" t="s">
        <v>35</v>
      </c>
      <c r="AX134" s="10" t="s">
        <v>78</v>
      </c>
      <c r="AY134" s="177" t="s">
        <v>144</v>
      </c>
    </row>
    <row r="135" spans="2:65" s="10" customFormat="1" ht="22.5" customHeight="1">
      <c r="B135" s="170"/>
      <c r="C135" s="171"/>
      <c r="D135" s="171"/>
      <c r="E135" s="172" t="s">
        <v>5</v>
      </c>
      <c r="F135" s="284" t="s">
        <v>171</v>
      </c>
      <c r="G135" s="285"/>
      <c r="H135" s="285"/>
      <c r="I135" s="285"/>
      <c r="J135" s="171"/>
      <c r="K135" s="173" t="s">
        <v>5</v>
      </c>
      <c r="L135" s="171"/>
      <c r="M135" s="171"/>
      <c r="N135" s="171"/>
      <c r="O135" s="171"/>
      <c r="P135" s="171"/>
      <c r="Q135" s="171"/>
      <c r="R135" s="174"/>
      <c r="T135" s="175"/>
      <c r="U135" s="171"/>
      <c r="V135" s="171"/>
      <c r="W135" s="171"/>
      <c r="X135" s="171"/>
      <c r="Y135" s="171"/>
      <c r="Z135" s="171"/>
      <c r="AA135" s="176"/>
      <c r="AT135" s="177" t="s">
        <v>152</v>
      </c>
      <c r="AU135" s="177" t="s">
        <v>102</v>
      </c>
      <c r="AV135" s="10" t="s">
        <v>83</v>
      </c>
      <c r="AW135" s="10" t="s">
        <v>35</v>
      </c>
      <c r="AX135" s="10" t="s">
        <v>78</v>
      </c>
      <c r="AY135" s="177" t="s">
        <v>144</v>
      </c>
    </row>
    <row r="136" spans="2:65" s="11" customFormat="1" ht="22.5" customHeight="1">
      <c r="B136" s="178"/>
      <c r="C136" s="179"/>
      <c r="D136" s="179"/>
      <c r="E136" s="180" t="s">
        <v>5</v>
      </c>
      <c r="F136" s="280" t="s">
        <v>172</v>
      </c>
      <c r="G136" s="281"/>
      <c r="H136" s="281"/>
      <c r="I136" s="281"/>
      <c r="J136" s="179"/>
      <c r="K136" s="181">
        <v>25.2</v>
      </c>
      <c r="L136" s="179"/>
      <c r="M136" s="179"/>
      <c r="N136" s="179"/>
      <c r="O136" s="179"/>
      <c r="P136" s="179"/>
      <c r="Q136" s="179"/>
      <c r="R136" s="182"/>
      <c r="T136" s="183"/>
      <c r="U136" s="179"/>
      <c r="V136" s="179"/>
      <c r="W136" s="179"/>
      <c r="X136" s="179"/>
      <c r="Y136" s="179"/>
      <c r="Z136" s="179"/>
      <c r="AA136" s="184"/>
      <c r="AT136" s="185" t="s">
        <v>152</v>
      </c>
      <c r="AU136" s="185" t="s">
        <v>102</v>
      </c>
      <c r="AV136" s="11" t="s">
        <v>102</v>
      </c>
      <c r="AW136" s="11" t="s">
        <v>35</v>
      </c>
      <c r="AX136" s="11" t="s">
        <v>78</v>
      </c>
      <c r="AY136" s="185" t="s">
        <v>144</v>
      </c>
    </row>
    <row r="137" spans="2:65" s="10" customFormat="1" ht="22.5" customHeight="1">
      <c r="B137" s="170"/>
      <c r="C137" s="171"/>
      <c r="D137" s="171"/>
      <c r="E137" s="172" t="s">
        <v>5</v>
      </c>
      <c r="F137" s="284" t="s">
        <v>173</v>
      </c>
      <c r="G137" s="285"/>
      <c r="H137" s="285"/>
      <c r="I137" s="285"/>
      <c r="J137" s="171"/>
      <c r="K137" s="173" t="s">
        <v>5</v>
      </c>
      <c r="L137" s="171"/>
      <c r="M137" s="171"/>
      <c r="N137" s="171"/>
      <c r="O137" s="171"/>
      <c r="P137" s="171"/>
      <c r="Q137" s="171"/>
      <c r="R137" s="174"/>
      <c r="T137" s="175"/>
      <c r="U137" s="171"/>
      <c r="V137" s="171"/>
      <c r="W137" s="171"/>
      <c r="X137" s="171"/>
      <c r="Y137" s="171"/>
      <c r="Z137" s="171"/>
      <c r="AA137" s="176"/>
      <c r="AT137" s="177" t="s">
        <v>152</v>
      </c>
      <c r="AU137" s="177" t="s">
        <v>102</v>
      </c>
      <c r="AV137" s="10" t="s">
        <v>83</v>
      </c>
      <c r="AW137" s="10" t="s">
        <v>35</v>
      </c>
      <c r="AX137" s="10" t="s">
        <v>78</v>
      </c>
      <c r="AY137" s="177" t="s">
        <v>144</v>
      </c>
    </row>
    <row r="138" spans="2:65" s="11" customFormat="1" ht="22.5" customHeight="1">
      <c r="B138" s="178"/>
      <c r="C138" s="179"/>
      <c r="D138" s="179"/>
      <c r="E138" s="180" t="s">
        <v>5</v>
      </c>
      <c r="F138" s="280" t="s">
        <v>174</v>
      </c>
      <c r="G138" s="281"/>
      <c r="H138" s="281"/>
      <c r="I138" s="281"/>
      <c r="J138" s="179"/>
      <c r="K138" s="181">
        <v>0</v>
      </c>
      <c r="L138" s="179"/>
      <c r="M138" s="179"/>
      <c r="N138" s="179"/>
      <c r="O138" s="179"/>
      <c r="P138" s="179"/>
      <c r="Q138" s="179"/>
      <c r="R138" s="182"/>
      <c r="T138" s="183"/>
      <c r="U138" s="179"/>
      <c r="V138" s="179"/>
      <c r="W138" s="179"/>
      <c r="X138" s="179"/>
      <c r="Y138" s="179"/>
      <c r="Z138" s="179"/>
      <c r="AA138" s="184"/>
      <c r="AT138" s="185" t="s">
        <v>152</v>
      </c>
      <c r="AU138" s="185" t="s">
        <v>102</v>
      </c>
      <c r="AV138" s="11" t="s">
        <v>102</v>
      </c>
      <c r="AW138" s="11" t="s">
        <v>35</v>
      </c>
      <c r="AX138" s="11" t="s">
        <v>78</v>
      </c>
      <c r="AY138" s="185" t="s">
        <v>144</v>
      </c>
    </row>
    <row r="139" spans="2:65" s="12" customFormat="1" ht="22.5" customHeight="1">
      <c r="B139" s="186"/>
      <c r="C139" s="187"/>
      <c r="D139" s="187"/>
      <c r="E139" s="188" t="s">
        <v>5</v>
      </c>
      <c r="F139" s="286" t="s">
        <v>175</v>
      </c>
      <c r="G139" s="287"/>
      <c r="H139" s="287"/>
      <c r="I139" s="287"/>
      <c r="J139" s="187"/>
      <c r="K139" s="189">
        <v>25.2</v>
      </c>
      <c r="L139" s="187"/>
      <c r="M139" s="187"/>
      <c r="N139" s="187"/>
      <c r="O139" s="187"/>
      <c r="P139" s="187"/>
      <c r="Q139" s="187"/>
      <c r="R139" s="190"/>
      <c r="T139" s="191"/>
      <c r="U139" s="187"/>
      <c r="V139" s="187"/>
      <c r="W139" s="187"/>
      <c r="X139" s="187"/>
      <c r="Y139" s="187"/>
      <c r="Z139" s="187"/>
      <c r="AA139" s="192"/>
      <c r="AT139" s="193" t="s">
        <v>152</v>
      </c>
      <c r="AU139" s="193" t="s">
        <v>102</v>
      </c>
      <c r="AV139" s="12" t="s">
        <v>149</v>
      </c>
      <c r="AW139" s="12" t="s">
        <v>35</v>
      </c>
      <c r="AX139" s="12" t="s">
        <v>83</v>
      </c>
      <c r="AY139" s="193" t="s">
        <v>144</v>
      </c>
    </row>
    <row r="140" spans="2:65" s="1" customFormat="1" ht="31.5" customHeight="1">
      <c r="B140" s="126"/>
      <c r="C140" s="163" t="s">
        <v>176</v>
      </c>
      <c r="D140" s="163" t="s">
        <v>145</v>
      </c>
      <c r="E140" s="164" t="s">
        <v>177</v>
      </c>
      <c r="F140" s="274" t="s">
        <v>178</v>
      </c>
      <c r="G140" s="274"/>
      <c r="H140" s="274"/>
      <c r="I140" s="274"/>
      <c r="J140" s="165" t="s">
        <v>148</v>
      </c>
      <c r="K140" s="166">
        <v>25.2</v>
      </c>
      <c r="L140" s="275">
        <v>0</v>
      </c>
      <c r="M140" s="275"/>
      <c r="N140" s="276">
        <f>ROUND(L140*K140,2)</f>
        <v>0</v>
      </c>
      <c r="O140" s="276"/>
      <c r="P140" s="276"/>
      <c r="Q140" s="276"/>
      <c r="R140" s="129"/>
      <c r="T140" s="167" t="s">
        <v>5</v>
      </c>
      <c r="U140" s="46" t="s">
        <v>43</v>
      </c>
      <c r="V140" s="38"/>
      <c r="W140" s="168">
        <f>V140*K140</f>
        <v>0</v>
      </c>
      <c r="X140" s="168">
        <v>0</v>
      </c>
      <c r="Y140" s="168">
        <f>X140*K140</f>
        <v>0</v>
      </c>
      <c r="Z140" s="168">
        <v>0</v>
      </c>
      <c r="AA140" s="169">
        <f>Z140*K140</f>
        <v>0</v>
      </c>
      <c r="AR140" s="20" t="s">
        <v>149</v>
      </c>
      <c r="AT140" s="20" t="s">
        <v>145</v>
      </c>
      <c r="AU140" s="20" t="s">
        <v>102</v>
      </c>
      <c r="AY140" s="20" t="s">
        <v>144</v>
      </c>
      <c r="BE140" s="107">
        <f>IF(U140="základní",N140,0)</f>
        <v>0</v>
      </c>
      <c r="BF140" s="107">
        <f>IF(U140="snížená",N140,0)</f>
        <v>0</v>
      </c>
      <c r="BG140" s="107">
        <f>IF(U140="zákl. přenesená",N140,0)</f>
        <v>0</v>
      </c>
      <c r="BH140" s="107">
        <f>IF(U140="sníž. přenesená",N140,0)</f>
        <v>0</v>
      </c>
      <c r="BI140" s="107">
        <f>IF(U140="nulová",N140,0)</f>
        <v>0</v>
      </c>
      <c r="BJ140" s="20" t="s">
        <v>83</v>
      </c>
      <c r="BK140" s="107">
        <f>ROUND(L140*K140,2)</f>
        <v>0</v>
      </c>
      <c r="BL140" s="20" t="s">
        <v>149</v>
      </c>
      <c r="BM140" s="20" t="s">
        <v>179</v>
      </c>
    </row>
    <row r="141" spans="2:65" s="1" customFormat="1" ht="31.5" customHeight="1">
      <c r="B141" s="126"/>
      <c r="C141" s="163" t="s">
        <v>180</v>
      </c>
      <c r="D141" s="163" t="s">
        <v>145</v>
      </c>
      <c r="E141" s="164" t="s">
        <v>181</v>
      </c>
      <c r="F141" s="274" t="s">
        <v>182</v>
      </c>
      <c r="G141" s="274"/>
      <c r="H141" s="274"/>
      <c r="I141" s="274"/>
      <c r="J141" s="165" t="s">
        <v>148</v>
      </c>
      <c r="K141" s="166">
        <v>0</v>
      </c>
      <c r="L141" s="275">
        <v>0</v>
      </c>
      <c r="M141" s="275"/>
      <c r="N141" s="276">
        <f>ROUND(L141*K141,2)</f>
        <v>0</v>
      </c>
      <c r="O141" s="276"/>
      <c r="P141" s="276"/>
      <c r="Q141" s="276"/>
      <c r="R141" s="129"/>
      <c r="T141" s="167" t="s">
        <v>5</v>
      </c>
      <c r="U141" s="46" t="s">
        <v>43</v>
      </c>
      <c r="V141" s="38"/>
      <c r="W141" s="168">
        <f>V141*K141</f>
        <v>0</v>
      </c>
      <c r="X141" s="168">
        <v>0</v>
      </c>
      <c r="Y141" s="168">
        <f>X141*K141</f>
        <v>0</v>
      </c>
      <c r="Z141" s="168">
        <v>0</v>
      </c>
      <c r="AA141" s="169">
        <f>Z141*K141</f>
        <v>0</v>
      </c>
      <c r="AR141" s="20" t="s">
        <v>149</v>
      </c>
      <c r="AT141" s="20" t="s">
        <v>145</v>
      </c>
      <c r="AU141" s="20" t="s">
        <v>102</v>
      </c>
      <c r="AY141" s="20" t="s">
        <v>144</v>
      </c>
      <c r="BE141" s="107">
        <f>IF(U141="základní",N141,0)</f>
        <v>0</v>
      </c>
      <c r="BF141" s="107">
        <f>IF(U141="snížená",N141,0)</f>
        <v>0</v>
      </c>
      <c r="BG141" s="107">
        <f>IF(U141="zákl. přenesená",N141,0)</f>
        <v>0</v>
      </c>
      <c r="BH141" s="107">
        <f>IF(U141="sníž. přenesená",N141,0)</f>
        <v>0</v>
      </c>
      <c r="BI141" s="107">
        <f>IF(U141="nulová",N141,0)</f>
        <v>0</v>
      </c>
      <c r="BJ141" s="20" t="s">
        <v>83</v>
      </c>
      <c r="BK141" s="107">
        <f>ROUND(L141*K141,2)</f>
        <v>0</v>
      </c>
      <c r="BL141" s="20" t="s">
        <v>149</v>
      </c>
      <c r="BM141" s="20" t="s">
        <v>183</v>
      </c>
    </row>
    <row r="142" spans="2:65" s="1" customFormat="1" ht="31.5" customHeight="1">
      <c r="B142" s="126"/>
      <c r="C142" s="163" t="s">
        <v>184</v>
      </c>
      <c r="D142" s="163" t="s">
        <v>145</v>
      </c>
      <c r="E142" s="164" t="s">
        <v>185</v>
      </c>
      <c r="F142" s="274" t="s">
        <v>186</v>
      </c>
      <c r="G142" s="274"/>
      <c r="H142" s="274"/>
      <c r="I142" s="274"/>
      <c r="J142" s="165" t="s">
        <v>148</v>
      </c>
      <c r="K142" s="166">
        <v>30.382999999999999</v>
      </c>
      <c r="L142" s="275">
        <v>0</v>
      </c>
      <c r="M142" s="275"/>
      <c r="N142" s="276">
        <f>ROUND(L142*K142,2)</f>
        <v>0</v>
      </c>
      <c r="O142" s="276"/>
      <c r="P142" s="276"/>
      <c r="Q142" s="276"/>
      <c r="R142" s="129"/>
      <c r="T142" s="167" t="s">
        <v>5</v>
      </c>
      <c r="U142" s="46" t="s">
        <v>43</v>
      </c>
      <c r="V142" s="38"/>
      <c r="W142" s="168">
        <f>V142*K142</f>
        <v>0</v>
      </c>
      <c r="X142" s="168">
        <v>0</v>
      </c>
      <c r="Y142" s="168">
        <f>X142*K142</f>
        <v>0</v>
      </c>
      <c r="Z142" s="168">
        <v>0</v>
      </c>
      <c r="AA142" s="169">
        <f>Z142*K142</f>
        <v>0</v>
      </c>
      <c r="AR142" s="20" t="s">
        <v>149</v>
      </c>
      <c r="AT142" s="20" t="s">
        <v>145</v>
      </c>
      <c r="AU142" s="20" t="s">
        <v>102</v>
      </c>
      <c r="AY142" s="20" t="s">
        <v>144</v>
      </c>
      <c r="BE142" s="107">
        <f>IF(U142="základní",N142,0)</f>
        <v>0</v>
      </c>
      <c r="BF142" s="107">
        <f>IF(U142="snížená",N142,0)</f>
        <v>0</v>
      </c>
      <c r="BG142" s="107">
        <f>IF(U142="zákl. přenesená",N142,0)</f>
        <v>0</v>
      </c>
      <c r="BH142" s="107">
        <f>IF(U142="sníž. přenesená",N142,0)</f>
        <v>0</v>
      </c>
      <c r="BI142" s="107">
        <f>IF(U142="nulová",N142,0)</f>
        <v>0</v>
      </c>
      <c r="BJ142" s="20" t="s">
        <v>83</v>
      </c>
      <c r="BK142" s="107">
        <f>ROUND(L142*K142,2)</f>
        <v>0</v>
      </c>
      <c r="BL142" s="20" t="s">
        <v>149</v>
      </c>
      <c r="BM142" s="20" t="s">
        <v>187</v>
      </c>
    </row>
    <row r="143" spans="2:65" s="10" customFormat="1" ht="22.5" customHeight="1">
      <c r="B143" s="170"/>
      <c r="C143" s="171"/>
      <c r="D143" s="171"/>
      <c r="E143" s="172" t="s">
        <v>5</v>
      </c>
      <c r="F143" s="282" t="s">
        <v>188</v>
      </c>
      <c r="G143" s="283"/>
      <c r="H143" s="283"/>
      <c r="I143" s="283"/>
      <c r="J143" s="171"/>
      <c r="K143" s="173" t="s">
        <v>5</v>
      </c>
      <c r="L143" s="171"/>
      <c r="M143" s="171"/>
      <c r="N143" s="171"/>
      <c r="O143" s="171"/>
      <c r="P143" s="171"/>
      <c r="Q143" s="171"/>
      <c r="R143" s="174"/>
      <c r="T143" s="175"/>
      <c r="U143" s="171"/>
      <c r="V143" s="171"/>
      <c r="W143" s="171"/>
      <c r="X143" s="171"/>
      <c r="Y143" s="171"/>
      <c r="Z143" s="171"/>
      <c r="AA143" s="176"/>
      <c r="AT143" s="177" t="s">
        <v>152</v>
      </c>
      <c r="AU143" s="177" t="s">
        <v>102</v>
      </c>
      <c r="AV143" s="10" t="s">
        <v>83</v>
      </c>
      <c r="AW143" s="10" t="s">
        <v>35</v>
      </c>
      <c r="AX143" s="10" t="s">
        <v>78</v>
      </c>
      <c r="AY143" s="177" t="s">
        <v>144</v>
      </c>
    </row>
    <row r="144" spans="2:65" s="11" customFormat="1" ht="22.5" customHeight="1">
      <c r="B144" s="178"/>
      <c r="C144" s="179"/>
      <c r="D144" s="179"/>
      <c r="E144" s="180" t="s">
        <v>5</v>
      </c>
      <c r="F144" s="280" t="s">
        <v>189</v>
      </c>
      <c r="G144" s="281"/>
      <c r="H144" s="281"/>
      <c r="I144" s="281"/>
      <c r="J144" s="179"/>
      <c r="K144" s="181">
        <v>21.687999999999999</v>
      </c>
      <c r="L144" s="179"/>
      <c r="M144" s="179"/>
      <c r="N144" s="179"/>
      <c r="O144" s="179"/>
      <c r="P144" s="179"/>
      <c r="Q144" s="179"/>
      <c r="R144" s="182"/>
      <c r="T144" s="183"/>
      <c r="U144" s="179"/>
      <c r="V144" s="179"/>
      <c r="W144" s="179"/>
      <c r="X144" s="179"/>
      <c r="Y144" s="179"/>
      <c r="Z144" s="179"/>
      <c r="AA144" s="184"/>
      <c r="AT144" s="185" t="s">
        <v>152</v>
      </c>
      <c r="AU144" s="185" t="s">
        <v>102</v>
      </c>
      <c r="AV144" s="11" t="s">
        <v>102</v>
      </c>
      <c r="AW144" s="11" t="s">
        <v>35</v>
      </c>
      <c r="AX144" s="11" t="s">
        <v>78</v>
      </c>
      <c r="AY144" s="185" t="s">
        <v>144</v>
      </c>
    </row>
    <row r="145" spans="2:65" s="10" customFormat="1" ht="22.5" customHeight="1">
      <c r="B145" s="170"/>
      <c r="C145" s="171"/>
      <c r="D145" s="171"/>
      <c r="E145" s="172" t="s">
        <v>5</v>
      </c>
      <c r="F145" s="284" t="s">
        <v>190</v>
      </c>
      <c r="G145" s="285"/>
      <c r="H145" s="285"/>
      <c r="I145" s="285"/>
      <c r="J145" s="171"/>
      <c r="K145" s="173" t="s">
        <v>5</v>
      </c>
      <c r="L145" s="171"/>
      <c r="M145" s="171"/>
      <c r="N145" s="171"/>
      <c r="O145" s="171"/>
      <c r="P145" s="171"/>
      <c r="Q145" s="171"/>
      <c r="R145" s="174"/>
      <c r="T145" s="175"/>
      <c r="U145" s="171"/>
      <c r="V145" s="171"/>
      <c r="W145" s="171"/>
      <c r="X145" s="171"/>
      <c r="Y145" s="171"/>
      <c r="Z145" s="171"/>
      <c r="AA145" s="176"/>
      <c r="AT145" s="177" t="s">
        <v>152</v>
      </c>
      <c r="AU145" s="177" t="s">
        <v>102</v>
      </c>
      <c r="AV145" s="10" t="s">
        <v>83</v>
      </c>
      <c r="AW145" s="10" t="s">
        <v>35</v>
      </c>
      <c r="AX145" s="10" t="s">
        <v>78</v>
      </c>
      <c r="AY145" s="177" t="s">
        <v>144</v>
      </c>
    </row>
    <row r="146" spans="2:65" s="11" customFormat="1" ht="22.5" customHeight="1">
      <c r="B146" s="178"/>
      <c r="C146" s="179"/>
      <c r="D146" s="179"/>
      <c r="E146" s="180" t="s">
        <v>5</v>
      </c>
      <c r="F146" s="280" t="s">
        <v>191</v>
      </c>
      <c r="G146" s="281"/>
      <c r="H146" s="281"/>
      <c r="I146" s="281"/>
      <c r="J146" s="179"/>
      <c r="K146" s="181">
        <v>6.875</v>
      </c>
      <c r="L146" s="179"/>
      <c r="M146" s="179"/>
      <c r="N146" s="179"/>
      <c r="O146" s="179"/>
      <c r="P146" s="179"/>
      <c r="Q146" s="179"/>
      <c r="R146" s="182"/>
      <c r="T146" s="183"/>
      <c r="U146" s="179"/>
      <c r="V146" s="179"/>
      <c r="W146" s="179"/>
      <c r="X146" s="179"/>
      <c r="Y146" s="179"/>
      <c r="Z146" s="179"/>
      <c r="AA146" s="184"/>
      <c r="AT146" s="185" t="s">
        <v>152</v>
      </c>
      <c r="AU146" s="185" t="s">
        <v>102</v>
      </c>
      <c r="AV146" s="11" t="s">
        <v>102</v>
      </c>
      <c r="AW146" s="11" t="s">
        <v>35</v>
      </c>
      <c r="AX146" s="11" t="s">
        <v>78</v>
      </c>
      <c r="AY146" s="185" t="s">
        <v>144</v>
      </c>
    </row>
    <row r="147" spans="2:65" s="11" customFormat="1" ht="22.5" customHeight="1">
      <c r="B147" s="178"/>
      <c r="C147" s="179"/>
      <c r="D147" s="179"/>
      <c r="E147" s="180" t="s">
        <v>5</v>
      </c>
      <c r="F147" s="280" t="s">
        <v>192</v>
      </c>
      <c r="G147" s="281"/>
      <c r="H147" s="281"/>
      <c r="I147" s="281"/>
      <c r="J147" s="179"/>
      <c r="K147" s="181">
        <v>1.82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152</v>
      </c>
      <c r="AU147" s="185" t="s">
        <v>102</v>
      </c>
      <c r="AV147" s="11" t="s">
        <v>102</v>
      </c>
      <c r="AW147" s="11" t="s">
        <v>35</v>
      </c>
      <c r="AX147" s="11" t="s">
        <v>78</v>
      </c>
      <c r="AY147" s="185" t="s">
        <v>144</v>
      </c>
    </row>
    <row r="148" spans="2:65" s="12" customFormat="1" ht="22.5" customHeight="1">
      <c r="B148" s="186"/>
      <c r="C148" s="187"/>
      <c r="D148" s="187"/>
      <c r="E148" s="188" t="s">
        <v>5</v>
      </c>
      <c r="F148" s="286" t="s">
        <v>175</v>
      </c>
      <c r="G148" s="287"/>
      <c r="H148" s="287"/>
      <c r="I148" s="287"/>
      <c r="J148" s="187"/>
      <c r="K148" s="189">
        <v>30.382999999999999</v>
      </c>
      <c r="L148" s="187"/>
      <c r="M148" s="187"/>
      <c r="N148" s="187"/>
      <c r="O148" s="187"/>
      <c r="P148" s="187"/>
      <c r="Q148" s="187"/>
      <c r="R148" s="190"/>
      <c r="T148" s="191"/>
      <c r="U148" s="187"/>
      <c r="V148" s="187"/>
      <c r="W148" s="187"/>
      <c r="X148" s="187"/>
      <c r="Y148" s="187"/>
      <c r="Z148" s="187"/>
      <c r="AA148" s="192"/>
      <c r="AT148" s="193" t="s">
        <v>152</v>
      </c>
      <c r="AU148" s="193" t="s">
        <v>102</v>
      </c>
      <c r="AV148" s="12" t="s">
        <v>149</v>
      </c>
      <c r="AW148" s="12" t="s">
        <v>35</v>
      </c>
      <c r="AX148" s="12" t="s">
        <v>83</v>
      </c>
      <c r="AY148" s="193" t="s">
        <v>144</v>
      </c>
    </row>
    <row r="149" spans="2:65" s="1" customFormat="1" ht="22.5" customHeight="1">
      <c r="B149" s="126"/>
      <c r="C149" s="163" t="s">
        <v>193</v>
      </c>
      <c r="D149" s="163" t="s">
        <v>145</v>
      </c>
      <c r="E149" s="164" t="s">
        <v>194</v>
      </c>
      <c r="F149" s="298" t="s">
        <v>195</v>
      </c>
      <c r="G149" s="299"/>
      <c r="H149" s="299"/>
      <c r="I149" s="300"/>
      <c r="J149" s="165" t="s">
        <v>148</v>
      </c>
      <c r="K149" s="166">
        <v>0</v>
      </c>
      <c r="L149" s="296">
        <v>0</v>
      </c>
      <c r="M149" s="297"/>
      <c r="N149" s="293">
        <f>ROUND(L149*K149,2)</f>
        <v>0</v>
      </c>
      <c r="O149" s="294"/>
      <c r="P149" s="294"/>
      <c r="Q149" s="295"/>
      <c r="R149" s="129"/>
      <c r="T149" s="167" t="s">
        <v>5</v>
      </c>
      <c r="U149" s="46" t="s">
        <v>43</v>
      </c>
      <c r="V149" s="38"/>
      <c r="W149" s="168">
        <f>V149*K149</f>
        <v>0</v>
      </c>
      <c r="X149" s="168">
        <v>0</v>
      </c>
      <c r="Y149" s="168">
        <f>X149*K149</f>
        <v>0</v>
      </c>
      <c r="Z149" s="168">
        <v>0</v>
      </c>
      <c r="AA149" s="169">
        <f>Z149*K149</f>
        <v>0</v>
      </c>
      <c r="AR149" s="20" t="s">
        <v>149</v>
      </c>
      <c r="AT149" s="20" t="s">
        <v>145</v>
      </c>
      <c r="AU149" s="20" t="s">
        <v>102</v>
      </c>
      <c r="AY149" s="20" t="s">
        <v>144</v>
      </c>
      <c r="BE149" s="107">
        <f>IF(U149="základní",N149,0)</f>
        <v>0</v>
      </c>
      <c r="BF149" s="107">
        <f>IF(U149="snížená",N149,0)</f>
        <v>0</v>
      </c>
      <c r="BG149" s="107">
        <f>IF(U149="zákl. přenesená",N149,0)</f>
        <v>0</v>
      </c>
      <c r="BH149" s="107">
        <f>IF(U149="sníž. přenesená",N149,0)</f>
        <v>0</v>
      </c>
      <c r="BI149" s="107">
        <f>IF(U149="nulová",N149,0)</f>
        <v>0</v>
      </c>
      <c r="BJ149" s="20" t="s">
        <v>83</v>
      </c>
      <c r="BK149" s="107">
        <f>ROUND(L149*K149,2)</f>
        <v>0</v>
      </c>
      <c r="BL149" s="20" t="s">
        <v>149</v>
      </c>
      <c r="BM149" s="20" t="s">
        <v>196</v>
      </c>
    </row>
    <row r="150" spans="2:65" s="1" customFormat="1" ht="31.5" customHeight="1">
      <c r="B150" s="126"/>
      <c r="C150" s="163" t="s">
        <v>197</v>
      </c>
      <c r="D150" s="163" t="s">
        <v>145</v>
      </c>
      <c r="E150" s="164" t="s">
        <v>198</v>
      </c>
      <c r="F150" s="298" t="s">
        <v>199</v>
      </c>
      <c r="G150" s="299"/>
      <c r="H150" s="299"/>
      <c r="I150" s="300"/>
      <c r="J150" s="165" t="s">
        <v>200</v>
      </c>
      <c r="K150" s="166">
        <v>0</v>
      </c>
      <c r="L150" s="296">
        <v>0</v>
      </c>
      <c r="M150" s="297"/>
      <c r="N150" s="293">
        <f>ROUND(L150*K150,2)</f>
        <v>0</v>
      </c>
      <c r="O150" s="294"/>
      <c r="P150" s="294"/>
      <c r="Q150" s="295"/>
      <c r="R150" s="129"/>
      <c r="T150" s="167" t="s">
        <v>5</v>
      </c>
      <c r="U150" s="46" t="s">
        <v>43</v>
      </c>
      <c r="V150" s="38"/>
      <c r="W150" s="168">
        <f>V150*K150</f>
        <v>0</v>
      </c>
      <c r="X150" s="168">
        <v>0</v>
      </c>
      <c r="Y150" s="168">
        <f>X150*K150</f>
        <v>0</v>
      </c>
      <c r="Z150" s="168">
        <v>0</v>
      </c>
      <c r="AA150" s="169">
        <f>Z150*K150</f>
        <v>0</v>
      </c>
      <c r="AR150" s="20" t="s">
        <v>149</v>
      </c>
      <c r="AT150" s="20" t="s">
        <v>145</v>
      </c>
      <c r="AU150" s="20" t="s">
        <v>102</v>
      </c>
      <c r="AY150" s="20" t="s">
        <v>144</v>
      </c>
      <c r="BE150" s="107">
        <f>IF(U150="základní",N150,0)</f>
        <v>0</v>
      </c>
      <c r="BF150" s="107">
        <f>IF(U150="snížená",N150,0)</f>
        <v>0</v>
      </c>
      <c r="BG150" s="107">
        <f>IF(U150="zákl. přenesená",N150,0)</f>
        <v>0</v>
      </c>
      <c r="BH150" s="107">
        <f>IF(U150="sníž. přenesená",N150,0)</f>
        <v>0</v>
      </c>
      <c r="BI150" s="107">
        <f>IF(U150="nulová",N150,0)</f>
        <v>0</v>
      </c>
      <c r="BJ150" s="20" t="s">
        <v>83</v>
      </c>
      <c r="BK150" s="107">
        <f>ROUND(L150*K150,2)</f>
        <v>0</v>
      </c>
      <c r="BL150" s="20" t="s">
        <v>149</v>
      </c>
      <c r="BM150" s="20" t="s">
        <v>201</v>
      </c>
    </row>
    <row r="151" spans="2:65" s="1" customFormat="1" ht="31.5" customHeight="1">
      <c r="B151" s="126"/>
      <c r="C151" s="163" t="s">
        <v>202</v>
      </c>
      <c r="D151" s="163" t="s">
        <v>145</v>
      </c>
      <c r="E151" s="164" t="s">
        <v>203</v>
      </c>
      <c r="F151" s="274" t="s">
        <v>204</v>
      </c>
      <c r="G151" s="274"/>
      <c r="H151" s="274"/>
      <c r="I151" s="274"/>
      <c r="J151" s="165" t="s">
        <v>148</v>
      </c>
      <c r="K151" s="166">
        <v>46.956000000000003</v>
      </c>
      <c r="L151" s="275">
        <v>0</v>
      </c>
      <c r="M151" s="275"/>
      <c r="N151" s="276">
        <f>ROUND(L151*K151,2)</f>
        <v>0</v>
      </c>
      <c r="O151" s="276"/>
      <c r="P151" s="276"/>
      <c r="Q151" s="276"/>
      <c r="R151" s="129"/>
      <c r="T151" s="167" t="s">
        <v>5</v>
      </c>
      <c r="U151" s="46" t="s">
        <v>43</v>
      </c>
      <c r="V151" s="38"/>
      <c r="W151" s="168">
        <f>V151*K151</f>
        <v>0</v>
      </c>
      <c r="X151" s="168">
        <v>0</v>
      </c>
      <c r="Y151" s="168">
        <f>X151*K151</f>
        <v>0</v>
      </c>
      <c r="Z151" s="168">
        <v>0</v>
      </c>
      <c r="AA151" s="169">
        <f>Z151*K151</f>
        <v>0</v>
      </c>
      <c r="AR151" s="20" t="s">
        <v>149</v>
      </c>
      <c r="AT151" s="20" t="s">
        <v>145</v>
      </c>
      <c r="AU151" s="20" t="s">
        <v>102</v>
      </c>
      <c r="AY151" s="20" t="s">
        <v>144</v>
      </c>
      <c r="BE151" s="107">
        <f>IF(U151="základní",N151,0)</f>
        <v>0</v>
      </c>
      <c r="BF151" s="107">
        <f>IF(U151="snížená",N151,0)</f>
        <v>0</v>
      </c>
      <c r="BG151" s="107">
        <f>IF(U151="zákl. přenesená",N151,0)</f>
        <v>0</v>
      </c>
      <c r="BH151" s="107">
        <f>IF(U151="sníž. přenesená",N151,0)</f>
        <v>0</v>
      </c>
      <c r="BI151" s="107">
        <f>IF(U151="nulová",N151,0)</f>
        <v>0</v>
      </c>
      <c r="BJ151" s="20" t="s">
        <v>83</v>
      </c>
      <c r="BK151" s="107">
        <f>ROUND(L151*K151,2)</f>
        <v>0</v>
      </c>
      <c r="BL151" s="20" t="s">
        <v>149</v>
      </c>
      <c r="BM151" s="20" t="s">
        <v>205</v>
      </c>
    </row>
    <row r="152" spans="2:65" s="10" customFormat="1" ht="22.5" customHeight="1">
      <c r="B152" s="170"/>
      <c r="C152" s="171"/>
      <c r="D152" s="171"/>
      <c r="E152" s="172" t="s">
        <v>5</v>
      </c>
      <c r="F152" s="282" t="s">
        <v>206</v>
      </c>
      <c r="G152" s="283"/>
      <c r="H152" s="283"/>
      <c r="I152" s="283"/>
      <c r="J152" s="171"/>
      <c r="K152" s="173" t="s">
        <v>5</v>
      </c>
      <c r="L152" s="171"/>
      <c r="M152" s="171"/>
      <c r="N152" s="171"/>
      <c r="O152" s="171"/>
      <c r="P152" s="171"/>
      <c r="Q152" s="171"/>
      <c r="R152" s="174"/>
      <c r="T152" s="175"/>
      <c r="U152" s="171"/>
      <c r="V152" s="171"/>
      <c r="W152" s="171"/>
      <c r="X152" s="171"/>
      <c r="Y152" s="171"/>
      <c r="Z152" s="171"/>
      <c r="AA152" s="176"/>
      <c r="AT152" s="177" t="s">
        <v>152</v>
      </c>
      <c r="AU152" s="177" t="s">
        <v>102</v>
      </c>
      <c r="AV152" s="10" t="s">
        <v>83</v>
      </c>
      <c r="AW152" s="10" t="s">
        <v>35</v>
      </c>
      <c r="AX152" s="10" t="s">
        <v>78</v>
      </c>
      <c r="AY152" s="177" t="s">
        <v>144</v>
      </c>
    </row>
    <row r="153" spans="2:65" s="11" customFormat="1" ht="22.5" customHeight="1">
      <c r="B153" s="178"/>
      <c r="C153" s="179"/>
      <c r="D153" s="179"/>
      <c r="E153" s="180" t="s">
        <v>5</v>
      </c>
      <c r="F153" s="280" t="s">
        <v>207</v>
      </c>
      <c r="G153" s="281"/>
      <c r="H153" s="281"/>
      <c r="I153" s="281"/>
      <c r="J153" s="179"/>
      <c r="K153" s="181">
        <v>58.643999999999998</v>
      </c>
      <c r="L153" s="179"/>
      <c r="M153" s="179"/>
      <c r="N153" s="179"/>
      <c r="O153" s="179"/>
      <c r="P153" s="179"/>
      <c r="Q153" s="179"/>
      <c r="R153" s="182"/>
      <c r="T153" s="183"/>
      <c r="U153" s="179"/>
      <c r="V153" s="179"/>
      <c r="W153" s="179"/>
      <c r="X153" s="179"/>
      <c r="Y153" s="179"/>
      <c r="Z153" s="179"/>
      <c r="AA153" s="184"/>
      <c r="AT153" s="185" t="s">
        <v>152</v>
      </c>
      <c r="AU153" s="185" t="s">
        <v>102</v>
      </c>
      <c r="AV153" s="11" t="s">
        <v>102</v>
      </c>
      <c r="AW153" s="11" t="s">
        <v>35</v>
      </c>
      <c r="AX153" s="11" t="s">
        <v>78</v>
      </c>
      <c r="AY153" s="185" t="s">
        <v>144</v>
      </c>
    </row>
    <row r="154" spans="2:65" s="10" customFormat="1" ht="22.5" customHeight="1">
      <c r="B154" s="170"/>
      <c r="C154" s="171"/>
      <c r="D154" s="171"/>
      <c r="E154" s="172" t="s">
        <v>5</v>
      </c>
      <c r="F154" s="284" t="s">
        <v>208</v>
      </c>
      <c r="G154" s="285"/>
      <c r="H154" s="285"/>
      <c r="I154" s="285"/>
      <c r="J154" s="171"/>
      <c r="K154" s="173" t="s">
        <v>5</v>
      </c>
      <c r="L154" s="171"/>
      <c r="M154" s="171"/>
      <c r="N154" s="171"/>
      <c r="O154" s="171"/>
      <c r="P154" s="171"/>
      <c r="Q154" s="171"/>
      <c r="R154" s="174"/>
      <c r="T154" s="175"/>
      <c r="U154" s="171"/>
      <c r="V154" s="171"/>
      <c r="W154" s="171"/>
      <c r="X154" s="171"/>
      <c r="Y154" s="171"/>
      <c r="Z154" s="171"/>
      <c r="AA154" s="176"/>
      <c r="AT154" s="177" t="s">
        <v>152</v>
      </c>
      <c r="AU154" s="177" t="s">
        <v>102</v>
      </c>
      <c r="AV154" s="10" t="s">
        <v>83</v>
      </c>
      <c r="AW154" s="10" t="s">
        <v>35</v>
      </c>
      <c r="AX154" s="10" t="s">
        <v>78</v>
      </c>
      <c r="AY154" s="177" t="s">
        <v>144</v>
      </c>
    </row>
    <row r="155" spans="2:65" s="11" customFormat="1" ht="22.5" customHeight="1">
      <c r="B155" s="178"/>
      <c r="C155" s="179"/>
      <c r="D155" s="179"/>
      <c r="E155" s="180" t="s">
        <v>5</v>
      </c>
      <c r="F155" s="280" t="s">
        <v>209</v>
      </c>
      <c r="G155" s="281"/>
      <c r="H155" s="281"/>
      <c r="I155" s="281"/>
      <c r="J155" s="179"/>
      <c r="K155" s="181">
        <v>-21.687999999999999</v>
      </c>
      <c r="L155" s="179"/>
      <c r="M155" s="179"/>
      <c r="N155" s="179"/>
      <c r="O155" s="179"/>
      <c r="P155" s="179"/>
      <c r="Q155" s="179"/>
      <c r="R155" s="182"/>
      <c r="T155" s="183"/>
      <c r="U155" s="179"/>
      <c r="V155" s="179"/>
      <c r="W155" s="179"/>
      <c r="X155" s="179"/>
      <c r="Y155" s="179"/>
      <c r="Z155" s="179"/>
      <c r="AA155" s="184"/>
      <c r="AT155" s="185" t="s">
        <v>152</v>
      </c>
      <c r="AU155" s="185" t="s">
        <v>102</v>
      </c>
      <c r="AV155" s="11" t="s">
        <v>102</v>
      </c>
      <c r="AW155" s="11" t="s">
        <v>35</v>
      </c>
      <c r="AX155" s="11" t="s">
        <v>78</v>
      </c>
      <c r="AY155" s="185" t="s">
        <v>144</v>
      </c>
    </row>
    <row r="156" spans="2:65" s="10" customFormat="1" ht="22.5" customHeight="1">
      <c r="B156" s="170"/>
      <c r="C156" s="171"/>
      <c r="D156" s="171"/>
      <c r="E156" s="172" t="s">
        <v>5</v>
      </c>
      <c r="F156" s="284" t="s">
        <v>210</v>
      </c>
      <c r="G156" s="285"/>
      <c r="H156" s="285"/>
      <c r="I156" s="285"/>
      <c r="J156" s="171"/>
      <c r="K156" s="173" t="s">
        <v>5</v>
      </c>
      <c r="L156" s="171"/>
      <c r="M156" s="171"/>
      <c r="N156" s="171"/>
      <c r="O156" s="171"/>
      <c r="P156" s="171"/>
      <c r="Q156" s="171"/>
      <c r="R156" s="174"/>
      <c r="T156" s="175"/>
      <c r="U156" s="171"/>
      <c r="V156" s="171"/>
      <c r="W156" s="171"/>
      <c r="X156" s="171"/>
      <c r="Y156" s="171"/>
      <c r="Z156" s="171"/>
      <c r="AA156" s="176"/>
      <c r="AT156" s="177" t="s">
        <v>152</v>
      </c>
      <c r="AU156" s="177" t="s">
        <v>102</v>
      </c>
      <c r="AV156" s="10" t="s">
        <v>83</v>
      </c>
      <c r="AW156" s="10" t="s">
        <v>35</v>
      </c>
      <c r="AX156" s="10" t="s">
        <v>78</v>
      </c>
      <c r="AY156" s="177" t="s">
        <v>144</v>
      </c>
    </row>
    <row r="157" spans="2:65" s="11" customFormat="1" ht="22.5" customHeight="1">
      <c r="B157" s="178"/>
      <c r="C157" s="179"/>
      <c r="D157" s="179"/>
      <c r="E157" s="180" t="s">
        <v>5</v>
      </c>
      <c r="F157" s="280" t="s">
        <v>211</v>
      </c>
      <c r="G157" s="281"/>
      <c r="H157" s="281"/>
      <c r="I157" s="281"/>
      <c r="J157" s="179"/>
      <c r="K157" s="181">
        <v>0</v>
      </c>
      <c r="L157" s="179"/>
      <c r="M157" s="179"/>
      <c r="N157" s="179"/>
      <c r="O157" s="179"/>
      <c r="P157" s="179"/>
      <c r="Q157" s="179"/>
      <c r="R157" s="182"/>
      <c r="T157" s="183"/>
      <c r="U157" s="179"/>
      <c r="V157" s="179"/>
      <c r="W157" s="179"/>
      <c r="X157" s="179"/>
      <c r="Y157" s="179"/>
      <c r="Z157" s="179"/>
      <c r="AA157" s="184"/>
      <c r="AT157" s="185" t="s">
        <v>152</v>
      </c>
      <c r="AU157" s="185" t="s">
        <v>102</v>
      </c>
      <c r="AV157" s="11" t="s">
        <v>102</v>
      </c>
      <c r="AW157" s="11" t="s">
        <v>35</v>
      </c>
      <c r="AX157" s="11" t="s">
        <v>78</v>
      </c>
      <c r="AY157" s="185" t="s">
        <v>144</v>
      </c>
    </row>
    <row r="158" spans="2:65" s="10" customFormat="1" ht="22.5" customHeight="1">
      <c r="B158" s="170"/>
      <c r="C158" s="171"/>
      <c r="D158" s="171"/>
      <c r="E158" s="172" t="s">
        <v>5</v>
      </c>
      <c r="F158" s="284" t="s">
        <v>212</v>
      </c>
      <c r="G158" s="285"/>
      <c r="H158" s="285"/>
      <c r="I158" s="285"/>
      <c r="J158" s="171"/>
      <c r="K158" s="173" t="s">
        <v>5</v>
      </c>
      <c r="L158" s="171"/>
      <c r="M158" s="171"/>
      <c r="N158" s="171"/>
      <c r="O158" s="171"/>
      <c r="P158" s="171"/>
      <c r="Q158" s="171"/>
      <c r="R158" s="174"/>
      <c r="T158" s="175"/>
      <c r="U158" s="171"/>
      <c r="V158" s="171"/>
      <c r="W158" s="171"/>
      <c r="X158" s="171"/>
      <c r="Y158" s="171"/>
      <c r="Z158" s="171"/>
      <c r="AA158" s="176"/>
      <c r="AT158" s="177" t="s">
        <v>152</v>
      </c>
      <c r="AU158" s="177" t="s">
        <v>102</v>
      </c>
      <c r="AV158" s="10" t="s">
        <v>83</v>
      </c>
      <c r="AW158" s="10" t="s">
        <v>35</v>
      </c>
      <c r="AX158" s="10" t="s">
        <v>78</v>
      </c>
      <c r="AY158" s="177" t="s">
        <v>144</v>
      </c>
    </row>
    <row r="159" spans="2:65" s="11" customFormat="1" ht="22.5" customHeight="1">
      <c r="B159" s="178"/>
      <c r="C159" s="179"/>
      <c r="D159" s="179"/>
      <c r="E159" s="180" t="s">
        <v>5</v>
      </c>
      <c r="F159" s="280" t="s">
        <v>213</v>
      </c>
      <c r="G159" s="281"/>
      <c r="H159" s="281"/>
      <c r="I159" s="281"/>
      <c r="J159" s="179"/>
      <c r="K159" s="181">
        <v>10</v>
      </c>
      <c r="L159" s="179"/>
      <c r="M159" s="179"/>
      <c r="N159" s="179"/>
      <c r="O159" s="179"/>
      <c r="P159" s="179"/>
      <c r="Q159" s="179"/>
      <c r="R159" s="182"/>
      <c r="T159" s="183"/>
      <c r="U159" s="179"/>
      <c r="V159" s="179"/>
      <c r="W159" s="179"/>
      <c r="X159" s="179"/>
      <c r="Y159" s="179"/>
      <c r="Z159" s="179"/>
      <c r="AA159" s="184"/>
      <c r="AT159" s="185" t="s">
        <v>152</v>
      </c>
      <c r="AU159" s="185" t="s">
        <v>102</v>
      </c>
      <c r="AV159" s="11" t="s">
        <v>102</v>
      </c>
      <c r="AW159" s="11" t="s">
        <v>35</v>
      </c>
      <c r="AX159" s="11" t="s">
        <v>78</v>
      </c>
      <c r="AY159" s="185" t="s">
        <v>144</v>
      </c>
    </row>
    <row r="160" spans="2:65" s="12" customFormat="1" ht="22.5" customHeight="1">
      <c r="B160" s="186"/>
      <c r="C160" s="187"/>
      <c r="D160" s="187"/>
      <c r="E160" s="188" t="s">
        <v>5</v>
      </c>
      <c r="F160" s="286" t="s">
        <v>175</v>
      </c>
      <c r="G160" s="287"/>
      <c r="H160" s="287"/>
      <c r="I160" s="287"/>
      <c r="J160" s="187"/>
      <c r="K160" s="189">
        <v>32.040999999999997</v>
      </c>
      <c r="L160" s="187"/>
      <c r="M160" s="187"/>
      <c r="N160" s="187"/>
      <c r="O160" s="187"/>
      <c r="P160" s="187"/>
      <c r="Q160" s="187"/>
      <c r="R160" s="190"/>
      <c r="T160" s="191"/>
      <c r="U160" s="187"/>
      <c r="V160" s="187"/>
      <c r="W160" s="187"/>
      <c r="X160" s="187"/>
      <c r="Y160" s="187"/>
      <c r="Z160" s="187"/>
      <c r="AA160" s="192"/>
      <c r="AT160" s="193" t="s">
        <v>152</v>
      </c>
      <c r="AU160" s="193" t="s">
        <v>102</v>
      </c>
      <c r="AV160" s="12" t="s">
        <v>149</v>
      </c>
      <c r="AW160" s="12" t="s">
        <v>35</v>
      </c>
      <c r="AX160" s="12" t="s">
        <v>83</v>
      </c>
      <c r="AY160" s="193" t="s">
        <v>144</v>
      </c>
    </row>
    <row r="161" spans="2:65" s="1" customFormat="1" ht="31.5" customHeight="1">
      <c r="B161" s="126"/>
      <c r="C161" s="163" t="s">
        <v>214</v>
      </c>
      <c r="D161" s="163" t="s">
        <v>145</v>
      </c>
      <c r="E161" s="164" t="s">
        <v>215</v>
      </c>
      <c r="F161" s="274" t="s">
        <v>216</v>
      </c>
      <c r="G161" s="274"/>
      <c r="H161" s="274"/>
      <c r="I161" s="274"/>
      <c r="J161" s="165" t="s">
        <v>148</v>
      </c>
      <c r="K161" s="166">
        <v>17.832000000000001</v>
      </c>
      <c r="L161" s="275">
        <v>0</v>
      </c>
      <c r="M161" s="275"/>
      <c r="N161" s="276">
        <f>ROUND(L161*K161,2)</f>
        <v>0</v>
      </c>
      <c r="O161" s="276"/>
      <c r="P161" s="276"/>
      <c r="Q161" s="276"/>
      <c r="R161" s="129"/>
      <c r="T161" s="167" t="s">
        <v>5</v>
      </c>
      <c r="U161" s="46" t="s">
        <v>43</v>
      </c>
      <c r="V161" s="38"/>
      <c r="W161" s="168">
        <f>V161*K161</f>
        <v>0</v>
      </c>
      <c r="X161" s="168">
        <v>0</v>
      </c>
      <c r="Y161" s="168">
        <f>X161*K161</f>
        <v>0</v>
      </c>
      <c r="Z161" s="168">
        <v>0</v>
      </c>
      <c r="AA161" s="169">
        <f>Z161*K161</f>
        <v>0</v>
      </c>
      <c r="AR161" s="20" t="s">
        <v>149</v>
      </c>
      <c r="AT161" s="20" t="s">
        <v>145</v>
      </c>
      <c r="AU161" s="20" t="s">
        <v>102</v>
      </c>
      <c r="AY161" s="20" t="s">
        <v>144</v>
      </c>
      <c r="BE161" s="107">
        <f>IF(U161="základní",N161,0)</f>
        <v>0</v>
      </c>
      <c r="BF161" s="107">
        <f>IF(U161="snížená",N161,0)</f>
        <v>0</v>
      </c>
      <c r="BG161" s="107">
        <f>IF(U161="zákl. přenesená",N161,0)</f>
        <v>0</v>
      </c>
      <c r="BH161" s="107">
        <f>IF(U161="sníž. přenesená",N161,0)</f>
        <v>0</v>
      </c>
      <c r="BI161" s="107">
        <f>IF(U161="nulová",N161,0)</f>
        <v>0</v>
      </c>
      <c r="BJ161" s="20" t="s">
        <v>83</v>
      </c>
      <c r="BK161" s="107">
        <f>ROUND(L161*K161,2)</f>
        <v>0</v>
      </c>
      <c r="BL161" s="20" t="s">
        <v>149</v>
      </c>
      <c r="BM161" s="20" t="s">
        <v>217</v>
      </c>
    </row>
    <row r="162" spans="2:65" s="10" customFormat="1" ht="22.5" customHeight="1">
      <c r="B162" s="170"/>
      <c r="C162" s="171"/>
      <c r="D162" s="171"/>
      <c r="E162" s="172" t="s">
        <v>5</v>
      </c>
      <c r="F162" s="282" t="s">
        <v>218</v>
      </c>
      <c r="G162" s="283"/>
      <c r="H162" s="283"/>
      <c r="I162" s="283"/>
      <c r="J162" s="171"/>
      <c r="K162" s="173" t="s">
        <v>5</v>
      </c>
      <c r="L162" s="171"/>
      <c r="M162" s="171"/>
      <c r="N162" s="171"/>
      <c r="O162" s="171"/>
      <c r="P162" s="171"/>
      <c r="Q162" s="171"/>
      <c r="R162" s="174"/>
      <c r="T162" s="175"/>
      <c r="U162" s="171"/>
      <c r="V162" s="171"/>
      <c r="W162" s="171"/>
      <c r="X162" s="171"/>
      <c r="Y162" s="171"/>
      <c r="Z162" s="171"/>
      <c r="AA162" s="176"/>
      <c r="AT162" s="177" t="s">
        <v>152</v>
      </c>
      <c r="AU162" s="177" t="s">
        <v>102</v>
      </c>
      <c r="AV162" s="10" t="s">
        <v>83</v>
      </c>
      <c r="AW162" s="10" t="s">
        <v>35</v>
      </c>
      <c r="AX162" s="10" t="s">
        <v>78</v>
      </c>
      <c r="AY162" s="177" t="s">
        <v>144</v>
      </c>
    </row>
    <row r="163" spans="2:65" s="11" customFormat="1" ht="22.5" customHeight="1">
      <c r="B163" s="178"/>
      <c r="C163" s="179"/>
      <c r="D163" s="179"/>
      <c r="E163" s="180" t="s">
        <v>5</v>
      </c>
      <c r="F163" s="280" t="s">
        <v>219</v>
      </c>
      <c r="G163" s="281"/>
      <c r="H163" s="281"/>
      <c r="I163" s="281"/>
      <c r="J163" s="179"/>
      <c r="K163" s="181">
        <v>11.88</v>
      </c>
      <c r="L163" s="179"/>
      <c r="M163" s="179"/>
      <c r="N163" s="179"/>
      <c r="O163" s="179"/>
      <c r="P163" s="179"/>
      <c r="Q163" s="179"/>
      <c r="R163" s="182"/>
      <c r="T163" s="183"/>
      <c r="U163" s="179"/>
      <c r="V163" s="179"/>
      <c r="W163" s="179"/>
      <c r="X163" s="179"/>
      <c r="Y163" s="179"/>
      <c r="Z163" s="179"/>
      <c r="AA163" s="184"/>
      <c r="AT163" s="185" t="s">
        <v>152</v>
      </c>
      <c r="AU163" s="185" t="s">
        <v>102</v>
      </c>
      <c r="AV163" s="11" t="s">
        <v>102</v>
      </c>
      <c r="AW163" s="11" t="s">
        <v>35</v>
      </c>
      <c r="AX163" s="11" t="s">
        <v>78</v>
      </c>
      <c r="AY163" s="185" t="s">
        <v>144</v>
      </c>
    </row>
    <row r="164" spans="2:65" s="11" customFormat="1" ht="22.5" customHeight="1">
      <c r="B164" s="178"/>
      <c r="C164" s="179"/>
      <c r="D164" s="179"/>
      <c r="E164" s="180" t="s">
        <v>5</v>
      </c>
      <c r="F164" s="280" t="s">
        <v>220</v>
      </c>
      <c r="G164" s="281"/>
      <c r="H164" s="281"/>
      <c r="I164" s="281"/>
      <c r="J164" s="179"/>
      <c r="K164" s="181">
        <v>1.2</v>
      </c>
      <c r="L164" s="179"/>
      <c r="M164" s="179"/>
      <c r="N164" s="179"/>
      <c r="O164" s="179"/>
      <c r="P164" s="179"/>
      <c r="Q164" s="179"/>
      <c r="R164" s="182"/>
      <c r="T164" s="183"/>
      <c r="U164" s="179"/>
      <c r="V164" s="179"/>
      <c r="W164" s="179"/>
      <c r="X164" s="179"/>
      <c r="Y164" s="179"/>
      <c r="Z164" s="179"/>
      <c r="AA164" s="184"/>
      <c r="AT164" s="185" t="s">
        <v>152</v>
      </c>
      <c r="AU164" s="185" t="s">
        <v>102</v>
      </c>
      <c r="AV164" s="11" t="s">
        <v>102</v>
      </c>
      <c r="AW164" s="11" t="s">
        <v>35</v>
      </c>
      <c r="AX164" s="11" t="s">
        <v>78</v>
      </c>
      <c r="AY164" s="185" t="s">
        <v>144</v>
      </c>
    </row>
    <row r="165" spans="2:65" s="11" customFormat="1" ht="22.5" customHeight="1">
      <c r="B165" s="178"/>
      <c r="C165" s="179"/>
      <c r="D165" s="179"/>
      <c r="E165" s="180" t="s">
        <v>5</v>
      </c>
      <c r="F165" s="280" t="s">
        <v>221</v>
      </c>
      <c r="G165" s="281"/>
      <c r="H165" s="281"/>
      <c r="I165" s="281"/>
      <c r="J165" s="179"/>
      <c r="K165" s="181">
        <v>4.7519999999999998</v>
      </c>
      <c r="L165" s="179"/>
      <c r="M165" s="179"/>
      <c r="N165" s="179"/>
      <c r="O165" s="179"/>
      <c r="P165" s="179"/>
      <c r="Q165" s="179"/>
      <c r="R165" s="182"/>
      <c r="T165" s="183"/>
      <c r="U165" s="179"/>
      <c r="V165" s="179"/>
      <c r="W165" s="179"/>
      <c r="X165" s="179"/>
      <c r="Y165" s="179"/>
      <c r="Z165" s="179"/>
      <c r="AA165" s="184"/>
      <c r="AT165" s="185" t="s">
        <v>152</v>
      </c>
      <c r="AU165" s="185" t="s">
        <v>102</v>
      </c>
      <c r="AV165" s="11" t="s">
        <v>102</v>
      </c>
      <c r="AW165" s="11" t="s">
        <v>35</v>
      </c>
      <c r="AX165" s="11" t="s">
        <v>78</v>
      </c>
      <c r="AY165" s="185" t="s">
        <v>144</v>
      </c>
    </row>
    <row r="166" spans="2:65" s="12" customFormat="1" ht="22.5" customHeight="1">
      <c r="B166" s="186"/>
      <c r="C166" s="187"/>
      <c r="D166" s="187"/>
      <c r="E166" s="188" t="s">
        <v>5</v>
      </c>
      <c r="F166" s="286" t="s">
        <v>175</v>
      </c>
      <c r="G166" s="287"/>
      <c r="H166" s="287"/>
      <c r="I166" s="287"/>
      <c r="J166" s="187"/>
      <c r="K166" s="189">
        <v>17.832000000000001</v>
      </c>
      <c r="L166" s="187"/>
      <c r="M166" s="187"/>
      <c r="N166" s="187"/>
      <c r="O166" s="187"/>
      <c r="P166" s="187"/>
      <c r="Q166" s="187"/>
      <c r="R166" s="190"/>
      <c r="T166" s="191"/>
      <c r="U166" s="187"/>
      <c r="V166" s="187"/>
      <c r="W166" s="187"/>
      <c r="X166" s="187"/>
      <c r="Y166" s="187"/>
      <c r="Z166" s="187"/>
      <c r="AA166" s="192"/>
      <c r="AT166" s="193" t="s">
        <v>152</v>
      </c>
      <c r="AU166" s="193" t="s">
        <v>102</v>
      </c>
      <c r="AV166" s="12" t="s">
        <v>149</v>
      </c>
      <c r="AW166" s="12" t="s">
        <v>35</v>
      </c>
      <c r="AX166" s="12" t="s">
        <v>83</v>
      </c>
      <c r="AY166" s="193" t="s">
        <v>144</v>
      </c>
    </row>
    <row r="167" spans="2:65" s="1" customFormat="1" ht="22.5" customHeight="1">
      <c r="B167" s="126"/>
      <c r="C167" s="194" t="s">
        <v>222</v>
      </c>
      <c r="D167" s="194" t="s">
        <v>223</v>
      </c>
      <c r="E167" s="195" t="s">
        <v>224</v>
      </c>
      <c r="F167" s="277" t="s">
        <v>225</v>
      </c>
      <c r="G167" s="277"/>
      <c r="H167" s="277"/>
      <c r="I167" s="277"/>
      <c r="J167" s="196" t="s">
        <v>200</v>
      </c>
      <c r="K167" s="197">
        <v>39.229999999999997</v>
      </c>
      <c r="L167" s="278">
        <v>0</v>
      </c>
      <c r="M167" s="278"/>
      <c r="N167" s="279">
        <f>ROUND(L167*K167,2)</f>
        <v>0</v>
      </c>
      <c r="O167" s="276"/>
      <c r="P167" s="276"/>
      <c r="Q167" s="276"/>
      <c r="R167" s="129"/>
      <c r="T167" s="167" t="s">
        <v>5</v>
      </c>
      <c r="U167" s="46" t="s">
        <v>43</v>
      </c>
      <c r="V167" s="38"/>
      <c r="W167" s="168">
        <f>V167*K167</f>
        <v>0</v>
      </c>
      <c r="X167" s="168">
        <v>1</v>
      </c>
      <c r="Y167" s="168">
        <f>X167*K167</f>
        <v>39.229999999999997</v>
      </c>
      <c r="Z167" s="168">
        <v>0</v>
      </c>
      <c r="AA167" s="169">
        <f>Z167*K167</f>
        <v>0</v>
      </c>
      <c r="AR167" s="20" t="s">
        <v>184</v>
      </c>
      <c r="AT167" s="20" t="s">
        <v>223</v>
      </c>
      <c r="AU167" s="20" t="s">
        <v>102</v>
      </c>
      <c r="AY167" s="20" t="s">
        <v>144</v>
      </c>
      <c r="BE167" s="107">
        <f>IF(U167="základní",N167,0)</f>
        <v>0</v>
      </c>
      <c r="BF167" s="107">
        <f>IF(U167="snížená",N167,0)</f>
        <v>0</v>
      </c>
      <c r="BG167" s="107">
        <f>IF(U167="zákl. přenesená",N167,0)</f>
        <v>0</v>
      </c>
      <c r="BH167" s="107">
        <f>IF(U167="sníž. přenesená",N167,0)</f>
        <v>0</v>
      </c>
      <c r="BI167" s="107">
        <f>IF(U167="nulová",N167,0)</f>
        <v>0</v>
      </c>
      <c r="BJ167" s="20" t="s">
        <v>83</v>
      </c>
      <c r="BK167" s="107">
        <f>ROUND(L167*K167,2)</f>
        <v>0</v>
      </c>
      <c r="BL167" s="20" t="s">
        <v>149</v>
      </c>
      <c r="BM167" s="20" t="s">
        <v>226</v>
      </c>
    </row>
    <row r="168" spans="2:65" s="9" customFormat="1" ht="29.85" customHeight="1">
      <c r="B168" s="153"/>
      <c r="C168" s="154"/>
      <c r="D168" s="162" t="s">
        <v>139</v>
      </c>
      <c r="E168" s="162"/>
      <c r="F168" s="162"/>
      <c r="G168" s="162"/>
      <c r="H168" s="162"/>
      <c r="I168" s="162"/>
      <c r="J168" s="162"/>
      <c r="K168" s="162"/>
      <c r="L168" s="162"/>
      <c r="M168" s="162"/>
      <c r="N168" s="268">
        <f>BK168</f>
        <v>0</v>
      </c>
      <c r="O168" s="268"/>
      <c r="P168" s="268"/>
      <c r="Q168" s="268"/>
      <c r="R168" s="155"/>
      <c r="T168" s="156"/>
      <c r="U168" s="154"/>
      <c r="V168" s="154"/>
      <c r="W168" s="157">
        <f>SUM(W169:W173)</f>
        <v>0</v>
      </c>
      <c r="X168" s="154"/>
      <c r="Y168" s="157">
        <f>SUM(Y169:Y173)</f>
        <v>0</v>
      </c>
      <c r="Z168" s="154"/>
      <c r="AA168" s="158">
        <f>SUM(AA169:AA173)</f>
        <v>0</v>
      </c>
      <c r="AR168" s="159" t="s">
        <v>83</v>
      </c>
      <c r="AT168" s="160" t="s">
        <v>77</v>
      </c>
      <c r="AU168" s="160" t="s">
        <v>83</v>
      </c>
      <c r="AY168" s="159" t="s">
        <v>144</v>
      </c>
      <c r="BK168" s="161">
        <f>SUM(BK169:BK173)</f>
        <v>0</v>
      </c>
    </row>
    <row r="169" spans="2:65" s="1" customFormat="1" ht="22.5" customHeight="1">
      <c r="B169" s="126"/>
      <c r="C169" s="163" t="s">
        <v>227</v>
      </c>
      <c r="D169" s="163" t="s">
        <v>145</v>
      </c>
      <c r="E169" s="164" t="s">
        <v>228</v>
      </c>
      <c r="F169" s="298" t="s">
        <v>229</v>
      </c>
      <c r="G169" s="299"/>
      <c r="H169" s="299"/>
      <c r="I169" s="300"/>
      <c r="J169" s="165" t="s">
        <v>230</v>
      </c>
      <c r="K169" s="166">
        <v>0</v>
      </c>
      <c r="L169" s="296">
        <v>0</v>
      </c>
      <c r="M169" s="297"/>
      <c r="N169" s="293">
        <f>ROUND(L169*K169,2)</f>
        <v>0</v>
      </c>
      <c r="O169" s="294"/>
      <c r="P169" s="294"/>
      <c r="Q169" s="295"/>
      <c r="R169" s="129"/>
      <c r="T169" s="167" t="s">
        <v>5</v>
      </c>
      <c r="U169" s="46" t="s">
        <v>43</v>
      </c>
      <c r="V169" s="38"/>
      <c r="W169" s="168">
        <f>V169*K169</f>
        <v>0</v>
      </c>
      <c r="X169" s="168">
        <v>0</v>
      </c>
      <c r="Y169" s="168">
        <f>X169*K169</f>
        <v>0</v>
      </c>
      <c r="Z169" s="168">
        <v>0</v>
      </c>
      <c r="AA169" s="169">
        <f>Z169*K169</f>
        <v>0</v>
      </c>
      <c r="AR169" s="20" t="s">
        <v>149</v>
      </c>
      <c r="AT169" s="20" t="s">
        <v>145</v>
      </c>
      <c r="AU169" s="20" t="s">
        <v>102</v>
      </c>
      <c r="AY169" s="20" t="s">
        <v>144</v>
      </c>
      <c r="BE169" s="107">
        <f>IF(U169="základní",N169,0)</f>
        <v>0</v>
      </c>
      <c r="BF169" s="107">
        <f>IF(U169="snížená",N169,0)</f>
        <v>0</v>
      </c>
      <c r="BG169" s="107">
        <f>IF(U169="zákl. přenesená",N169,0)</f>
        <v>0</v>
      </c>
      <c r="BH169" s="107">
        <f>IF(U169="sníž. přenesená",N169,0)</f>
        <v>0</v>
      </c>
      <c r="BI169" s="107">
        <f>IF(U169="nulová",N169,0)</f>
        <v>0</v>
      </c>
      <c r="BJ169" s="20" t="s">
        <v>83</v>
      </c>
      <c r="BK169" s="107">
        <f>ROUND(L169*K169,2)</f>
        <v>0</v>
      </c>
      <c r="BL169" s="20" t="s">
        <v>149</v>
      </c>
      <c r="BM169" s="20" t="s">
        <v>231</v>
      </c>
    </row>
    <row r="170" spans="2:65" s="1" customFormat="1" ht="31.5" customHeight="1">
      <c r="B170" s="126"/>
      <c r="C170" s="163" t="s">
        <v>11</v>
      </c>
      <c r="D170" s="163" t="s">
        <v>145</v>
      </c>
      <c r="E170" s="164" t="s">
        <v>232</v>
      </c>
      <c r="F170" s="298" t="s">
        <v>233</v>
      </c>
      <c r="G170" s="299"/>
      <c r="H170" s="299"/>
      <c r="I170" s="300"/>
      <c r="J170" s="165" t="s">
        <v>234</v>
      </c>
      <c r="K170" s="166">
        <v>0</v>
      </c>
      <c r="L170" s="296">
        <v>0</v>
      </c>
      <c r="M170" s="297"/>
      <c r="N170" s="293">
        <f>ROUND(L170*K170,2)</f>
        <v>0</v>
      </c>
      <c r="O170" s="294"/>
      <c r="P170" s="294"/>
      <c r="Q170" s="295"/>
      <c r="R170" s="129"/>
      <c r="T170" s="167" t="s">
        <v>5</v>
      </c>
      <c r="U170" s="46" t="s">
        <v>43</v>
      </c>
      <c r="V170" s="38"/>
      <c r="W170" s="168">
        <f>V170*K170</f>
        <v>0</v>
      </c>
      <c r="X170" s="168">
        <v>0</v>
      </c>
      <c r="Y170" s="168">
        <f>X170*K170</f>
        <v>0</v>
      </c>
      <c r="Z170" s="168">
        <v>0</v>
      </c>
      <c r="AA170" s="169">
        <f>Z170*K170</f>
        <v>0</v>
      </c>
      <c r="AR170" s="20" t="s">
        <v>149</v>
      </c>
      <c r="AT170" s="20" t="s">
        <v>145</v>
      </c>
      <c r="AU170" s="20" t="s">
        <v>102</v>
      </c>
      <c r="AY170" s="20" t="s">
        <v>144</v>
      </c>
      <c r="BE170" s="107">
        <f>IF(U170="základní",N170,0)</f>
        <v>0</v>
      </c>
      <c r="BF170" s="107">
        <f>IF(U170="snížená",N170,0)</f>
        <v>0</v>
      </c>
      <c r="BG170" s="107">
        <f>IF(U170="zákl. přenesená",N170,0)</f>
        <v>0</v>
      </c>
      <c r="BH170" s="107">
        <f>IF(U170="sníž. přenesená",N170,0)</f>
        <v>0</v>
      </c>
      <c r="BI170" s="107">
        <f>IF(U170="nulová",N170,0)</f>
        <v>0</v>
      </c>
      <c r="BJ170" s="20" t="s">
        <v>83</v>
      </c>
      <c r="BK170" s="107">
        <f>ROUND(L170*K170,2)</f>
        <v>0</v>
      </c>
      <c r="BL170" s="20" t="s">
        <v>149</v>
      </c>
      <c r="BM170" s="20" t="s">
        <v>235</v>
      </c>
    </row>
    <row r="171" spans="2:65" s="1" customFormat="1" ht="31.5" customHeight="1">
      <c r="B171" s="126"/>
      <c r="C171" s="194" t="s">
        <v>236</v>
      </c>
      <c r="D171" s="194" t="s">
        <v>223</v>
      </c>
      <c r="E171" s="195" t="s">
        <v>237</v>
      </c>
      <c r="F171" s="307" t="s">
        <v>238</v>
      </c>
      <c r="G171" s="308"/>
      <c r="H171" s="308"/>
      <c r="I171" s="309"/>
      <c r="J171" s="196" t="s">
        <v>234</v>
      </c>
      <c r="K171" s="197">
        <v>0</v>
      </c>
      <c r="L171" s="305">
        <v>0</v>
      </c>
      <c r="M171" s="306"/>
      <c r="N171" s="302">
        <f>ROUND(L171*K171,2)</f>
        <v>0</v>
      </c>
      <c r="O171" s="303"/>
      <c r="P171" s="303"/>
      <c r="Q171" s="304"/>
      <c r="R171" s="129"/>
      <c r="T171" s="167" t="s">
        <v>5</v>
      </c>
      <c r="U171" s="46" t="s">
        <v>43</v>
      </c>
      <c r="V171" s="38"/>
      <c r="W171" s="168">
        <f>V171*K171</f>
        <v>0</v>
      </c>
      <c r="X171" s="168">
        <v>0.223</v>
      </c>
      <c r="Y171" s="168">
        <f>X171*K171</f>
        <v>0</v>
      </c>
      <c r="Z171" s="168">
        <v>0</v>
      </c>
      <c r="AA171" s="169">
        <f>Z171*K171</f>
        <v>0</v>
      </c>
      <c r="AR171" s="20" t="s">
        <v>184</v>
      </c>
      <c r="AT171" s="20" t="s">
        <v>223</v>
      </c>
      <c r="AU171" s="20" t="s">
        <v>102</v>
      </c>
      <c r="AY171" s="20" t="s">
        <v>144</v>
      </c>
      <c r="BE171" s="107">
        <f>IF(U171="základní",N171,0)</f>
        <v>0</v>
      </c>
      <c r="BF171" s="107">
        <f>IF(U171="snížená",N171,0)</f>
        <v>0</v>
      </c>
      <c r="BG171" s="107">
        <f>IF(U171="zákl. přenesená",N171,0)</f>
        <v>0</v>
      </c>
      <c r="BH171" s="107">
        <f>IF(U171="sníž. přenesená",N171,0)</f>
        <v>0</v>
      </c>
      <c r="BI171" s="107">
        <f>IF(U171="nulová",N171,0)</f>
        <v>0</v>
      </c>
      <c r="BJ171" s="20" t="s">
        <v>83</v>
      </c>
      <c r="BK171" s="107">
        <f>ROUND(L171*K171,2)</f>
        <v>0</v>
      </c>
      <c r="BL171" s="20" t="s">
        <v>149</v>
      </c>
      <c r="BM171" s="20" t="s">
        <v>239</v>
      </c>
    </row>
    <row r="172" spans="2:65" s="1" customFormat="1" ht="31.5" customHeight="1">
      <c r="B172" s="126"/>
      <c r="C172" s="194" t="s">
        <v>240</v>
      </c>
      <c r="D172" s="194" t="s">
        <v>223</v>
      </c>
      <c r="E172" s="195" t="s">
        <v>241</v>
      </c>
      <c r="F172" s="307" t="s">
        <v>242</v>
      </c>
      <c r="G172" s="308"/>
      <c r="H172" s="308"/>
      <c r="I172" s="309"/>
      <c r="J172" s="196" t="s">
        <v>234</v>
      </c>
      <c r="K172" s="197">
        <v>0</v>
      </c>
      <c r="L172" s="305">
        <v>0</v>
      </c>
      <c r="M172" s="306"/>
      <c r="N172" s="302">
        <f>ROUND(L172*K172,2)</f>
        <v>0</v>
      </c>
      <c r="O172" s="303"/>
      <c r="P172" s="303"/>
      <c r="Q172" s="304"/>
      <c r="R172" s="129"/>
      <c r="T172" s="167" t="s">
        <v>5</v>
      </c>
      <c r="U172" s="46" t="s">
        <v>43</v>
      </c>
      <c r="V172" s="38"/>
      <c r="W172" s="168">
        <f>V172*K172</f>
        <v>0</v>
      </c>
      <c r="X172" s="168">
        <v>8.0000000000000002E-3</v>
      </c>
      <c r="Y172" s="168">
        <f>X172*K172</f>
        <v>0</v>
      </c>
      <c r="Z172" s="168">
        <v>0</v>
      </c>
      <c r="AA172" s="169">
        <f>Z172*K172</f>
        <v>0</v>
      </c>
      <c r="AR172" s="20" t="s">
        <v>184</v>
      </c>
      <c r="AT172" s="20" t="s">
        <v>223</v>
      </c>
      <c r="AU172" s="20" t="s">
        <v>102</v>
      </c>
      <c r="AY172" s="20" t="s">
        <v>144</v>
      </c>
      <c r="BE172" s="107">
        <f>IF(U172="základní",N172,0)</f>
        <v>0</v>
      </c>
      <c r="BF172" s="107">
        <f>IF(U172="snížená",N172,0)</f>
        <v>0</v>
      </c>
      <c r="BG172" s="107">
        <f>IF(U172="zákl. přenesená",N172,0)</f>
        <v>0</v>
      </c>
      <c r="BH172" s="107">
        <f>IF(U172="sníž. přenesená",N172,0)</f>
        <v>0</v>
      </c>
      <c r="BI172" s="107">
        <f>IF(U172="nulová",N172,0)</f>
        <v>0</v>
      </c>
      <c r="BJ172" s="20" t="s">
        <v>83</v>
      </c>
      <c r="BK172" s="107">
        <f>ROUND(L172*K172,2)</f>
        <v>0</v>
      </c>
      <c r="BL172" s="20" t="s">
        <v>149</v>
      </c>
      <c r="BM172" s="20" t="s">
        <v>243</v>
      </c>
    </row>
    <row r="173" spans="2:65" s="1" customFormat="1" ht="31.5" customHeight="1">
      <c r="B173" s="126"/>
      <c r="C173" s="194" t="s">
        <v>244</v>
      </c>
      <c r="D173" s="194" t="s">
        <v>223</v>
      </c>
      <c r="E173" s="195" t="s">
        <v>245</v>
      </c>
      <c r="F173" s="307" t="s">
        <v>246</v>
      </c>
      <c r="G173" s="308"/>
      <c r="H173" s="308"/>
      <c r="I173" s="309"/>
      <c r="J173" s="196" t="s">
        <v>234</v>
      </c>
      <c r="K173" s="197">
        <v>0</v>
      </c>
      <c r="L173" s="305">
        <v>0</v>
      </c>
      <c r="M173" s="306"/>
      <c r="N173" s="302">
        <f>ROUND(L173*K173,2)</f>
        <v>0</v>
      </c>
      <c r="O173" s="303"/>
      <c r="P173" s="303"/>
      <c r="Q173" s="304"/>
      <c r="R173" s="129"/>
      <c r="T173" s="167" t="s">
        <v>5</v>
      </c>
      <c r="U173" s="46" t="s">
        <v>43</v>
      </c>
      <c r="V173" s="38"/>
      <c r="W173" s="168">
        <f>V173*K173</f>
        <v>0</v>
      </c>
      <c r="X173" s="168">
        <v>0.02</v>
      </c>
      <c r="Y173" s="168">
        <f>X173*K173</f>
        <v>0</v>
      </c>
      <c r="Z173" s="168">
        <v>0</v>
      </c>
      <c r="AA173" s="169">
        <f>Z173*K173</f>
        <v>0</v>
      </c>
      <c r="AR173" s="20" t="s">
        <v>184</v>
      </c>
      <c r="AT173" s="20" t="s">
        <v>223</v>
      </c>
      <c r="AU173" s="20" t="s">
        <v>102</v>
      </c>
      <c r="AY173" s="20" t="s">
        <v>144</v>
      </c>
      <c r="BE173" s="107">
        <f>IF(U173="základní",N173,0)</f>
        <v>0</v>
      </c>
      <c r="BF173" s="107">
        <f>IF(U173="snížená",N173,0)</f>
        <v>0</v>
      </c>
      <c r="BG173" s="107">
        <f>IF(U173="zákl. přenesená",N173,0)</f>
        <v>0</v>
      </c>
      <c r="BH173" s="107">
        <f>IF(U173="sníž. přenesená",N173,0)</f>
        <v>0</v>
      </c>
      <c r="BI173" s="107">
        <f>IF(U173="nulová",N173,0)</f>
        <v>0</v>
      </c>
      <c r="BJ173" s="20" t="s">
        <v>83</v>
      </c>
      <c r="BK173" s="107">
        <f>ROUND(L173*K173,2)</f>
        <v>0</v>
      </c>
      <c r="BL173" s="20" t="s">
        <v>149</v>
      </c>
      <c r="BM173" s="20" t="s">
        <v>247</v>
      </c>
    </row>
    <row r="174" spans="2:65" s="9" customFormat="1" ht="29.85" customHeight="1">
      <c r="B174" s="153"/>
      <c r="C174" s="154"/>
      <c r="D174" s="162" t="s">
        <v>140</v>
      </c>
      <c r="E174" s="162"/>
      <c r="F174" s="162"/>
      <c r="G174" s="162"/>
      <c r="H174" s="162"/>
      <c r="I174" s="162"/>
      <c r="J174" s="162"/>
      <c r="K174" s="162"/>
      <c r="L174" s="162"/>
      <c r="M174" s="162"/>
      <c r="N174" s="268">
        <f>BK174</f>
        <v>0</v>
      </c>
      <c r="O174" s="269"/>
      <c r="P174" s="269"/>
      <c r="Q174" s="269"/>
      <c r="R174" s="155"/>
      <c r="T174" s="156"/>
      <c r="U174" s="154"/>
      <c r="V174" s="154"/>
      <c r="W174" s="157">
        <f>SUM(W175:W179)</f>
        <v>0</v>
      </c>
      <c r="X174" s="154"/>
      <c r="Y174" s="157">
        <f>SUM(Y175:Y179)</f>
        <v>0</v>
      </c>
      <c r="Z174" s="154"/>
      <c r="AA174" s="158">
        <f>SUM(AA175:AA179)</f>
        <v>0</v>
      </c>
      <c r="AR174" s="159" t="s">
        <v>83</v>
      </c>
      <c r="AT174" s="160" t="s">
        <v>77</v>
      </c>
      <c r="AU174" s="160" t="s">
        <v>83</v>
      </c>
      <c r="AY174" s="159" t="s">
        <v>144</v>
      </c>
      <c r="BK174" s="161">
        <f>SUM(BK175:BK179)</f>
        <v>0</v>
      </c>
    </row>
    <row r="175" spans="2:65" s="1" customFormat="1" ht="22.5" customHeight="1">
      <c r="B175" s="126"/>
      <c r="C175" s="163" t="s">
        <v>248</v>
      </c>
      <c r="D175" s="163" t="s">
        <v>145</v>
      </c>
      <c r="E175" s="164" t="s">
        <v>249</v>
      </c>
      <c r="F175" s="274" t="s">
        <v>250</v>
      </c>
      <c r="G175" s="274"/>
      <c r="H175" s="274"/>
      <c r="I175" s="274"/>
      <c r="J175" s="165" t="s">
        <v>148</v>
      </c>
      <c r="K175" s="166">
        <v>3.8559999999999999</v>
      </c>
      <c r="L175" s="275">
        <v>0</v>
      </c>
      <c r="M175" s="275"/>
      <c r="N175" s="276">
        <f>ROUND(L175*K175,2)</f>
        <v>0</v>
      </c>
      <c r="O175" s="276"/>
      <c r="P175" s="276"/>
      <c r="Q175" s="276"/>
      <c r="R175" s="129"/>
      <c r="T175" s="167" t="s">
        <v>5</v>
      </c>
      <c r="U175" s="46" t="s">
        <v>43</v>
      </c>
      <c r="V175" s="38"/>
      <c r="W175" s="168">
        <f>V175*K175</f>
        <v>0</v>
      </c>
      <c r="X175" s="168">
        <v>0</v>
      </c>
      <c r="Y175" s="168">
        <f>X175*K175</f>
        <v>0</v>
      </c>
      <c r="Z175" s="168">
        <v>0</v>
      </c>
      <c r="AA175" s="169">
        <f>Z175*K175</f>
        <v>0</v>
      </c>
      <c r="AR175" s="20" t="s">
        <v>149</v>
      </c>
      <c r="AT175" s="20" t="s">
        <v>145</v>
      </c>
      <c r="AU175" s="20" t="s">
        <v>102</v>
      </c>
      <c r="AY175" s="20" t="s">
        <v>144</v>
      </c>
      <c r="BE175" s="107">
        <f>IF(U175="základní",N175,0)</f>
        <v>0</v>
      </c>
      <c r="BF175" s="107">
        <f>IF(U175="snížená",N175,0)</f>
        <v>0</v>
      </c>
      <c r="BG175" s="107">
        <f>IF(U175="zákl. přenesená",N175,0)</f>
        <v>0</v>
      </c>
      <c r="BH175" s="107">
        <f>IF(U175="sníž. přenesená",N175,0)</f>
        <v>0</v>
      </c>
      <c r="BI175" s="107">
        <f>IF(U175="nulová",N175,0)</f>
        <v>0</v>
      </c>
      <c r="BJ175" s="20" t="s">
        <v>83</v>
      </c>
      <c r="BK175" s="107">
        <f>ROUND(L175*K175,2)</f>
        <v>0</v>
      </c>
      <c r="BL175" s="20" t="s">
        <v>149</v>
      </c>
      <c r="BM175" s="20" t="s">
        <v>251</v>
      </c>
    </row>
    <row r="176" spans="2:65" s="11" customFormat="1" ht="22.5" customHeight="1">
      <c r="B176" s="178"/>
      <c r="C176" s="179"/>
      <c r="D176" s="179"/>
      <c r="E176" s="180" t="s">
        <v>5</v>
      </c>
      <c r="F176" s="272" t="s">
        <v>252</v>
      </c>
      <c r="G176" s="273"/>
      <c r="H176" s="273"/>
      <c r="I176" s="273"/>
      <c r="J176" s="179"/>
      <c r="K176" s="181">
        <v>3.8559999999999999</v>
      </c>
      <c r="L176" s="179"/>
      <c r="M176" s="179"/>
      <c r="N176" s="179"/>
      <c r="O176" s="179"/>
      <c r="P176" s="179"/>
      <c r="Q176" s="179"/>
      <c r="R176" s="182"/>
      <c r="T176" s="183"/>
      <c r="U176" s="179"/>
      <c r="V176" s="179"/>
      <c r="W176" s="179"/>
      <c r="X176" s="179"/>
      <c r="Y176" s="179"/>
      <c r="Z176" s="179"/>
      <c r="AA176" s="184"/>
      <c r="AT176" s="185" t="s">
        <v>152</v>
      </c>
      <c r="AU176" s="185" t="s">
        <v>102</v>
      </c>
      <c r="AV176" s="11" t="s">
        <v>102</v>
      </c>
      <c r="AW176" s="11" t="s">
        <v>35</v>
      </c>
      <c r="AX176" s="11" t="s">
        <v>83</v>
      </c>
      <c r="AY176" s="185" t="s">
        <v>144</v>
      </c>
    </row>
    <row r="177" spans="2:65" s="1" customFormat="1" ht="31.5" customHeight="1">
      <c r="B177" s="126"/>
      <c r="C177" s="163" t="s">
        <v>253</v>
      </c>
      <c r="D177" s="163" t="s">
        <v>145</v>
      </c>
      <c r="E177" s="164" t="s">
        <v>254</v>
      </c>
      <c r="F177" s="298" t="s">
        <v>255</v>
      </c>
      <c r="G177" s="299"/>
      <c r="H177" s="299"/>
      <c r="I177" s="300"/>
      <c r="J177" s="165" t="s">
        <v>148</v>
      </c>
      <c r="K177" s="166">
        <v>0</v>
      </c>
      <c r="L177" s="296">
        <v>0</v>
      </c>
      <c r="M177" s="297"/>
      <c r="N177" s="293">
        <f>ROUND(L177*K177,2)</f>
        <v>0</v>
      </c>
      <c r="O177" s="294"/>
      <c r="P177" s="294"/>
      <c r="Q177" s="295"/>
      <c r="R177" s="129"/>
      <c r="T177" s="167" t="s">
        <v>5</v>
      </c>
      <c r="U177" s="46" t="s">
        <v>43</v>
      </c>
      <c r="V177" s="38"/>
      <c r="W177" s="168">
        <f>V177*K177</f>
        <v>0</v>
      </c>
      <c r="X177" s="168">
        <v>0</v>
      </c>
      <c r="Y177" s="168">
        <f>X177*K177</f>
        <v>0</v>
      </c>
      <c r="Z177" s="168">
        <v>0</v>
      </c>
      <c r="AA177" s="169">
        <f>Z177*K177</f>
        <v>0</v>
      </c>
      <c r="AR177" s="20" t="s">
        <v>149</v>
      </c>
      <c r="AT177" s="20" t="s">
        <v>145</v>
      </c>
      <c r="AU177" s="20" t="s">
        <v>102</v>
      </c>
      <c r="AY177" s="20" t="s">
        <v>144</v>
      </c>
      <c r="BE177" s="107">
        <f>IF(U177="základní",N177,0)</f>
        <v>0</v>
      </c>
      <c r="BF177" s="107">
        <f>IF(U177="snížená",N177,0)</f>
        <v>0</v>
      </c>
      <c r="BG177" s="107">
        <f>IF(U177="zákl. přenesená",N177,0)</f>
        <v>0</v>
      </c>
      <c r="BH177" s="107">
        <f>IF(U177="sníž. přenesená",N177,0)</f>
        <v>0</v>
      </c>
      <c r="BI177" s="107">
        <f>IF(U177="nulová",N177,0)</f>
        <v>0</v>
      </c>
      <c r="BJ177" s="20" t="s">
        <v>83</v>
      </c>
      <c r="BK177" s="107">
        <f>ROUND(L177*K177,2)</f>
        <v>0</v>
      </c>
      <c r="BL177" s="20" t="s">
        <v>149</v>
      </c>
      <c r="BM177" s="20" t="s">
        <v>256</v>
      </c>
    </row>
    <row r="178" spans="2:65" s="10" customFormat="1" ht="22.5" customHeight="1">
      <c r="B178" s="170"/>
      <c r="C178" s="171"/>
      <c r="D178" s="171"/>
      <c r="E178" s="172" t="s">
        <v>5</v>
      </c>
      <c r="F178" s="282" t="s">
        <v>257</v>
      </c>
      <c r="G178" s="282"/>
      <c r="H178" s="282"/>
      <c r="I178" s="282"/>
      <c r="J178" s="171"/>
      <c r="K178" s="173" t="s">
        <v>5</v>
      </c>
      <c r="L178" s="171"/>
      <c r="M178" s="171"/>
      <c r="N178" s="171"/>
      <c r="O178" s="171"/>
      <c r="P178" s="171"/>
      <c r="Q178" s="171"/>
      <c r="R178" s="174"/>
      <c r="T178" s="175"/>
      <c r="U178" s="171"/>
      <c r="V178" s="171"/>
      <c r="W178" s="171"/>
      <c r="X178" s="171"/>
      <c r="Y178" s="171"/>
      <c r="Z178" s="171"/>
      <c r="AA178" s="176"/>
      <c r="AT178" s="177" t="s">
        <v>152</v>
      </c>
      <c r="AU178" s="177" t="s">
        <v>102</v>
      </c>
      <c r="AV178" s="10" t="s">
        <v>83</v>
      </c>
      <c r="AW178" s="10" t="s">
        <v>35</v>
      </c>
      <c r="AX178" s="10" t="s">
        <v>78</v>
      </c>
      <c r="AY178" s="177" t="s">
        <v>144</v>
      </c>
    </row>
    <row r="179" spans="2:65" s="11" customFormat="1" ht="22.5" customHeight="1">
      <c r="B179" s="178"/>
      <c r="C179" s="179"/>
      <c r="D179" s="179"/>
      <c r="E179" s="180" t="s">
        <v>5</v>
      </c>
      <c r="F179" s="280">
        <v>0</v>
      </c>
      <c r="G179" s="280"/>
      <c r="H179" s="280"/>
      <c r="I179" s="280"/>
      <c r="J179" s="179"/>
      <c r="K179" s="181">
        <v>0</v>
      </c>
      <c r="L179" s="179"/>
      <c r="M179" s="179"/>
      <c r="N179" s="179"/>
      <c r="O179" s="179"/>
      <c r="P179" s="179"/>
      <c r="Q179" s="179"/>
      <c r="R179" s="182"/>
      <c r="T179" s="183"/>
      <c r="U179" s="179"/>
      <c r="V179" s="179"/>
      <c r="W179" s="179"/>
      <c r="X179" s="179"/>
      <c r="Y179" s="179"/>
      <c r="Z179" s="179"/>
      <c r="AA179" s="184"/>
      <c r="AT179" s="185" t="s">
        <v>152</v>
      </c>
      <c r="AU179" s="185" t="s">
        <v>102</v>
      </c>
      <c r="AV179" s="11" t="s">
        <v>102</v>
      </c>
      <c r="AW179" s="11" t="s">
        <v>35</v>
      </c>
      <c r="AX179" s="11" t="s">
        <v>83</v>
      </c>
      <c r="AY179" s="185" t="s">
        <v>144</v>
      </c>
    </row>
    <row r="180" spans="2:65" s="9" customFormat="1" ht="29.85" customHeight="1">
      <c r="B180" s="153"/>
      <c r="C180" s="154"/>
      <c r="D180" s="162" t="s">
        <v>141</v>
      </c>
      <c r="E180" s="162"/>
      <c r="F180" s="162"/>
      <c r="G180" s="162"/>
      <c r="H180" s="162"/>
      <c r="I180" s="162"/>
      <c r="J180" s="162"/>
      <c r="K180" s="162"/>
      <c r="L180" s="162"/>
      <c r="M180" s="162"/>
      <c r="N180" s="266">
        <f>BK180</f>
        <v>0</v>
      </c>
      <c r="O180" s="267"/>
      <c r="P180" s="267"/>
      <c r="Q180" s="267"/>
      <c r="R180" s="155"/>
      <c r="T180" s="156"/>
      <c r="U180" s="154"/>
      <c r="V180" s="154"/>
      <c r="W180" s="157">
        <f>SUM(W181:W215)</f>
        <v>0</v>
      </c>
      <c r="X180" s="154"/>
      <c r="Y180" s="157">
        <f>SUM(Y181:Y215)</f>
        <v>0.66964999999999997</v>
      </c>
      <c r="Z180" s="154"/>
      <c r="AA180" s="158">
        <f>SUM(AA181:AA215)</f>
        <v>0</v>
      </c>
      <c r="AR180" s="159" t="s">
        <v>83</v>
      </c>
      <c r="AT180" s="160" t="s">
        <v>77</v>
      </c>
      <c r="AU180" s="160" t="s">
        <v>83</v>
      </c>
      <c r="AY180" s="159" t="s">
        <v>144</v>
      </c>
      <c r="BK180" s="161">
        <f>SUM(BK181:BK215)</f>
        <v>0</v>
      </c>
    </row>
    <row r="181" spans="2:65" s="1" customFormat="1" ht="31.5" customHeight="1">
      <c r="B181" s="126"/>
      <c r="C181" s="163" t="s">
        <v>10</v>
      </c>
      <c r="D181" s="163" t="s">
        <v>145</v>
      </c>
      <c r="E181" s="164" t="s">
        <v>258</v>
      </c>
      <c r="F181" s="274" t="s">
        <v>259</v>
      </c>
      <c r="G181" s="274"/>
      <c r="H181" s="274"/>
      <c r="I181" s="274"/>
      <c r="J181" s="165" t="s">
        <v>230</v>
      </c>
      <c r="K181" s="166">
        <v>33</v>
      </c>
      <c r="L181" s="275">
        <v>0</v>
      </c>
      <c r="M181" s="275"/>
      <c r="N181" s="276">
        <f>ROUND(L181*K181,2)</f>
        <v>0</v>
      </c>
      <c r="O181" s="276"/>
      <c r="P181" s="276"/>
      <c r="Q181" s="276"/>
      <c r="R181" s="129"/>
      <c r="T181" s="167" t="s">
        <v>5</v>
      </c>
      <c r="U181" s="46" t="s">
        <v>43</v>
      </c>
      <c r="V181" s="38"/>
      <c r="W181" s="168">
        <f>V181*K181</f>
        <v>0</v>
      </c>
      <c r="X181" s="168">
        <v>2.6800000000000001E-3</v>
      </c>
      <c r="Y181" s="168">
        <f>X181*K181</f>
        <v>8.8440000000000005E-2</v>
      </c>
      <c r="Z181" s="168">
        <v>0</v>
      </c>
      <c r="AA181" s="169">
        <f>Z181*K181</f>
        <v>0</v>
      </c>
      <c r="AR181" s="20" t="s">
        <v>149</v>
      </c>
      <c r="AT181" s="20" t="s">
        <v>145</v>
      </c>
      <c r="AU181" s="20" t="s">
        <v>102</v>
      </c>
      <c r="AY181" s="20" t="s">
        <v>144</v>
      </c>
      <c r="BE181" s="107">
        <f>IF(U181="základní",N181,0)</f>
        <v>0</v>
      </c>
      <c r="BF181" s="107">
        <f>IF(U181="snížená",N181,0)</f>
        <v>0</v>
      </c>
      <c r="BG181" s="107">
        <f>IF(U181="zákl. přenesená",N181,0)</f>
        <v>0</v>
      </c>
      <c r="BH181" s="107">
        <f>IF(U181="sníž. přenesená",N181,0)</f>
        <v>0</v>
      </c>
      <c r="BI181" s="107">
        <f>IF(U181="nulová",N181,0)</f>
        <v>0</v>
      </c>
      <c r="BJ181" s="20" t="s">
        <v>83</v>
      </c>
      <c r="BK181" s="107">
        <f>ROUND(L181*K181,2)</f>
        <v>0</v>
      </c>
      <c r="BL181" s="20" t="s">
        <v>149</v>
      </c>
      <c r="BM181" s="20" t="s">
        <v>260</v>
      </c>
    </row>
    <row r="182" spans="2:65" s="10" customFormat="1" ht="22.5" customHeight="1">
      <c r="B182" s="170"/>
      <c r="C182" s="171"/>
      <c r="D182" s="171"/>
      <c r="E182" s="172" t="s">
        <v>5</v>
      </c>
      <c r="F182" s="282" t="s">
        <v>261</v>
      </c>
      <c r="G182" s="283"/>
      <c r="H182" s="283"/>
      <c r="I182" s="283"/>
      <c r="J182" s="171"/>
      <c r="K182" s="173" t="s">
        <v>5</v>
      </c>
      <c r="L182" s="171"/>
      <c r="M182" s="171"/>
      <c r="N182" s="171"/>
      <c r="O182" s="171"/>
      <c r="P182" s="171"/>
      <c r="Q182" s="171"/>
      <c r="R182" s="174"/>
      <c r="T182" s="175"/>
      <c r="U182" s="171"/>
      <c r="V182" s="171"/>
      <c r="W182" s="171"/>
      <c r="X182" s="171"/>
      <c r="Y182" s="171"/>
      <c r="Z182" s="171"/>
      <c r="AA182" s="176"/>
      <c r="AT182" s="177" t="s">
        <v>152</v>
      </c>
      <c r="AU182" s="177" t="s">
        <v>102</v>
      </c>
      <c r="AV182" s="10" t="s">
        <v>83</v>
      </c>
      <c r="AW182" s="10" t="s">
        <v>35</v>
      </c>
      <c r="AX182" s="10" t="s">
        <v>78</v>
      </c>
      <c r="AY182" s="177" t="s">
        <v>144</v>
      </c>
    </row>
    <row r="183" spans="2:65" s="11" customFormat="1" ht="22.5" customHeight="1">
      <c r="B183" s="178"/>
      <c r="C183" s="179"/>
      <c r="D183" s="179"/>
      <c r="E183" s="180" t="s">
        <v>5</v>
      </c>
      <c r="F183" s="280" t="s">
        <v>262</v>
      </c>
      <c r="G183" s="281"/>
      <c r="H183" s="281"/>
      <c r="I183" s="281"/>
      <c r="J183" s="179"/>
      <c r="K183" s="181">
        <v>33</v>
      </c>
      <c r="L183" s="179"/>
      <c r="M183" s="179"/>
      <c r="N183" s="179"/>
      <c r="O183" s="179"/>
      <c r="P183" s="179"/>
      <c r="Q183" s="179"/>
      <c r="R183" s="182"/>
      <c r="T183" s="183"/>
      <c r="U183" s="179"/>
      <c r="V183" s="179"/>
      <c r="W183" s="179"/>
      <c r="X183" s="179"/>
      <c r="Y183" s="179"/>
      <c r="Z183" s="179"/>
      <c r="AA183" s="184"/>
      <c r="AT183" s="185" t="s">
        <v>152</v>
      </c>
      <c r="AU183" s="185" t="s">
        <v>102</v>
      </c>
      <c r="AV183" s="11" t="s">
        <v>102</v>
      </c>
      <c r="AW183" s="11" t="s">
        <v>35</v>
      </c>
      <c r="AX183" s="11" t="s">
        <v>78</v>
      </c>
      <c r="AY183" s="185" t="s">
        <v>144</v>
      </c>
    </row>
    <row r="184" spans="2:65" s="10" customFormat="1" ht="22.5" customHeight="1">
      <c r="B184" s="170"/>
      <c r="C184" s="171"/>
      <c r="D184" s="171"/>
      <c r="E184" s="172" t="s">
        <v>5</v>
      </c>
      <c r="F184" s="284" t="s">
        <v>173</v>
      </c>
      <c r="G184" s="284"/>
      <c r="H184" s="284"/>
      <c r="I184" s="284"/>
      <c r="J184" s="171"/>
      <c r="K184" s="173" t="s">
        <v>5</v>
      </c>
      <c r="L184" s="171"/>
      <c r="M184" s="171"/>
      <c r="N184" s="171"/>
      <c r="O184" s="171"/>
      <c r="P184" s="171"/>
      <c r="Q184" s="171"/>
      <c r="R184" s="174"/>
      <c r="T184" s="175"/>
      <c r="U184" s="171"/>
      <c r="V184" s="171"/>
      <c r="W184" s="171"/>
      <c r="X184" s="171"/>
      <c r="Y184" s="171"/>
      <c r="Z184" s="171"/>
      <c r="AA184" s="176"/>
      <c r="AT184" s="177" t="s">
        <v>152</v>
      </c>
      <c r="AU184" s="177" t="s">
        <v>102</v>
      </c>
      <c r="AV184" s="10" t="s">
        <v>83</v>
      </c>
      <c r="AW184" s="10" t="s">
        <v>35</v>
      </c>
      <c r="AX184" s="10" t="s">
        <v>78</v>
      </c>
      <c r="AY184" s="177" t="s">
        <v>144</v>
      </c>
    </row>
    <row r="185" spans="2:65" s="11" customFormat="1" ht="22.5" customHeight="1">
      <c r="B185" s="178"/>
      <c r="C185" s="179"/>
      <c r="D185" s="179"/>
      <c r="E185" s="180" t="s">
        <v>5</v>
      </c>
      <c r="F185" s="280" t="s">
        <v>263</v>
      </c>
      <c r="G185" s="280"/>
      <c r="H185" s="280"/>
      <c r="I185" s="280"/>
      <c r="J185" s="179"/>
      <c r="K185" s="181">
        <v>0</v>
      </c>
      <c r="L185" s="179"/>
      <c r="M185" s="179"/>
      <c r="N185" s="179"/>
      <c r="O185" s="179"/>
      <c r="P185" s="179"/>
      <c r="Q185" s="179"/>
      <c r="R185" s="182"/>
      <c r="T185" s="183"/>
      <c r="U185" s="179"/>
      <c r="V185" s="179"/>
      <c r="W185" s="179"/>
      <c r="X185" s="179"/>
      <c r="Y185" s="179"/>
      <c r="Z185" s="179"/>
      <c r="AA185" s="184"/>
      <c r="AT185" s="185" t="s">
        <v>152</v>
      </c>
      <c r="AU185" s="185" t="s">
        <v>102</v>
      </c>
      <c r="AV185" s="11" t="s">
        <v>102</v>
      </c>
      <c r="AW185" s="11" t="s">
        <v>35</v>
      </c>
      <c r="AX185" s="11" t="s">
        <v>78</v>
      </c>
      <c r="AY185" s="185" t="s">
        <v>144</v>
      </c>
    </row>
    <row r="186" spans="2:65" s="12" customFormat="1" ht="22.5" customHeight="1">
      <c r="B186" s="186"/>
      <c r="C186" s="187"/>
      <c r="D186" s="187"/>
      <c r="E186" s="188" t="s">
        <v>5</v>
      </c>
      <c r="F186" s="292" t="s">
        <v>175</v>
      </c>
      <c r="G186" s="292"/>
      <c r="H186" s="292"/>
      <c r="I186" s="292"/>
      <c r="J186" s="187"/>
      <c r="K186" s="189">
        <v>33</v>
      </c>
      <c r="L186" s="187"/>
      <c r="M186" s="187"/>
      <c r="N186" s="187"/>
      <c r="O186" s="187"/>
      <c r="P186" s="187"/>
      <c r="Q186" s="187"/>
      <c r="R186" s="190"/>
      <c r="T186" s="191"/>
      <c r="U186" s="187"/>
      <c r="V186" s="187"/>
      <c r="W186" s="187"/>
      <c r="X186" s="187"/>
      <c r="Y186" s="187"/>
      <c r="Z186" s="187"/>
      <c r="AA186" s="192"/>
      <c r="AT186" s="193" t="s">
        <v>152</v>
      </c>
      <c r="AU186" s="193" t="s">
        <v>102</v>
      </c>
      <c r="AV186" s="12" t="s">
        <v>149</v>
      </c>
      <c r="AW186" s="12" t="s">
        <v>35</v>
      </c>
      <c r="AX186" s="12" t="s">
        <v>83</v>
      </c>
      <c r="AY186" s="193" t="s">
        <v>144</v>
      </c>
    </row>
    <row r="187" spans="2:65" s="1" customFormat="1" ht="31.5" customHeight="1">
      <c r="B187" s="126"/>
      <c r="C187" s="163" t="s">
        <v>264</v>
      </c>
      <c r="D187" s="163" t="s">
        <v>145</v>
      </c>
      <c r="E187" s="164" t="s">
        <v>265</v>
      </c>
      <c r="F187" s="274" t="s">
        <v>266</v>
      </c>
      <c r="G187" s="274"/>
      <c r="H187" s="274"/>
      <c r="I187" s="274"/>
      <c r="J187" s="165" t="s">
        <v>230</v>
      </c>
      <c r="K187" s="166">
        <v>3</v>
      </c>
      <c r="L187" s="275">
        <v>0</v>
      </c>
      <c r="M187" s="275"/>
      <c r="N187" s="276">
        <f>ROUND(L187*K187,2)</f>
        <v>0</v>
      </c>
      <c r="O187" s="276"/>
      <c r="P187" s="276"/>
      <c r="Q187" s="276"/>
      <c r="R187" s="129"/>
      <c r="T187" s="167" t="s">
        <v>5</v>
      </c>
      <c r="U187" s="46" t="s">
        <v>43</v>
      </c>
      <c r="V187" s="38"/>
      <c r="W187" s="168">
        <f>V187*K187</f>
        <v>0</v>
      </c>
      <c r="X187" s="168">
        <v>4.2700000000000004E-3</v>
      </c>
      <c r="Y187" s="168">
        <f>X187*K187</f>
        <v>1.2810000000000002E-2</v>
      </c>
      <c r="Z187" s="168">
        <v>0</v>
      </c>
      <c r="AA187" s="169">
        <f>Z187*K187</f>
        <v>0</v>
      </c>
      <c r="AR187" s="20" t="s">
        <v>149</v>
      </c>
      <c r="AT187" s="20" t="s">
        <v>145</v>
      </c>
      <c r="AU187" s="20" t="s">
        <v>102</v>
      </c>
      <c r="AY187" s="20" t="s">
        <v>144</v>
      </c>
      <c r="BE187" s="107">
        <f>IF(U187="základní",N187,0)</f>
        <v>0</v>
      </c>
      <c r="BF187" s="107">
        <f>IF(U187="snížená",N187,0)</f>
        <v>0</v>
      </c>
      <c r="BG187" s="107">
        <f>IF(U187="zákl. přenesená",N187,0)</f>
        <v>0</v>
      </c>
      <c r="BH187" s="107">
        <f>IF(U187="sníž. přenesená",N187,0)</f>
        <v>0</v>
      </c>
      <c r="BI187" s="107">
        <f>IF(U187="nulová",N187,0)</f>
        <v>0</v>
      </c>
      <c r="BJ187" s="20" t="s">
        <v>83</v>
      </c>
      <c r="BK187" s="107">
        <f>ROUND(L187*K187,2)</f>
        <v>0</v>
      </c>
      <c r="BL187" s="20" t="s">
        <v>149</v>
      </c>
      <c r="BM187" s="20" t="s">
        <v>267</v>
      </c>
    </row>
    <row r="188" spans="2:65" s="10" customFormat="1" ht="22.5" customHeight="1">
      <c r="B188" s="170"/>
      <c r="C188" s="171"/>
      <c r="D188" s="171"/>
      <c r="E188" s="172" t="s">
        <v>5</v>
      </c>
      <c r="F188" s="282" t="s">
        <v>261</v>
      </c>
      <c r="G188" s="283"/>
      <c r="H188" s="283"/>
      <c r="I188" s="283"/>
      <c r="J188" s="171"/>
      <c r="K188" s="173" t="s">
        <v>5</v>
      </c>
      <c r="L188" s="171"/>
      <c r="M188" s="171"/>
      <c r="N188" s="171"/>
      <c r="O188" s="171"/>
      <c r="P188" s="171"/>
      <c r="Q188" s="171"/>
      <c r="R188" s="174"/>
      <c r="T188" s="175"/>
      <c r="U188" s="171"/>
      <c r="V188" s="171"/>
      <c r="W188" s="171"/>
      <c r="X188" s="171"/>
      <c r="Y188" s="171"/>
      <c r="Z188" s="171"/>
      <c r="AA188" s="176"/>
      <c r="AT188" s="177" t="s">
        <v>152</v>
      </c>
      <c r="AU188" s="177" t="s">
        <v>102</v>
      </c>
      <c r="AV188" s="10" t="s">
        <v>83</v>
      </c>
      <c r="AW188" s="10" t="s">
        <v>35</v>
      </c>
      <c r="AX188" s="10" t="s">
        <v>78</v>
      </c>
      <c r="AY188" s="177" t="s">
        <v>144</v>
      </c>
    </row>
    <row r="189" spans="2:65" s="11" customFormat="1" ht="22.5" customHeight="1">
      <c r="B189" s="178"/>
      <c r="C189" s="179"/>
      <c r="D189" s="179"/>
      <c r="E189" s="180" t="s">
        <v>5</v>
      </c>
      <c r="F189" s="280" t="s">
        <v>268</v>
      </c>
      <c r="G189" s="281"/>
      <c r="H189" s="281"/>
      <c r="I189" s="281"/>
      <c r="J189" s="179"/>
      <c r="K189" s="181">
        <v>3</v>
      </c>
      <c r="L189" s="179"/>
      <c r="M189" s="179"/>
      <c r="N189" s="179"/>
      <c r="O189" s="179"/>
      <c r="P189" s="179"/>
      <c r="Q189" s="179"/>
      <c r="R189" s="182"/>
      <c r="T189" s="183"/>
      <c r="U189" s="179"/>
      <c r="V189" s="179"/>
      <c r="W189" s="179"/>
      <c r="X189" s="179"/>
      <c r="Y189" s="179"/>
      <c r="Z189" s="179"/>
      <c r="AA189" s="184"/>
      <c r="AT189" s="185" t="s">
        <v>152</v>
      </c>
      <c r="AU189" s="185" t="s">
        <v>102</v>
      </c>
      <c r="AV189" s="11" t="s">
        <v>102</v>
      </c>
      <c r="AW189" s="11" t="s">
        <v>35</v>
      </c>
      <c r="AX189" s="11" t="s">
        <v>83</v>
      </c>
      <c r="AY189" s="185" t="s">
        <v>144</v>
      </c>
    </row>
    <row r="190" spans="2:65" s="1" customFormat="1" ht="31.5" customHeight="1">
      <c r="B190" s="126"/>
      <c r="C190" s="163" t="s">
        <v>269</v>
      </c>
      <c r="D190" s="163" t="s">
        <v>145</v>
      </c>
      <c r="E190" s="164" t="s">
        <v>270</v>
      </c>
      <c r="F190" s="274" t="s">
        <v>271</v>
      </c>
      <c r="G190" s="274"/>
      <c r="H190" s="274"/>
      <c r="I190" s="274"/>
      <c r="J190" s="165" t="s">
        <v>234</v>
      </c>
      <c r="K190" s="166">
        <v>6</v>
      </c>
      <c r="L190" s="275">
        <v>0</v>
      </c>
      <c r="M190" s="275"/>
      <c r="N190" s="276">
        <f>ROUND(L190*K190,2)</f>
        <v>0</v>
      </c>
      <c r="O190" s="276"/>
      <c r="P190" s="276"/>
      <c r="Q190" s="276"/>
      <c r="R190" s="129"/>
      <c r="T190" s="167" t="s">
        <v>5</v>
      </c>
      <c r="U190" s="46" t="s">
        <v>43</v>
      </c>
      <c r="V190" s="38"/>
      <c r="W190" s="168">
        <f>V190*K190</f>
        <v>0</v>
      </c>
      <c r="X190" s="168">
        <v>0</v>
      </c>
      <c r="Y190" s="168">
        <f>X190*K190</f>
        <v>0</v>
      </c>
      <c r="Z190" s="168">
        <v>0</v>
      </c>
      <c r="AA190" s="169">
        <f>Z190*K190</f>
        <v>0</v>
      </c>
      <c r="AR190" s="20" t="s">
        <v>149</v>
      </c>
      <c r="AT190" s="20" t="s">
        <v>145</v>
      </c>
      <c r="AU190" s="20" t="s">
        <v>102</v>
      </c>
      <c r="AY190" s="20" t="s">
        <v>144</v>
      </c>
      <c r="BE190" s="107">
        <f>IF(U190="základní",N190,0)</f>
        <v>0</v>
      </c>
      <c r="BF190" s="107">
        <f>IF(U190="snížená",N190,0)</f>
        <v>0</v>
      </c>
      <c r="BG190" s="107">
        <f>IF(U190="zákl. přenesená",N190,0)</f>
        <v>0</v>
      </c>
      <c r="BH190" s="107">
        <f>IF(U190="sníž. přenesená",N190,0)</f>
        <v>0</v>
      </c>
      <c r="BI190" s="107">
        <f>IF(U190="nulová",N190,0)</f>
        <v>0</v>
      </c>
      <c r="BJ190" s="20" t="s">
        <v>83</v>
      </c>
      <c r="BK190" s="107">
        <f>ROUND(L190*K190,2)</f>
        <v>0</v>
      </c>
      <c r="BL190" s="20" t="s">
        <v>149</v>
      </c>
      <c r="BM190" s="20" t="s">
        <v>272</v>
      </c>
    </row>
    <row r="191" spans="2:65" s="1" customFormat="1" ht="22.5" customHeight="1">
      <c r="B191" s="126"/>
      <c r="C191" s="194" t="s">
        <v>273</v>
      </c>
      <c r="D191" s="194" t="s">
        <v>223</v>
      </c>
      <c r="E191" s="195" t="s">
        <v>274</v>
      </c>
      <c r="F191" s="277" t="s">
        <v>275</v>
      </c>
      <c r="G191" s="277"/>
      <c r="H191" s="277"/>
      <c r="I191" s="277"/>
      <c r="J191" s="196" t="s">
        <v>234</v>
      </c>
      <c r="K191" s="197">
        <v>6</v>
      </c>
      <c r="L191" s="278">
        <v>0</v>
      </c>
      <c r="M191" s="278"/>
      <c r="N191" s="279">
        <f>ROUND(L191*K191,2)</f>
        <v>0</v>
      </c>
      <c r="O191" s="276"/>
      <c r="P191" s="276"/>
      <c r="Q191" s="276"/>
      <c r="R191" s="129"/>
      <c r="T191" s="167" t="s">
        <v>5</v>
      </c>
      <c r="U191" s="46" t="s">
        <v>43</v>
      </c>
      <c r="V191" s="38"/>
      <c r="W191" s="168">
        <f>V191*K191</f>
        <v>0</v>
      </c>
      <c r="X191" s="168">
        <v>6.4999999999999997E-4</v>
      </c>
      <c r="Y191" s="168">
        <f>X191*K191</f>
        <v>3.8999999999999998E-3</v>
      </c>
      <c r="Z191" s="168">
        <v>0</v>
      </c>
      <c r="AA191" s="169">
        <f>Z191*K191</f>
        <v>0</v>
      </c>
      <c r="AR191" s="20" t="s">
        <v>184</v>
      </c>
      <c r="AT191" s="20" t="s">
        <v>223</v>
      </c>
      <c r="AU191" s="20" t="s">
        <v>102</v>
      </c>
      <c r="AY191" s="20" t="s">
        <v>144</v>
      </c>
      <c r="BE191" s="107">
        <f>IF(U191="základní",N191,0)</f>
        <v>0</v>
      </c>
      <c r="BF191" s="107">
        <f>IF(U191="snížená",N191,0)</f>
        <v>0</v>
      </c>
      <c r="BG191" s="107">
        <f>IF(U191="zákl. přenesená",N191,0)</f>
        <v>0</v>
      </c>
      <c r="BH191" s="107">
        <f>IF(U191="sníž. přenesená",N191,0)</f>
        <v>0</v>
      </c>
      <c r="BI191" s="107">
        <f>IF(U191="nulová",N191,0)</f>
        <v>0</v>
      </c>
      <c r="BJ191" s="20" t="s">
        <v>83</v>
      </c>
      <c r="BK191" s="107">
        <f>ROUND(L191*K191,2)</f>
        <v>0</v>
      </c>
      <c r="BL191" s="20" t="s">
        <v>149</v>
      </c>
      <c r="BM191" s="20" t="s">
        <v>276</v>
      </c>
    </row>
    <row r="192" spans="2:65" s="1" customFormat="1" ht="31.5" customHeight="1">
      <c r="B192" s="126"/>
      <c r="C192" s="163" t="s">
        <v>277</v>
      </c>
      <c r="D192" s="163" t="s">
        <v>145</v>
      </c>
      <c r="E192" s="164" t="s">
        <v>278</v>
      </c>
      <c r="F192" s="274" t="s">
        <v>279</v>
      </c>
      <c r="G192" s="274"/>
      <c r="H192" s="274"/>
      <c r="I192" s="274"/>
      <c r="J192" s="165" t="s">
        <v>234</v>
      </c>
      <c r="K192" s="166">
        <v>1</v>
      </c>
      <c r="L192" s="275">
        <v>0</v>
      </c>
      <c r="M192" s="275"/>
      <c r="N192" s="276">
        <f>ROUND(L192*K192,2)</f>
        <v>0</v>
      </c>
      <c r="O192" s="276"/>
      <c r="P192" s="276"/>
      <c r="Q192" s="276"/>
      <c r="R192" s="129"/>
      <c r="T192" s="167" t="s">
        <v>5</v>
      </c>
      <c r="U192" s="46" t="s">
        <v>43</v>
      </c>
      <c r="V192" s="38"/>
      <c r="W192" s="168">
        <f>V192*K192</f>
        <v>0</v>
      </c>
      <c r="X192" s="168">
        <v>0</v>
      </c>
      <c r="Y192" s="168">
        <f>X192*K192</f>
        <v>0</v>
      </c>
      <c r="Z192" s="168">
        <v>0</v>
      </c>
      <c r="AA192" s="169">
        <f>Z192*K192</f>
        <v>0</v>
      </c>
      <c r="AR192" s="20" t="s">
        <v>149</v>
      </c>
      <c r="AT192" s="20" t="s">
        <v>145</v>
      </c>
      <c r="AU192" s="20" t="s">
        <v>102</v>
      </c>
      <c r="AY192" s="20" t="s">
        <v>144</v>
      </c>
      <c r="BE192" s="107">
        <f>IF(U192="základní",N192,0)</f>
        <v>0</v>
      </c>
      <c r="BF192" s="107">
        <f>IF(U192="snížená",N192,0)</f>
        <v>0</v>
      </c>
      <c r="BG192" s="107">
        <f>IF(U192="zákl. přenesená",N192,0)</f>
        <v>0</v>
      </c>
      <c r="BH192" s="107">
        <f>IF(U192="sníž. přenesená",N192,0)</f>
        <v>0</v>
      </c>
      <c r="BI192" s="107">
        <f>IF(U192="nulová",N192,0)</f>
        <v>0</v>
      </c>
      <c r="BJ192" s="20" t="s">
        <v>83</v>
      </c>
      <c r="BK192" s="107">
        <f>ROUND(L192*K192,2)</f>
        <v>0</v>
      </c>
      <c r="BL192" s="20" t="s">
        <v>149</v>
      </c>
      <c r="BM192" s="20" t="s">
        <v>280</v>
      </c>
    </row>
    <row r="193" spans="2:65" s="11" customFormat="1" ht="22.5" customHeight="1">
      <c r="B193" s="178"/>
      <c r="C193" s="179"/>
      <c r="D193" s="179"/>
      <c r="E193" s="180" t="s">
        <v>5</v>
      </c>
      <c r="F193" s="272" t="s">
        <v>83</v>
      </c>
      <c r="G193" s="273"/>
      <c r="H193" s="273"/>
      <c r="I193" s="273"/>
      <c r="J193" s="179"/>
      <c r="K193" s="181">
        <v>1</v>
      </c>
      <c r="L193" s="179"/>
      <c r="M193" s="179"/>
      <c r="N193" s="179"/>
      <c r="O193" s="179"/>
      <c r="P193" s="179"/>
      <c r="Q193" s="179"/>
      <c r="R193" s="182"/>
      <c r="T193" s="183"/>
      <c r="U193" s="179"/>
      <c r="V193" s="179"/>
      <c r="W193" s="179"/>
      <c r="X193" s="179"/>
      <c r="Y193" s="179"/>
      <c r="Z193" s="179"/>
      <c r="AA193" s="184"/>
      <c r="AT193" s="185" t="s">
        <v>152</v>
      </c>
      <c r="AU193" s="185" t="s">
        <v>102</v>
      </c>
      <c r="AV193" s="11" t="s">
        <v>102</v>
      </c>
      <c r="AW193" s="11" t="s">
        <v>35</v>
      </c>
      <c r="AX193" s="11" t="s">
        <v>83</v>
      </c>
      <c r="AY193" s="185" t="s">
        <v>144</v>
      </c>
    </row>
    <row r="194" spans="2:65" s="1" customFormat="1" ht="31.5" customHeight="1">
      <c r="B194" s="126"/>
      <c r="C194" s="194" t="s">
        <v>281</v>
      </c>
      <c r="D194" s="194" t="s">
        <v>223</v>
      </c>
      <c r="E194" s="195" t="s">
        <v>282</v>
      </c>
      <c r="F194" s="277" t="s">
        <v>283</v>
      </c>
      <c r="G194" s="277"/>
      <c r="H194" s="277"/>
      <c r="I194" s="277"/>
      <c r="J194" s="196" t="s">
        <v>234</v>
      </c>
      <c r="K194" s="197">
        <v>1</v>
      </c>
      <c r="L194" s="278">
        <v>0</v>
      </c>
      <c r="M194" s="278"/>
      <c r="N194" s="279">
        <f>ROUND(L194*K194,2)</f>
        <v>0</v>
      </c>
      <c r="O194" s="276"/>
      <c r="P194" s="276"/>
      <c r="Q194" s="276"/>
      <c r="R194" s="129"/>
      <c r="T194" s="167" t="s">
        <v>5</v>
      </c>
      <c r="U194" s="46" t="s">
        <v>43</v>
      </c>
      <c r="V194" s="38"/>
      <c r="W194" s="168">
        <f>V194*K194</f>
        <v>0</v>
      </c>
      <c r="X194" s="168">
        <v>1.5399999999999999E-3</v>
      </c>
      <c r="Y194" s="168">
        <f>X194*K194</f>
        <v>1.5399999999999999E-3</v>
      </c>
      <c r="Z194" s="168">
        <v>0</v>
      </c>
      <c r="AA194" s="169">
        <f>Z194*K194</f>
        <v>0</v>
      </c>
      <c r="AR194" s="20" t="s">
        <v>184</v>
      </c>
      <c r="AT194" s="20" t="s">
        <v>223</v>
      </c>
      <c r="AU194" s="20" t="s">
        <v>102</v>
      </c>
      <c r="AY194" s="20" t="s">
        <v>144</v>
      </c>
      <c r="BE194" s="107">
        <f>IF(U194="základní",N194,0)</f>
        <v>0</v>
      </c>
      <c r="BF194" s="107">
        <f>IF(U194="snížená",N194,0)</f>
        <v>0</v>
      </c>
      <c r="BG194" s="107">
        <f>IF(U194="zákl. přenesená",N194,0)</f>
        <v>0</v>
      </c>
      <c r="BH194" s="107">
        <f>IF(U194="sníž. přenesená",N194,0)</f>
        <v>0</v>
      </c>
      <c r="BI194" s="107">
        <f>IF(U194="nulová",N194,0)</f>
        <v>0</v>
      </c>
      <c r="BJ194" s="20" t="s">
        <v>83</v>
      </c>
      <c r="BK194" s="107">
        <f>ROUND(L194*K194,2)</f>
        <v>0</v>
      </c>
      <c r="BL194" s="20" t="s">
        <v>149</v>
      </c>
      <c r="BM194" s="20" t="s">
        <v>284</v>
      </c>
    </row>
    <row r="195" spans="2:65" s="1" customFormat="1" ht="31.5" customHeight="1">
      <c r="B195" s="126"/>
      <c r="C195" s="163" t="s">
        <v>285</v>
      </c>
      <c r="D195" s="163" t="s">
        <v>145</v>
      </c>
      <c r="E195" s="164" t="s">
        <v>286</v>
      </c>
      <c r="F195" s="274" t="s">
        <v>287</v>
      </c>
      <c r="G195" s="274"/>
      <c r="H195" s="274"/>
      <c r="I195" s="274"/>
      <c r="J195" s="165" t="s">
        <v>234</v>
      </c>
      <c r="K195" s="166">
        <v>1</v>
      </c>
      <c r="L195" s="275">
        <v>0</v>
      </c>
      <c r="M195" s="275"/>
      <c r="N195" s="276">
        <f>ROUND(L195*K195,2)</f>
        <v>0</v>
      </c>
      <c r="O195" s="276"/>
      <c r="P195" s="276"/>
      <c r="Q195" s="276"/>
      <c r="R195" s="129"/>
      <c r="T195" s="167" t="s">
        <v>5</v>
      </c>
      <c r="U195" s="46" t="s">
        <v>43</v>
      </c>
      <c r="V195" s="38"/>
      <c r="W195" s="168">
        <f>V195*K195</f>
        <v>0</v>
      </c>
      <c r="X195" s="168">
        <v>0</v>
      </c>
      <c r="Y195" s="168">
        <f>X195*K195</f>
        <v>0</v>
      </c>
      <c r="Z195" s="168">
        <v>0</v>
      </c>
      <c r="AA195" s="169">
        <f>Z195*K195</f>
        <v>0</v>
      </c>
      <c r="AR195" s="20" t="s">
        <v>149</v>
      </c>
      <c r="AT195" s="20" t="s">
        <v>145</v>
      </c>
      <c r="AU195" s="20" t="s">
        <v>102</v>
      </c>
      <c r="AY195" s="20" t="s">
        <v>144</v>
      </c>
      <c r="BE195" s="107">
        <f>IF(U195="základní",N195,0)</f>
        <v>0</v>
      </c>
      <c r="BF195" s="107">
        <f>IF(U195="snížená",N195,0)</f>
        <v>0</v>
      </c>
      <c r="BG195" s="107">
        <f>IF(U195="zákl. přenesená",N195,0)</f>
        <v>0</v>
      </c>
      <c r="BH195" s="107">
        <f>IF(U195="sníž. přenesená",N195,0)</f>
        <v>0</v>
      </c>
      <c r="BI195" s="107">
        <f>IF(U195="nulová",N195,0)</f>
        <v>0</v>
      </c>
      <c r="BJ195" s="20" t="s">
        <v>83</v>
      </c>
      <c r="BK195" s="107">
        <f>ROUND(L195*K195,2)</f>
        <v>0</v>
      </c>
      <c r="BL195" s="20" t="s">
        <v>149</v>
      </c>
      <c r="BM195" s="20" t="s">
        <v>288</v>
      </c>
    </row>
    <row r="196" spans="2:65" s="11" customFormat="1" ht="22.5" customHeight="1">
      <c r="B196" s="178"/>
      <c r="C196" s="179"/>
      <c r="D196" s="179"/>
      <c r="E196" s="180" t="s">
        <v>5</v>
      </c>
      <c r="F196" s="272" t="s">
        <v>83</v>
      </c>
      <c r="G196" s="273"/>
      <c r="H196" s="273"/>
      <c r="I196" s="273"/>
      <c r="J196" s="179"/>
      <c r="K196" s="181">
        <v>1</v>
      </c>
      <c r="L196" s="179"/>
      <c r="M196" s="179"/>
      <c r="N196" s="179"/>
      <c r="O196" s="179"/>
      <c r="P196" s="179"/>
      <c r="Q196" s="179"/>
      <c r="R196" s="182"/>
      <c r="T196" s="183"/>
      <c r="U196" s="179"/>
      <c r="V196" s="179"/>
      <c r="W196" s="179"/>
      <c r="X196" s="179"/>
      <c r="Y196" s="179"/>
      <c r="Z196" s="179"/>
      <c r="AA196" s="184"/>
      <c r="AT196" s="185" t="s">
        <v>152</v>
      </c>
      <c r="AU196" s="185" t="s">
        <v>102</v>
      </c>
      <c r="AV196" s="11" t="s">
        <v>102</v>
      </c>
      <c r="AW196" s="11" t="s">
        <v>35</v>
      </c>
      <c r="AX196" s="11" t="s">
        <v>83</v>
      </c>
      <c r="AY196" s="185" t="s">
        <v>144</v>
      </c>
    </row>
    <row r="197" spans="2:65" s="1" customFormat="1" ht="31.5" customHeight="1">
      <c r="B197" s="126"/>
      <c r="C197" s="194" t="s">
        <v>289</v>
      </c>
      <c r="D197" s="194" t="s">
        <v>223</v>
      </c>
      <c r="E197" s="195" t="s">
        <v>290</v>
      </c>
      <c r="F197" s="277" t="s">
        <v>291</v>
      </c>
      <c r="G197" s="277"/>
      <c r="H197" s="277"/>
      <c r="I197" s="277"/>
      <c r="J197" s="196" t="s">
        <v>234</v>
      </c>
      <c r="K197" s="197">
        <v>1</v>
      </c>
      <c r="L197" s="278">
        <v>0</v>
      </c>
      <c r="M197" s="278"/>
      <c r="N197" s="279">
        <f t="shared" ref="N197:N210" si="5">ROUND(L197*K197,2)</f>
        <v>0</v>
      </c>
      <c r="O197" s="276"/>
      <c r="P197" s="276"/>
      <c r="Q197" s="276"/>
      <c r="R197" s="129"/>
      <c r="T197" s="167" t="s">
        <v>5</v>
      </c>
      <c r="U197" s="46" t="s">
        <v>43</v>
      </c>
      <c r="V197" s="38"/>
      <c r="W197" s="168">
        <f t="shared" ref="W197:W210" si="6">V197*K197</f>
        <v>0</v>
      </c>
      <c r="X197" s="168">
        <v>2.63E-3</v>
      </c>
      <c r="Y197" s="168">
        <f t="shared" ref="Y197:Y210" si="7">X197*K197</f>
        <v>2.63E-3</v>
      </c>
      <c r="Z197" s="168">
        <v>0</v>
      </c>
      <c r="AA197" s="169">
        <f t="shared" ref="AA197:AA210" si="8">Z197*K197</f>
        <v>0</v>
      </c>
      <c r="AR197" s="20" t="s">
        <v>184</v>
      </c>
      <c r="AT197" s="20" t="s">
        <v>223</v>
      </c>
      <c r="AU197" s="20" t="s">
        <v>102</v>
      </c>
      <c r="AY197" s="20" t="s">
        <v>144</v>
      </c>
      <c r="BE197" s="107">
        <f t="shared" ref="BE197:BE210" si="9">IF(U197="základní",N197,0)</f>
        <v>0</v>
      </c>
      <c r="BF197" s="107">
        <f t="shared" ref="BF197:BF210" si="10">IF(U197="snížená",N197,0)</f>
        <v>0</v>
      </c>
      <c r="BG197" s="107">
        <f t="shared" ref="BG197:BG210" si="11">IF(U197="zákl. přenesená",N197,0)</f>
        <v>0</v>
      </c>
      <c r="BH197" s="107">
        <f t="shared" ref="BH197:BH210" si="12">IF(U197="sníž. přenesená",N197,0)</f>
        <v>0</v>
      </c>
      <c r="BI197" s="107">
        <f t="shared" ref="BI197:BI210" si="13">IF(U197="nulová",N197,0)</f>
        <v>0</v>
      </c>
      <c r="BJ197" s="20" t="s">
        <v>83</v>
      </c>
      <c r="BK197" s="107">
        <f t="shared" ref="BK197:BK210" si="14">ROUND(L197*K197,2)</f>
        <v>0</v>
      </c>
      <c r="BL197" s="20" t="s">
        <v>149</v>
      </c>
      <c r="BM197" s="20" t="s">
        <v>292</v>
      </c>
    </row>
    <row r="198" spans="2:65" s="1" customFormat="1" ht="31.5" customHeight="1">
      <c r="B198" s="126"/>
      <c r="C198" s="163" t="s">
        <v>293</v>
      </c>
      <c r="D198" s="163" t="s">
        <v>145</v>
      </c>
      <c r="E198" s="164" t="s">
        <v>294</v>
      </c>
      <c r="F198" s="274" t="s">
        <v>295</v>
      </c>
      <c r="G198" s="274"/>
      <c r="H198" s="274"/>
      <c r="I198" s="274"/>
      <c r="J198" s="165" t="s">
        <v>234</v>
      </c>
      <c r="K198" s="166">
        <v>1</v>
      </c>
      <c r="L198" s="275">
        <v>0</v>
      </c>
      <c r="M198" s="275"/>
      <c r="N198" s="276">
        <f t="shared" si="5"/>
        <v>0</v>
      </c>
      <c r="O198" s="276"/>
      <c r="P198" s="276"/>
      <c r="Q198" s="276"/>
      <c r="R198" s="129"/>
      <c r="T198" s="167" t="s">
        <v>5</v>
      </c>
      <c r="U198" s="46" t="s">
        <v>43</v>
      </c>
      <c r="V198" s="38"/>
      <c r="W198" s="168">
        <f t="shared" si="6"/>
        <v>0</v>
      </c>
      <c r="X198" s="168">
        <v>0</v>
      </c>
      <c r="Y198" s="168">
        <f t="shared" si="7"/>
        <v>0</v>
      </c>
      <c r="Z198" s="168">
        <v>0</v>
      </c>
      <c r="AA198" s="169">
        <f t="shared" si="8"/>
        <v>0</v>
      </c>
      <c r="AR198" s="20" t="s">
        <v>149</v>
      </c>
      <c r="AT198" s="20" t="s">
        <v>145</v>
      </c>
      <c r="AU198" s="20" t="s">
        <v>102</v>
      </c>
      <c r="AY198" s="20" t="s">
        <v>144</v>
      </c>
      <c r="BE198" s="107">
        <f t="shared" si="9"/>
        <v>0</v>
      </c>
      <c r="BF198" s="107">
        <f t="shared" si="10"/>
        <v>0</v>
      </c>
      <c r="BG198" s="107">
        <f t="shared" si="11"/>
        <v>0</v>
      </c>
      <c r="BH198" s="107">
        <f t="shared" si="12"/>
        <v>0</v>
      </c>
      <c r="BI198" s="107">
        <f t="shared" si="13"/>
        <v>0</v>
      </c>
      <c r="BJ198" s="20" t="s">
        <v>83</v>
      </c>
      <c r="BK198" s="107">
        <f t="shared" si="14"/>
        <v>0</v>
      </c>
      <c r="BL198" s="20" t="s">
        <v>149</v>
      </c>
      <c r="BM198" s="20" t="s">
        <v>296</v>
      </c>
    </row>
    <row r="199" spans="2:65" s="1" customFormat="1" ht="22.5" customHeight="1">
      <c r="B199" s="126"/>
      <c r="C199" s="194" t="s">
        <v>297</v>
      </c>
      <c r="D199" s="194" t="s">
        <v>223</v>
      </c>
      <c r="E199" s="195" t="s">
        <v>298</v>
      </c>
      <c r="F199" s="277" t="s">
        <v>299</v>
      </c>
      <c r="G199" s="277"/>
      <c r="H199" s="277"/>
      <c r="I199" s="277"/>
      <c r="J199" s="196" t="s">
        <v>234</v>
      </c>
      <c r="K199" s="197">
        <v>1</v>
      </c>
      <c r="L199" s="278">
        <v>0</v>
      </c>
      <c r="M199" s="278"/>
      <c r="N199" s="279">
        <f t="shared" si="5"/>
        <v>0</v>
      </c>
      <c r="O199" s="276"/>
      <c r="P199" s="276"/>
      <c r="Q199" s="276"/>
      <c r="R199" s="129"/>
      <c r="T199" s="167" t="s">
        <v>5</v>
      </c>
      <c r="U199" s="46" t="s">
        <v>43</v>
      </c>
      <c r="V199" s="38"/>
      <c r="W199" s="168">
        <f t="shared" si="6"/>
        <v>0</v>
      </c>
      <c r="X199" s="168">
        <v>7.9000000000000001E-4</v>
      </c>
      <c r="Y199" s="168">
        <f t="shared" si="7"/>
        <v>7.9000000000000001E-4</v>
      </c>
      <c r="Z199" s="168">
        <v>0</v>
      </c>
      <c r="AA199" s="169">
        <f t="shared" si="8"/>
        <v>0</v>
      </c>
      <c r="AR199" s="20" t="s">
        <v>184</v>
      </c>
      <c r="AT199" s="20" t="s">
        <v>223</v>
      </c>
      <c r="AU199" s="20" t="s">
        <v>102</v>
      </c>
      <c r="AY199" s="20" t="s">
        <v>144</v>
      </c>
      <c r="BE199" s="107">
        <f t="shared" si="9"/>
        <v>0</v>
      </c>
      <c r="BF199" s="107">
        <f t="shared" si="10"/>
        <v>0</v>
      </c>
      <c r="BG199" s="107">
        <f t="shared" si="11"/>
        <v>0</v>
      </c>
      <c r="BH199" s="107">
        <f t="shared" si="12"/>
        <v>0</v>
      </c>
      <c r="BI199" s="107">
        <f t="shared" si="13"/>
        <v>0</v>
      </c>
      <c r="BJ199" s="20" t="s">
        <v>83</v>
      </c>
      <c r="BK199" s="107">
        <f t="shared" si="14"/>
        <v>0</v>
      </c>
      <c r="BL199" s="20" t="s">
        <v>149</v>
      </c>
      <c r="BM199" s="20" t="s">
        <v>300</v>
      </c>
    </row>
    <row r="200" spans="2:65" s="1" customFormat="1" ht="31.5" customHeight="1">
      <c r="B200" s="126"/>
      <c r="C200" s="163" t="s">
        <v>301</v>
      </c>
      <c r="D200" s="163" t="s">
        <v>145</v>
      </c>
      <c r="E200" s="164" t="s">
        <v>302</v>
      </c>
      <c r="F200" s="274" t="s">
        <v>303</v>
      </c>
      <c r="G200" s="274"/>
      <c r="H200" s="274"/>
      <c r="I200" s="274"/>
      <c r="J200" s="165" t="s">
        <v>304</v>
      </c>
      <c r="K200" s="166">
        <v>1</v>
      </c>
      <c r="L200" s="275">
        <v>0</v>
      </c>
      <c r="M200" s="275"/>
      <c r="N200" s="276">
        <f t="shared" si="5"/>
        <v>0</v>
      </c>
      <c r="O200" s="276"/>
      <c r="P200" s="276"/>
      <c r="Q200" s="276"/>
      <c r="R200" s="129"/>
      <c r="T200" s="167" t="s">
        <v>5</v>
      </c>
      <c r="U200" s="46" t="s">
        <v>43</v>
      </c>
      <c r="V200" s="38"/>
      <c r="W200" s="168">
        <f t="shared" si="6"/>
        <v>0</v>
      </c>
      <c r="X200" s="168">
        <v>1E-4</v>
      </c>
      <c r="Y200" s="168">
        <f t="shared" si="7"/>
        <v>1E-4</v>
      </c>
      <c r="Z200" s="168">
        <v>0</v>
      </c>
      <c r="AA200" s="169">
        <f t="shared" si="8"/>
        <v>0</v>
      </c>
      <c r="AR200" s="20" t="s">
        <v>149</v>
      </c>
      <c r="AT200" s="20" t="s">
        <v>145</v>
      </c>
      <c r="AU200" s="20" t="s">
        <v>102</v>
      </c>
      <c r="AY200" s="20" t="s">
        <v>144</v>
      </c>
      <c r="BE200" s="107">
        <f t="shared" si="9"/>
        <v>0</v>
      </c>
      <c r="BF200" s="107">
        <f t="shared" si="10"/>
        <v>0</v>
      </c>
      <c r="BG200" s="107">
        <f t="shared" si="11"/>
        <v>0</v>
      </c>
      <c r="BH200" s="107">
        <f t="shared" si="12"/>
        <v>0</v>
      </c>
      <c r="BI200" s="107">
        <f t="shared" si="13"/>
        <v>0</v>
      </c>
      <c r="BJ200" s="20" t="s">
        <v>83</v>
      </c>
      <c r="BK200" s="107">
        <f t="shared" si="14"/>
        <v>0</v>
      </c>
      <c r="BL200" s="20" t="s">
        <v>149</v>
      </c>
      <c r="BM200" s="20" t="s">
        <v>305</v>
      </c>
    </row>
    <row r="201" spans="2:65" s="1" customFormat="1" ht="31.5" customHeight="1">
      <c r="B201" s="126"/>
      <c r="C201" s="163" t="s">
        <v>306</v>
      </c>
      <c r="D201" s="163" t="s">
        <v>145</v>
      </c>
      <c r="E201" s="164" t="s">
        <v>307</v>
      </c>
      <c r="F201" s="274" t="s">
        <v>308</v>
      </c>
      <c r="G201" s="274"/>
      <c r="H201" s="274"/>
      <c r="I201" s="274"/>
      <c r="J201" s="165" t="s">
        <v>234</v>
      </c>
      <c r="K201" s="166">
        <v>1</v>
      </c>
      <c r="L201" s="275">
        <v>0</v>
      </c>
      <c r="M201" s="275"/>
      <c r="N201" s="276">
        <f t="shared" si="5"/>
        <v>0</v>
      </c>
      <c r="O201" s="276"/>
      <c r="P201" s="276"/>
      <c r="Q201" s="276"/>
      <c r="R201" s="129"/>
      <c r="T201" s="167" t="s">
        <v>5</v>
      </c>
      <c r="U201" s="46" t="s">
        <v>43</v>
      </c>
      <c r="V201" s="38"/>
      <c r="W201" s="168">
        <f t="shared" si="6"/>
        <v>0</v>
      </c>
      <c r="X201" s="168">
        <v>4.0050000000000002E-2</v>
      </c>
      <c r="Y201" s="168">
        <f t="shared" si="7"/>
        <v>4.0050000000000002E-2</v>
      </c>
      <c r="Z201" s="168">
        <v>0</v>
      </c>
      <c r="AA201" s="169">
        <f t="shared" si="8"/>
        <v>0</v>
      </c>
      <c r="AR201" s="20" t="s">
        <v>149</v>
      </c>
      <c r="AT201" s="20" t="s">
        <v>145</v>
      </c>
      <c r="AU201" s="20" t="s">
        <v>102</v>
      </c>
      <c r="AY201" s="20" t="s">
        <v>144</v>
      </c>
      <c r="BE201" s="107">
        <f t="shared" si="9"/>
        <v>0</v>
      </c>
      <c r="BF201" s="107">
        <f t="shared" si="10"/>
        <v>0</v>
      </c>
      <c r="BG201" s="107">
        <f t="shared" si="11"/>
        <v>0</v>
      </c>
      <c r="BH201" s="107">
        <f t="shared" si="12"/>
        <v>0</v>
      </c>
      <c r="BI201" s="107">
        <f t="shared" si="13"/>
        <v>0</v>
      </c>
      <c r="BJ201" s="20" t="s">
        <v>83</v>
      </c>
      <c r="BK201" s="107">
        <f t="shared" si="14"/>
        <v>0</v>
      </c>
      <c r="BL201" s="20" t="s">
        <v>149</v>
      </c>
      <c r="BM201" s="20" t="s">
        <v>309</v>
      </c>
    </row>
    <row r="202" spans="2:65" s="1" customFormat="1" ht="31.5" customHeight="1">
      <c r="B202" s="126"/>
      <c r="C202" s="163" t="s">
        <v>310</v>
      </c>
      <c r="D202" s="163" t="s">
        <v>145</v>
      </c>
      <c r="E202" s="164" t="s">
        <v>311</v>
      </c>
      <c r="F202" s="274" t="s">
        <v>312</v>
      </c>
      <c r="G202" s="274"/>
      <c r="H202" s="274"/>
      <c r="I202" s="274"/>
      <c r="J202" s="165" t="s">
        <v>234</v>
      </c>
      <c r="K202" s="166">
        <v>1</v>
      </c>
      <c r="L202" s="275">
        <v>0</v>
      </c>
      <c r="M202" s="275"/>
      <c r="N202" s="276">
        <f t="shared" si="5"/>
        <v>0</v>
      </c>
      <c r="O202" s="276"/>
      <c r="P202" s="276"/>
      <c r="Q202" s="276"/>
      <c r="R202" s="129"/>
      <c r="T202" s="167" t="s">
        <v>5</v>
      </c>
      <c r="U202" s="46" t="s">
        <v>43</v>
      </c>
      <c r="V202" s="38"/>
      <c r="W202" s="168">
        <f t="shared" si="6"/>
        <v>0</v>
      </c>
      <c r="X202" s="168">
        <v>3.96E-3</v>
      </c>
      <c r="Y202" s="168">
        <f t="shared" si="7"/>
        <v>3.96E-3</v>
      </c>
      <c r="Z202" s="168">
        <v>0</v>
      </c>
      <c r="AA202" s="169">
        <f t="shared" si="8"/>
        <v>0</v>
      </c>
      <c r="AR202" s="20" t="s">
        <v>149</v>
      </c>
      <c r="AT202" s="20" t="s">
        <v>145</v>
      </c>
      <c r="AU202" s="20" t="s">
        <v>102</v>
      </c>
      <c r="AY202" s="20" t="s">
        <v>144</v>
      </c>
      <c r="BE202" s="107">
        <f t="shared" si="9"/>
        <v>0</v>
      </c>
      <c r="BF202" s="107">
        <f t="shared" si="10"/>
        <v>0</v>
      </c>
      <c r="BG202" s="107">
        <f t="shared" si="11"/>
        <v>0</v>
      </c>
      <c r="BH202" s="107">
        <f t="shared" si="12"/>
        <v>0</v>
      </c>
      <c r="BI202" s="107">
        <f t="shared" si="13"/>
        <v>0</v>
      </c>
      <c r="BJ202" s="20" t="s">
        <v>83</v>
      </c>
      <c r="BK202" s="107">
        <f t="shared" si="14"/>
        <v>0</v>
      </c>
      <c r="BL202" s="20" t="s">
        <v>149</v>
      </c>
      <c r="BM202" s="20" t="s">
        <v>313</v>
      </c>
    </row>
    <row r="203" spans="2:65" s="1" customFormat="1" ht="31.5" customHeight="1">
      <c r="B203" s="126"/>
      <c r="C203" s="163" t="s">
        <v>314</v>
      </c>
      <c r="D203" s="163" t="s">
        <v>145</v>
      </c>
      <c r="E203" s="164" t="s">
        <v>315</v>
      </c>
      <c r="F203" s="274" t="s">
        <v>316</v>
      </c>
      <c r="G203" s="274"/>
      <c r="H203" s="274"/>
      <c r="I203" s="274"/>
      <c r="J203" s="165" t="s">
        <v>234</v>
      </c>
      <c r="K203" s="166">
        <v>1</v>
      </c>
      <c r="L203" s="275">
        <v>0</v>
      </c>
      <c r="M203" s="275"/>
      <c r="N203" s="276">
        <f t="shared" si="5"/>
        <v>0</v>
      </c>
      <c r="O203" s="276"/>
      <c r="P203" s="276"/>
      <c r="Q203" s="276"/>
      <c r="R203" s="129"/>
      <c r="T203" s="167" t="s">
        <v>5</v>
      </c>
      <c r="U203" s="46" t="s">
        <v>43</v>
      </c>
      <c r="V203" s="38"/>
      <c r="W203" s="168">
        <f t="shared" si="6"/>
        <v>0</v>
      </c>
      <c r="X203" s="168">
        <v>6.0600000000000001E-2</v>
      </c>
      <c r="Y203" s="168">
        <f t="shared" si="7"/>
        <v>6.0600000000000001E-2</v>
      </c>
      <c r="Z203" s="168">
        <v>0</v>
      </c>
      <c r="AA203" s="169">
        <f t="shared" si="8"/>
        <v>0</v>
      </c>
      <c r="AR203" s="20" t="s">
        <v>149</v>
      </c>
      <c r="AT203" s="20" t="s">
        <v>145</v>
      </c>
      <c r="AU203" s="20" t="s">
        <v>102</v>
      </c>
      <c r="AY203" s="20" t="s">
        <v>144</v>
      </c>
      <c r="BE203" s="107">
        <f t="shared" si="9"/>
        <v>0</v>
      </c>
      <c r="BF203" s="107">
        <f t="shared" si="10"/>
        <v>0</v>
      </c>
      <c r="BG203" s="107">
        <f t="shared" si="11"/>
        <v>0</v>
      </c>
      <c r="BH203" s="107">
        <f t="shared" si="12"/>
        <v>0</v>
      </c>
      <c r="BI203" s="107">
        <f t="shared" si="13"/>
        <v>0</v>
      </c>
      <c r="BJ203" s="20" t="s">
        <v>83</v>
      </c>
      <c r="BK203" s="107">
        <f t="shared" si="14"/>
        <v>0</v>
      </c>
      <c r="BL203" s="20" t="s">
        <v>149</v>
      </c>
      <c r="BM203" s="20" t="s">
        <v>317</v>
      </c>
    </row>
    <row r="204" spans="2:65" s="1" customFormat="1" ht="31.5" customHeight="1">
      <c r="B204" s="126"/>
      <c r="C204" s="163" t="s">
        <v>318</v>
      </c>
      <c r="D204" s="163" t="s">
        <v>145</v>
      </c>
      <c r="E204" s="164" t="s">
        <v>319</v>
      </c>
      <c r="F204" s="274" t="s">
        <v>320</v>
      </c>
      <c r="G204" s="274"/>
      <c r="H204" s="274"/>
      <c r="I204" s="274"/>
      <c r="J204" s="165" t="s">
        <v>234</v>
      </c>
      <c r="K204" s="166">
        <v>1</v>
      </c>
      <c r="L204" s="275">
        <v>0</v>
      </c>
      <c r="M204" s="275"/>
      <c r="N204" s="276">
        <f t="shared" si="5"/>
        <v>0</v>
      </c>
      <c r="O204" s="276"/>
      <c r="P204" s="276"/>
      <c r="Q204" s="276"/>
      <c r="R204" s="129"/>
      <c r="T204" s="167" t="s">
        <v>5</v>
      </c>
      <c r="U204" s="46" t="s">
        <v>43</v>
      </c>
      <c r="V204" s="38"/>
      <c r="W204" s="168">
        <f t="shared" si="6"/>
        <v>0</v>
      </c>
      <c r="X204" s="168">
        <v>0.14494000000000001</v>
      </c>
      <c r="Y204" s="168">
        <f t="shared" si="7"/>
        <v>0.14494000000000001</v>
      </c>
      <c r="Z204" s="168">
        <v>0</v>
      </c>
      <c r="AA204" s="169">
        <f t="shared" si="8"/>
        <v>0</v>
      </c>
      <c r="AR204" s="20" t="s">
        <v>149</v>
      </c>
      <c r="AT204" s="20" t="s">
        <v>145</v>
      </c>
      <c r="AU204" s="20" t="s">
        <v>102</v>
      </c>
      <c r="AY204" s="20" t="s">
        <v>144</v>
      </c>
      <c r="BE204" s="107">
        <f t="shared" si="9"/>
        <v>0</v>
      </c>
      <c r="BF204" s="107">
        <f t="shared" si="10"/>
        <v>0</v>
      </c>
      <c r="BG204" s="107">
        <f t="shared" si="11"/>
        <v>0</v>
      </c>
      <c r="BH204" s="107">
        <f t="shared" si="12"/>
        <v>0</v>
      </c>
      <c r="BI204" s="107">
        <f t="shared" si="13"/>
        <v>0</v>
      </c>
      <c r="BJ204" s="20" t="s">
        <v>83</v>
      </c>
      <c r="BK204" s="107">
        <f t="shared" si="14"/>
        <v>0</v>
      </c>
      <c r="BL204" s="20" t="s">
        <v>149</v>
      </c>
      <c r="BM204" s="20" t="s">
        <v>321</v>
      </c>
    </row>
    <row r="205" spans="2:65" s="1" customFormat="1" ht="22.5" customHeight="1">
      <c r="B205" s="126"/>
      <c r="C205" s="194" t="s">
        <v>322</v>
      </c>
      <c r="D205" s="194" t="s">
        <v>223</v>
      </c>
      <c r="E205" s="195" t="s">
        <v>323</v>
      </c>
      <c r="F205" s="277" t="s">
        <v>324</v>
      </c>
      <c r="G205" s="277"/>
      <c r="H205" s="277"/>
      <c r="I205" s="277"/>
      <c r="J205" s="196" t="s">
        <v>234</v>
      </c>
      <c r="K205" s="197">
        <v>1</v>
      </c>
      <c r="L205" s="278">
        <v>0</v>
      </c>
      <c r="M205" s="278"/>
      <c r="N205" s="279">
        <f t="shared" si="5"/>
        <v>0</v>
      </c>
      <c r="O205" s="276"/>
      <c r="P205" s="276"/>
      <c r="Q205" s="276"/>
      <c r="R205" s="129"/>
      <c r="T205" s="167" t="s">
        <v>5</v>
      </c>
      <c r="U205" s="46" t="s">
        <v>43</v>
      </c>
      <c r="V205" s="38"/>
      <c r="W205" s="168">
        <f t="shared" si="6"/>
        <v>0</v>
      </c>
      <c r="X205" s="168">
        <v>0.06</v>
      </c>
      <c r="Y205" s="168">
        <f t="shared" si="7"/>
        <v>0.06</v>
      </c>
      <c r="Z205" s="168">
        <v>0</v>
      </c>
      <c r="AA205" s="169">
        <f t="shared" si="8"/>
        <v>0</v>
      </c>
      <c r="AR205" s="20" t="s">
        <v>184</v>
      </c>
      <c r="AT205" s="20" t="s">
        <v>223</v>
      </c>
      <c r="AU205" s="20" t="s">
        <v>102</v>
      </c>
      <c r="AY205" s="20" t="s">
        <v>144</v>
      </c>
      <c r="BE205" s="107">
        <f t="shared" si="9"/>
        <v>0</v>
      </c>
      <c r="BF205" s="107">
        <f t="shared" si="10"/>
        <v>0</v>
      </c>
      <c r="BG205" s="107">
        <f t="shared" si="11"/>
        <v>0</v>
      </c>
      <c r="BH205" s="107">
        <f t="shared" si="12"/>
        <v>0</v>
      </c>
      <c r="BI205" s="107">
        <f t="shared" si="13"/>
        <v>0</v>
      </c>
      <c r="BJ205" s="20" t="s">
        <v>83</v>
      </c>
      <c r="BK205" s="107">
        <f t="shared" si="14"/>
        <v>0</v>
      </c>
      <c r="BL205" s="20" t="s">
        <v>149</v>
      </c>
      <c r="BM205" s="20" t="s">
        <v>325</v>
      </c>
    </row>
    <row r="206" spans="2:65" s="1" customFormat="1" ht="22.5" customHeight="1">
      <c r="B206" s="126"/>
      <c r="C206" s="194" t="s">
        <v>326</v>
      </c>
      <c r="D206" s="194" t="s">
        <v>223</v>
      </c>
      <c r="E206" s="195" t="s">
        <v>327</v>
      </c>
      <c r="F206" s="277" t="s">
        <v>328</v>
      </c>
      <c r="G206" s="277"/>
      <c r="H206" s="277"/>
      <c r="I206" s="277"/>
      <c r="J206" s="196" t="s">
        <v>234</v>
      </c>
      <c r="K206" s="197">
        <v>1</v>
      </c>
      <c r="L206" s="278">
        <v>0</v>
      </c>
      <c r="M206" s="278"/>
      <c r="N206" s="279">
        <f t="shared" si="5"/>
        <v>0</v>
      </c>
      <c r="O206" s="276"/>
      <c r="P206" s="276"/>
      <c r="Q206" s="276"/>
      <c r="R206" s="129"/>
      <c r="T206" s="167" t="s">
        <v>5</v>
      </c>
      <c r="U206" s="46" t="s">
        <v>43</v>
      </c>
      <c r="V206" s="38"/>
      <c r="W206" s="168">
        <f t="shared" si="6"/>
        <v>0</v>
      </c>
      <c r="X206" s="168">
        <v>5.8000000000000003E-2</v>
      </c>
      <c r="Y206" s="168">
        <f t="shared" si="7"/>
        <v>5.8000000000000003E-2</v>
      </c>
      <c r="Z206" s="168">
        <v>0</v>
      </c>
      <c r="AA206" s="169">
        <f t="shared" si="8"/>
        <v>0</v>
      </c>
      <c r="AR206" s="20" t="s">
        <v>184</v>
      </c>
      <c r="AT206" s="20" t="s">
        <v>223</v>
      </c>
      <c r="AU206" s="20" t="s">
        <v>102</v>
      </c>
      <c r="AY206" s="20" t="s">
        <v>144</v>
      </c>
      <c r="BE206" s="107">
        <f t="shared" si="9"/>
        <v>0</v>
      </c>
      <c r="BF206" s="107">
        <f t="shared" si="10"/>
        <v>0</v>
      </c>
      <c r="BG206" s="107">
        <f t="shared" si="11"/>
        <v>0</v>
      </c>
      <c r="BH206" s="107">
        <f t="shared" si="12"/>
        <v>0</v>
      </c>
      <c r="BI206" s="107">
        <f t="shared" si="13"/>
        <v>0</v>
      </c>
      <c r="BJ206" s="20" t="s">
        <v>83</v>
      </c>
      <c r="BK206" s="107">
        <f t="shared" si="14"/>
        <v>0</v>
      </c>
      <c r="BL206" s="20" t="s">
        <v>149</v>
      </c>
      <c r="BM206" s="20" t="s">
        <v>329</v>
      </c>
    </row>
    <row r="207" spans="2:65" s="1" customFormat="1" ht="22.5" customHeight="1">
      <c r="B207" s="126"/>
      <c r="C207" s="194" t="s">
        <v>330</v>
      </c>
      <c r="D207" s="194" t="s">
        <v>223</v>
      </c>
      <c r="E207" s="195" t="s">
        <v>331</v>
      </c>
      <c r="F207" s="277" t="s">
        <v>332</v>
      </c>
      <c r="G207" s="277"/>
      <c r="H207" s="277"/>
      <c r="I207" s="277"/>
      <c r="J207" s="196" t="s">
        <v>234</v>
      </c>
      <c r="K207" s="197">
        <v>1</v>
      </c>
      <c r="L207" s="278">
        <v>0</v>
      </c>
      <c r="M207" s="278"/>
      <c r="N207" s="279">
        <f t="shared" si="5"/>
        <v>0</v>
      </c>
      <c r="O207" s="276"/>
      <c r="P207" s="276"/>
      <c r="Q207" s="276"/>
      <c r="R207" s="129"/>
      <c r="T207" s="167" t="s">
        <v>5</v>
      </c>
      <c r="U207" s="46" t="s">
        <v>43</v>
      </c>
      <c r="V207" s="38"/>
      <c r="W207" s="168">
        <f t="shared" si="6"/>
        <v>0</v>
      </c>
      <c r="X207" s="168">
        <v>4.0000000000000001E-3</v>
      </c>
      <c r="Y207" s="168">
        <f t="shared" si="7"/>
        <v>4.0000000000000001E-3</v>
      </c>
      <c r="Z207" s="168">
        <v>0</v>
      </c>
      <c r="AA207" s="169">
        <f t="shared" si="8"/>
        <v>0</v>
      </c>
      <c r="AR207" s="20" t="s">
        <v>184</v>
      </c>
      <c r="AT207" s="20" t="s">
        <v>223</v>
      </c>
      <c r="AU207" s="20" t="s">
        <v>102</v>
      </c>
      <c r="AY207" s="20" t="s">
        <v>144</v>
      </c>
      <c r="BE207" s="107">
        <f t="shared" si="9"/>
        <v>0</v>
      </c>
      <c r="BF207" s="107">
        <f t="shared" si="10"/>
        <v>0</v>
      </c>
      <c r="BG207" s="107">
        <f t="shared" si="11"/>
        <v>0</v>
      </c>
      <c r="BH207" s="107">
        <f t="shared" si="12"/>
        <v>0</v>
      </c>
      <c r="BI207" s="107">
        <f t="shared" si="13"/>
        <v>0</v>
      </c>
      <c r="BJ207" s="20" t="s">
        <v>83</v>
      </c>
      <c r="BK207" s="107">
        <f t="shared" si="14"/>
        <v>0</v>
      </c>
      <c r="BL207" s="20" t="s">
        <v>149</v>
      </c>
      <c r="BM207" s="20" t="s">
        <v>333</v>
      </c>
    </row>
    <row r="208" spans="2:65" s="1" customFormat="1" ht="22.5" customHeight="1">
      <c r="B208" s="126"/>
      <c r="C208" s="194" t="s">
        <v>334</v>
      </c>
      <c r="D208" s="194" t="s">
        <v>223</v>
      </c>
      <c r="E208" s="195" t="s">
        <v>335</v>
      </c>
      <c r="F208" s="277" t="s">
        <v>336</v>
      </c>
      <c r="G208" s="277"/>
      <c r="H208" s="277"/>
      <c r="I208" s="277"/>
      <c r="J208" s="196" t="s">
        <v>234</v>
      </c>
      <c r="K208" s="197">
        <v>1</v>
      </c>
      <c r="L208" s="278">
        <v>0</v>
      </c>
      <c r="M208" s="278"/>
      <c r="N208" s="279">
        <f t="shared" si="5"/>
        <v>0</v>
      </c>
      <c r="O208" s="276"/>
      <c r="P208" s="276"/>
      <c r="Q208" s="276"/>
      <c r="R208" s="129"/>
      <c r="T208" s="167" t="s">
        <v>5</v>
      </c>
      <c r="U208" s="46" t="s">
        <v>43</v>
      </c>
      <c r="V208" s="38"/>
      <c r="W208" s="168">
        <f t="shared" si="6"/>
        <v>0</v>
      </c>
      <c r="X208" s="168">
        <v>0.04</v>
      </c>
      <c r="Y208" s="168">
        <f t="shared" si="7"/>
        <v>0.04</v>
      </c>
      <c r="Z208" s="168">
        <v>0</v>
      </c>
      <c r="AA208" s="169">
        <f t="shared" si="8"/>
        <v>0</v>
      </c>
      <c r="AR208" s="20" t="s">
        <v>184</v>
      </c>
      <c r="AT208" s="20" t="s">
        <v>223</v>
      </c>
      <c r="AU208" s="20" t="s">
        <v>102</v>
      </c>
      <c r="AY208" s="20" t="s">
        <v>144</v>
      </c>
      <c r="BE208" s="107">
        <f t="shared" si="9"/>
        <v>0</v>
      </c>
      <c r="BF208" s="107">
        <f t="shared" si="10"/>
        <v>0</v>
      </c>
      <c r="BG208" s="107">
        <f t="shared" si="11"/>
        <v>0</v>
      </c>
      <c r="BH208" s="107">
        <f t="shared" si="12"/>
        <v>0</v>
      </c>
      <c r="BI208" s="107">
        <f t="shared" si="13"/>
        <v>0</v>
      </c>
      <c r="BJ208" s="20" t="s">
        <v>83</v>
      </c>
      <c r="BK208" s="107">
        <f t="shared" si="14"/>
        <v>0</v>
      </c>
      <c r="BL208" s="20" t="s">
        <v>149</v>
      </c>
      <c r="BM208" s="20" t="s">
        <v>337</v>
      </c>
    </row>
    <row r="209" spans="2:65" s="1" customFormat="1" ht="22.5" customHeight="1">
      <c r="B209" s="126"/>
      <c r="C209" s="194" t="s">
        <v>338</v>
      </c>
      <c r="D209" s="194" t="s">
        <v>223</v>
      </c>
      <c r="E209" s="195" t="s">
        <v>339</v>
      </c>
      <c r="F209" s="277" t="s">
        <v>340</v>
      </c>
      <c r="G209" s="277"/>
      <c r="H209" s="277"/>
      <c r="I209" s="277"/>
      <c r="J209" s="196" t="s">
        <v>234</v>
      </c>
      <c r="K209" s="197">
        <v>1</v>
      </c>
      <c r="L209" s="278">
        <v>0</v>
      </c>
      <c r="M209" s="278"/>
      <c r="N209" s="279">
        <f t="shared" si="5"/>
        <v>0</v>
      </c>
      <c r="O209" s="276"/>
      <c r="P209" s="276"/>
      <c r="Q209" s="276"/>
      <c r="R209" s="129"/>
      <c r="T209" s="167" t="s">
        <v>5</v>
      </c>
      <c r="U209" s="46" t="s">
        <v>43</v>
      </c>
      <c r="V209" s="38"/>
      <c r="W209" s="168">
        <f t="shared" si="6"/>
        <v>0</v>
      </c>
      <c r="X209" s="168">
        <v>5.7000000000000002E-2</v>
      </c>
      <c r="Y209" s="168">
        <f t="shared" si="7"/>
        <v>5.7000000000000002E-2</v>
      </c>
      <c r="Z209" s="168">
        <v>0</v>
      </c>
      <c r="AA209" s="169">
        <f t="shared" si="8"/>
        <v>0</v>
      </c>
      <c r="AR209" s="20" t="s">
        <v>184</v>
      </c>
      <c r="AT209" s="20" t="s">
        <v>223</v>
      </c>
      <c r="AU209" s="20" t="s">
        <v>102</v>
      </c>
      <c r="AY209" s="20" t="s">
        <v>144</v>
      </c>
      <c r="BE209" s="107">
        <f t="shared" si="9"/>
        <v>0</v>
      </c>
      <c r="BF209" s="107">
        <f t="shared" si="10"/>
        <v>0</v>
      </c>
      <c r="BG209" s="107">
        <f t="shared" si="11"/>
        <v>0</v>
      </c>
      <c r="BH209" s="107">
        <f t="shared" si="12"/>
        <v>0</v>
      </c>
      <c r="BI209" s="107">
        <f t="shared" si="13"/>
        <v>0</v>
      </c>
      <c r="BJ209" s="20" t="s">
        <v>83</v>
      </c>
      <c r="BK209" s="107">
        <f t="shared" si="14"/>
        <v>0</v>
      </c>
      <c r="BL209" s="20" t="s">
        <v>149</v>
      </c>
      <c r="BM209" s="20" t="s">
        <v>341</v>
      </c>
    </row>
    <row r="210" spans="2:65" s="1" customFormat="1" ht="31.5" customHeight="1">
      <c r="B210" s="126"/>
      <c r="C210" s="163" t="s">
        <v>342</v>
      </c>
      <c r="D210" s="163" t="s">
        <v>145</v>
      </c>
      <c r="E210" s="164" t="s">
        <v>343</v>
      </c>
      <c r="F210" s="274" t="s">
        <v>344</v>
      </c>
      <c r="G210" s="274"/>
      <c r="H210" s="274"/>
      <c r="I210" s="274"/>
      <c r="J210" s="165" t="s">
        <v>148</v>
      </c>
      <c r="K210" s="166">
        <v>2.2000000000000002</v>
      </c>
      <c r="L210" s="275">
        <v>0</v>
      </c>
      <c r="M210" s="275"/>
      <c r="N210" s="276">
        <f t="shared" si="5"/>
        <v>0</v>
      </c>
      <c r="O210" s="276"/>
      <c r="P210" s="276"/>
      <c r="Q210" s="276"/>
      <c r="R210" s="129"/>
      <c r="T210" s="167" t="s">
        <v>5</v>
      </c>
      <c r="U210" s="46" t="s">
        <v>43</v>
      </c>
      <c r="V210" s="38"/>
      <c r="W210" s="168">
        <f t="shared" si="6"/>
        <v>0</v>
      </c>
      <c r="X210" s="168">
        <v>0</v>
      </c>
      <c r="Y210" s="168">
        <f t="shared" si="7"/>
        <v>0</v>
      </c>
      <c r="Z210" s="168">
        <v>0</v>
      </c>
      <c r="AA210" s="169">
        <f t="shared" si="8"/>
        <v>0</v>
      </c>
      <c r="AR210" s="20" t="s">
        <v>149</v>
      </c>
      <c r="AT210" s="20" t="s">
        <v>145</v>
      </c>
      <c r="AU210" s="20" t="s">
        <v>102</v>
      </c>
      <c r="AY210" s="20" t="s">
        <v>144</v>
      </c>
      <c r="BE210" s="107">
        <f t="shared" si="9"/>
        <v>0</v>
      </c>
      <c r="BF210" s="107">
        <f t="shared" si="10"/>
        <v>0</v>
      </c>
      <c r="BG210" s="107">
        <f t="shared" si="11"/>
        <v>0</v>
      </c>
      <c r="BH210" s="107">
        <f t="shared" si="12"/>
        <v>0</v>
      </c>
      <c r="BI210" s="107">
        <f t="shared" si="13"/>
        <v>0</v>
      </c>
      <c r="BJ210" s="20" t="s">
        <v>83</v>
      </c>
      <c r="BK210" s="107">
        <f t="shared" si="14"/>
        <v>0</v>
      </c>
      <c r="BL210" s="20" t="s">
        <v>149</v>
      </c>
      <c r="BM210" s="20" t="s">
        <v>345</v>
      </c>
    </row>
    <row r="211" spans="2:65" s="11" customFormat="1" ht="22.5" customHeight="1">
      <c r="B211" s="178"/>
      <c r="C211" s="179"/>
      <c r="D211" s="179"/>
      <c r="E211" s="180" t="s">
        <v>5</v>
      </c>
      <c r="F211" s="272" t="s">
        <v>346</v>
      </c>
      <c r="G211" s="273"/>
      <c r="H211" s="273"/>
      <c r="I211" s="273"/>
      <c r="J211" s="179"/>
      <c r="K211" s="181">
        <v>2.2000000000000002</v>
      </c>
      <c r="L211" s="179"/>
      <c r="M211" s="179"/>
      <c r="N211" s="179"/>
      <c r="O211" s="179"/>
      <c r="P211" s="179"/>
      <c r="Q211" s="179"/>
      <c r="R211" s="182"/>
      <c r="T211" s="183"/>
      <c r="U211" s="179"/>
      <c r="V211" s="179"/>
      <c r="W211" s="179"/>
      <c r="X211" s="179"/>
      <c r="Y211" s="179"/>
      <c r="Z211" s="179"/>
      <c r="AA211" s="184"/>
      <c r="AT211" s="185" t="s">
        <v>152</v>
      </c>
      <c r="AU211" s="185" t="s">
        <v>102</v>
      </c>
      <c r="AV211" s="11" t="s">
        <v>102</v>
      </c>
      <c r="AW211" s="11" t="s">
        <v>35</v>
      </c>
      <c r="AX211" s="11" t="s">
        <v>83</v>
      </c>
      <c r="AY211" s="185" t="s">
        <v>144</v>
      </c>
    </row>
    <row r="212" spans="2:65" s="1" customFormat="1" ht="31.5" customHeight="1">
      <c r="B212" s="126"/>
      <c r="C212" s="163" t="s">
        <v>347</v>
      </c>
      <c r="D212" s="163" t="s">
        <v>145</v>
      </c>
      <c r="E212" s="164" t="s">
        <v>348</v>
      </c>
      <c r="F212" s="274" t="s">
        <v>349</v>
      </c>
      <c r="G212" s="274"/>
      <c r="H212" s="274"/>
      <c r="I212" s="274"/>
      <c r="J212" s="165" t="s">
        <v>350</v>
      </c>
      <c r="K212" s="166">
        <v>22</v>
      </c>
      <c r="L212" s="275">
        <v>0</v>
      </c>
      <c r="M212" s="275"/>
      <c r="N212" s="276">
        <f>ROUND(L212*K212,2)</f>
        <v>0</v>
      </c>
      <c r="O212" s="276"/>
      <c r="P212" s="276"/>
      <c r="Q212" s="276"/>
      <c r="R212" s="129"/>
      <c r="T212" s="167" t="s">
        <v>5</v>
      </c>
      <c r="U212" s="46" t="s">
        <v>43</v>
      </c>
      <c r="V212" s="38"/>
      <c r="W212" s="168">
        <f>V212*K212</f>
        <v>0</v>
      </c>
      <c r="X212" s="168">
        <v>4.0200000000000001E-3</v>
      </c>
      <c r="Y212" s="168">
        <f>X212*K212</f>
        <v>8.8440000000000005E-2</v>
      </c>
      <c r="Z212" s="168">
        <v>0</v>
      </c>
      <c r="AA212" s="169">
        <f>Z212*K212</f>
        <v>0</v>
      </c>
      <c r="AR212" s="20" t="s">
        <v>149</v>
      </c>
      <c r="AT212" s="20" t="s">
        <v>145</v>
      </c>
      <c r="AU212" s="20" t="s">
        <v>102</v>
      </c>
      <c r="AY212" s="20" t="s">
        <v>144</v>
      </c>
      <c r="BE212" s="107">
        <f>IF(U212="základní",N212,0)</f>
        <v>0</v>
      </c>
      <c r="BF212" s="107">
        <f>IF(U212="snížená",N212,0)</f>
        <v>0</v>
      </c>
      <c r="BG212" s="107">
        <f>IF(U212="zákl. přenesená",N212,0)</f>
        <v>0</v>
      </c>
      <c r="BH212" s="107">
        <f>IF(U212="sníž. přenesená",N212,0)</f>
        <v>0</v>
      </c>
      <c r="BI212" s="107">
        <f>IF(U212="nulová",N212,0)</f>
        <v>0</v>
      </c>
      <c r="BJ212" s="20" t="s">
        <v>83</v>
      </c>
      <c r="BK212" s="107">
        <f>ROUND(L212*K212,2)</f>
        <v>0</v>
      </c>
      <c r="BL212" s="20" t="s">
        <v>149</v>
      </c>
      <c r="BM212" s="20" t="s">
        <v>351</v>
      </c>
    </row>
    <row r="213" spans="2:65" s="11" customFormat="1" ht="22.5" customHeight="1">
      <c r="B213" s="178"/>
      <c r="C213" s="179"/>
      <c r="D213" s="179"/>
      <c r="E213" s="180" t="s">
        <v>5</v>
      </c>
      <c r="F213" s="272" t="s">
        <v>352</v>
      </c>
      <c r="G213" s="273"/>
      <c r="H213" s="273"/>
      <c r="I213" s="273"/>
      <c r="J213" s="179"/>
      <c r="K213" s="181">
        <v>22</v>
      </c>
      <c r="L213" s="179"/>
      <c r="M213" s="179"/>
      <c r="N213" s="179"/>
      <c r="O213" s="179"/>
      <c r="P213" s="179"/>
      <c r="Q213" s="179"/>
      <c r="R213" s="182"/>
      <c r="T213" s="183"/>
      <c r="U213" s="179"/>
      <c r="V213" s="179"/>
      <c r="W213" s="179"/>
      <c r="X213" s="179"/>
      <c r="Y213" s="179"/>
      <c r="Z213" s="179"/>
      <c r="AA213" s="184"/>
      <c r="AT213" s="185" t="s">
        <v>152</v>
      </c>
      <c r="AU213" s="185" t="s">
        <v>102</v>
      </c>
      <c r="AV213" s="11" t="s">
        <v>102</v>
      </c>
      <c r="AW213" s="11" t="s">
        <v>35</v>
      </c>
      <c r="AX213" s="11" t="s">
        <v>83</v>
      </c>
      <c r="AY213" s="185" t="s">
        <v>144</v>
      </c>
    </row>
    <row r="214" spans="2:65" s="1" customFormat="1" ht="31.5" customHeight="1">
      <c r="B214" s="126"/>
      <c r="C214" s="163" t="s">
        <v>353</v>
      </c>
      <c r="D214" s="163" t="s">
        <v>145</v>
      </c>
      <c r="E214" s="164" t="s">
        <v>354</v>
      </c>
      <c r="F214" s="274" t="s">
        <v>355</v>
      </c>
      <c r="G214" s="274"/>
      <c r="H214" s="274"/>
      <c r="I214" s="274"/>
      <c r="J214" s="165" t="s">
        <v>230</v>
      </c>
      <c r="K214" s="166">
        <v>35</v>
      </c>
      <c r="L214" s="275">
        <v>0</v>
      </c>
      <c r="M214" s="275"/>
      <c r="N214" s="276">
        <f>ROUND(L214*K214,2)</f>
        <v>0</v>
      </c>
      <c r="O214" s="276"/>
      <c r="P214" s="276"/>
      <c r="Q214" s="276"/>
      <c r="R214" s="129"/>
      <c r="T214" s="167" t="s">
        <v>5</v>
      </c>
      <c r="U214" s="46" t="s">
        <v>43</v>
      </c>
      <c r="V214" s="38"/>
      <c r="W214" s="168">
        <f>V214*K214</f>
        <v>0</v>
      </c>
      <c r="X214" s="168">
        <v>6.9999999999999994E-5</v>
      </c>
      <c r="Y214" s="168">
        <f>X214*K214</f>
        <v>2.4499999999999999E-3</v>
      </c>
      <c r="Z214" s="168">
        <v>0</v>
      </c>
      <c r="AA214" s="169">
        <f>Z214*K214</f>
        <v>0</v>
      </c>
      <c r="AR214" s="20" t="s">
        <v>149</v>
      </c>
      <c r="AT214" s="20" t="s">
        <v>145</v>
      </c>
      <c r="AU214" s="20" t="s">
        <v>102</v>
      </c>
      <c r="AY214" s="20" t="s">
        <v>144</v>
      </c>
      <c r="BE214" s="107">
        <f>IF(U214="základní",N214,0)</f>
        <v>0</v>
      </c>
      <c r="BF214" s="107">
        <f>IF(U214="snížená",N214,0)</f>
        <v>0</v>
      </c>
      <c r="BG214" s="107">
        <f>IF(U214="zákl. přenesená",N214,0)</f>
        <v>0</v>
      </c>
      <c r="BH214" s="107">
        <f>IF(U214="sníž. přenesená",N214,0)</f>
        <v>0</v>
      </c>
      <c r="BI214" s="107">
        <f>IF(U214="nulová",N214,0)</f>
        <v>0</v>
      </c>
      <c r="BJ214" s="20" t="s">
        <v>83</v>
      </c>
      <c r="BK214" s="107">
        <f>ROUND(L214*K214,2)</f>
        <v>0</v>
      </c>
      <c r="BL214" s="20" t="s">
        <v>149</v>
      </c>
      <c r="BM214" s="20" t="s">
        <v>356</v>
      </c>
    </row>
    <row r="215" spans="2:65" s="11" customFormat="1" ht="22.5" customHeight="1">
      <c r="B215" s="178"/>
      <c r="C215" s="179"/>
      <c r="D215" s="179"/>
      <c r="E215" s="180" t="s">
        <v>5</v>
      </c>
      <c r="F215" s="272" t="s">
        <v>369</v>
      </c>
      <c r="G215" s="273"/>
      <c r="H215" s="273"/>
      <c r="I215" s="273"/>
      <c r="J215" s="179"/>
      <c r="K215" s="181">
        <v>35</v>
      </c>
      <c r="L215" s="179"/>
      <c r="M215" s="179"/>
      <c r="N215" s="179"/>
      <c r="O215" s="179"/>
      <c r="P215" s="179"/>
      <c r="Q215" s="179"/>
      <c r="R215" s="182"/>
      <c r="T215" s="183"/>
      <c r="U215" s="179"/>
      <c r="V215" s="179"/>
      <c r="W215" s="179"/>
      <c r="X215" s="179"/>
      <c r="Y215" s="179"/>
      <c r="Z215" s="179"/>
      <c r="AA215" s="184"/>
      <c r="AT215" s="185" t="s">
        <v>152</v>
      </c>
      <c r="AU215" s="185" t="s">
        <v>102</v>
      </c>
      <c r="AV215" s="11" t="s">
        <v>102</v>
      </c>
      <c r="AW215" s="11" t="s">
        <v>35</v>
      </c>
      <c r="AX215" s="11" t="s">
        <v>83</v>
      </c>
      <c r="AY215" s="185" t="s">
        <v>144</v>
      </c>
    </row>
    <row r="216" spans="2:65" s="9" customFormat="1" ht="29.85" customHeight="1">
      <c r="B216" s="153"/>
      <c r="C216" s="154"/>
      <c r="D216" s="162" t="s">
        <v>142</v>
      </c>
      <c r="E216" s="162"/>
      <c r="F216" s="162"/>
      <c r="G216" s="162"/>
      <c r="H216" s="162"/>
      <c r="I216" s="162"/>
      <c r="J216" s="162"/>
      <c r="K216" s="162"/>
      <c r="L216" s="162"/>
      <c r="M216" s="162"/>
      <c r="N216" s="266">
        <f>BK216</f>
        <v>0</v>
      </c>
      <c r="O216" s="267"/>
      <c r="P216" s="267"/>
      <c r="Q216" s="267"/>
      <c r="R216" s="155"/>
      <c r="T216" s="156"/>
      <c r="U216" s="154"/>
      <c r="V216" s="154"/>
      <c r="W216" s="157">
        <f>SUM(W217:W218)</f>
        <v>0</v>
      </c>
      <c r="X216" s="154"/>
      <c r="Y216" s="157">
        <f>SUM(Y217:Y218)</f>
        <v>10.392799999999999</v>
      </c>
      <c r="Z216" s="154"/>
      <c r="AA216" s="158">
        <f>SUM(AA217:AA218)</f>
        <v>0</v>
      </c>
      <c r="AR216" s="159" t="s">
        <v>83</v>
      </c>
      <c r="AT216" s="160" t="s">
        <v>77</v>
      </c>
      <c r="AU216" s="160" t="s">
        <v>83</v>
      </c>
      <c r="AY216" s="159" t="s">
        <v>144</v>
      </c>
      <c r="BK216" s="161">
        <f>SUM(BK217:BK218)</f>
        <v>0</v>
      </c>
    </row>
    <row r="217" spans="2:65" s="1" customFormat="1" ht="31.5" customHeight="1">
      <c r="B217" s="126"/>
      <c r="C217" s="163" t="s">
        <v>357</v>
      </c>
      <c r="D217" s="163" t="s">
        <v>145</v>
      </c>
      <c r="E217" s="164" t="s">
        <v>358</v>
      </c>
      <c r="F217" s="274" t="s">
        <v>359</v>
      </c>
      <c r="G217" s="274"/>
      <c r="H217" s="274"/>
      <c r="I217" s="274"/>
      <c r="J217" s="165" t="s">
        <v>230</v>
      </c>
      <c r="K217" s="166">
        <v>55</v>
      </c>
      <c r="L217" s="275">
        <v>0</v>
      </c>
      <c r="M217" s="275"/>
      <c r="N217" s="276">
        <f>ROUND(L217*K217,2)</f>
        <v>0</v>
      </c>
      <c r="O217" s="276"/>
      <c r="P217" s="276"/>
      <c r="Q217" s="276"/>
      <c r="R217" s="129"/>
      <c r="T217" s="167" t="s">
        <v>5</v>
      </c>
      <c r="U217" s="46" t="s">
        <v>43</v>
      </c>
      <c r="V217" s="38"/>
      <c r="W217" s="168">
        <f>V217*K217</f>
        <v>0</v>
      </c>
      <c r="X217" s="168">
        <v>0.13095999999999999</v>
      </c>
      <c r="Y217" s="168">
        <f>X217*K217</f>
        <v>7.2027999999999999</v>
      </c>
      <c r="Z217" s="168">
        <v>0</v>
      </c>
      <c r="AA217" s="169">
        <f>Z217*K217</f>
        <v>0</v>
      </c>
      <c r="AR217" s="20" t="s">
        <v>149</v>
      </c>
      <c r="AT217" s="20" t="s">
        <v>145</v>
      </c>
      <c r="AU217" s="20" t="s">
        <v>102</v>
      </c>
      <c r="AY217" s="20" t="s">
        <v>144</v>
      </c>
      <c r="BE217" s="107">
        <f>IF(U217="základní",N217,0)</f>
        <v>0</v>
      </c>
      <c r="BF217" s="107">
        <f>IF(U217="snížená",N217,0)</f>
        <v>0</v>
      </c>
      <c r="BG217" s="107">
        <f>IF(U217="zákl. přenesená",N217,0)</f>
        <v>0</v>
      </c>
      <c r="BH217" s="107">
        <f>IF(U217="sníž. přenesená",N217,0)</f>
        <v>0</v>
      </c>
      <c r="BI217" s="107">
        <f>IF(U217="nulová",N217,0)</f>
        <v>0</v>
      </c>
      <c r="BJ217" s="20" t="s">
        <v>83</v>
      </c>
      <c r="BK217" s="107">
        <f>ROUND(L217*K217,2)</f>
        <v>0</v>
      </c>
      <c r="BL217" s="20" t="s">
        <v>149</v>
      </c>
      <c r="BM217" s="20" t="s">
        <v>360</v>
      </c>
    </row>
    <row r="218" spans="2:65" s="1" customFormat="1" ht="22.5" customHeight="1">
      <c r="B218" s="126"/>
      <c r="C218" s="194" t="s">
        <v>361</v>
      </c>
      <c r="D218" s="194" t="s">
        <v>223</v>
      </c>
      <c r="E218" s="195" t="s">
        <v>362</v>
      </c>
      <c r="F218" s="277" t="s">
        <v>363</v>
      </c>
      <c r="G218" s="277"/>
      <c r="H218" s="277"/>
      <c r="I218" s="277"/>
      <c r="J218" s="196" t="s">
        <v>234</v>
      </c>
      <c r="K218" s="197">
        <v>55</v>
      </c>
      <c r="L218" s="278">
        <v>0</v>
      </c>
      <c r="M218" s="278"/>
      <c r="N218" s="279">
        <f>ROUND(L218*K218,2)</f>
        <v>0</v>
      </c>
      <c r="O218" s="276"/>
      <c r="P218" s="276"/>
      <c r="Q218" s="276"/>
      <c r="R218" s="129"/>
      <c r="T218" s="167" t="s">
        <v>5</v>
      </c>
      <c r="U218" s="46" t="s">
        <v>43</v>
      </c>
      <c r="V218" s="38"/>
      <c r="W218" s="168">
        <f>V218*K218</f>
        <v>0</v>
      </c>
      <c r="X218" s="168">
        <v>5.8000000000000003E-2</v>
      </c>
      <c r="Y218" s="168">
        <f>X218*K218</f>
        <v>3.19</v>
      </c>
      <c r="Z218" s="168">
        <v>0</v>
      </c>
      <c r="AA218" s="169">
        <f>Z218*K218</f>
        <v>0</v>
      </c>
      <c r="AR218" s="20" t="s">
        <v>184</v>
      </c>
      <c r="AT218" s="20" t="s">
        <v>223</v>
      </c>
      <c r="AU218" s="20" t="s">
        <v>102</v>
      </c>
      <c r="AY218" s="20" t="s">
        <v>144</v>
      </c>
      <c r="BE218" s="107">
        <f>IF(U218="základní",N218,0)</f>
        <v>0</v>
      </c>
      <c r="BF218" s="107">
        <f>IF(U218="snížená",N218,0)</f>
        <v>0</v>
      </c>
      <c r="BG218" s="107">
        <f>IF(U218="zákl. přenesená",N218,0)</f>
        <v>0</v>
      </c>
      <c r="BH218" s="107">
        <f>IF(U218="sníž. přenesená",N218,0)</f>
        <v>0</v>
      </c>
      <c r="BI218" s="107">
        <f>IF(U218="nulová",N218,0)</f>
        <v>0</v>
      </c>
      <c r="BJ218" s="20" t="s">
        <v>83</v>
      </c>
      <c r="BK218" s="107">
        <f>ROUND(L218*K218,2)</f>
        <v>0</v>
      </c>
      <c r="BL218" s="20" t="s">
        <v>149</v>
      </c>
      <c r="BM218" s="20" t="s">
        <v>364</v>
      </c>
    </row>
    <row r="219" spans="2:65" s="9" customFormat="1" ht="29.85" customHeight="1">
      <c r="B219" s="153"/>
      <c r="C219" s="154"/>
      <c r="D219" s="162" t="s">
        <v>143</v>
      </c>
      <c r="E219" s="162"/>
      <c r="F219" s="162"/>
      <c r="G219" s="162"/>
      <c r="H219" s="162"/>
      <c r="I219" s="162"/>
      <c r="J219" s="162"/>
      <c r="K219" s="162"/>
      <c r="L219" s="162"/>
      <c r="M219" s="162"/>
      <c r="N219" s="268">
        <f>BK219</f>
        <v>0</v>
      </c>
      <c r="O219" s="269"/>
      <c r="P219" s="269"/>
      <c r="Q219" s="269"/>
      <c r="R219" s="155"/>
      <c r="T219" s="156"/>
      <c r="U219" s="154"/>
      <c r="V219" s="154"/>
      <c r="W219" s="157">
        <f>W220</f>
        <v>0</v>
      </c>
      <c r="X219" s="154"/>
      <c r="Y219" s="157">
        <f>Y220</f>
        <v>0</v>
      </c>
      <c r="Z219" s="154"/>
      <c r="AA219" s="158">
        <f>AA220</f>
        <v>0</v>
      </c>
      <c r="AR219" s="159" t="s">
        <v>83</v>
      </c>
      <c r="AT219" s="160" t="s">
        <v>77</v>
      </c>
      <c r="AU219" s="160" t="s">
        <v>83</v>
      </c>
      <c r="AY219" s="159" t="s">
        <v>144</v>
      </c>
      <c r="BK219" s="161">
        <f>BK220</f>
        <v>0</v>
      </c>
    </row>
    <row r="220" spans="2:65" s="1" customFormat="1" ht="31.5" customHeight="1">
      <c r="B220" s="126"/>
      <c r="C220" s="163" t="s">
        <v>365</v>
      </c>
      <c r="D220" s="163" t="s">
        <v>145</v>
      </c>
      <c r="E220" s="164" t="s">
        <v>366</v>
      </c>
      <c r="F220" s="274" t="s">
        <v>367</v>
      </c>
      <c r="G220" s="274"/>
      <c r="H220" s="274"/>
      <c r="I220" s="274"/>
      <c r="J220" s="165" t="s">
        <v>200</v>
      </c>
      <c r="K220" s="166">
        <v>50.588000000000001</v>
      </c>
      <c r="L220" s="275">
        <v>0</v>
      </c>
      <c r="M220" s="275"/>
      <c r="N220" s="276">
        <f>ROUND(L220*K220,2)</f>
        <v>0</v>
      </c>
      <c r="O220" s="276"/>
      <c r="P220" s="276"/>
      <c r="Q220" s="276"/>
      <c r="R220" s="129"/>
      <c r="T220" s="167" t="s">
        <v>5</v>
      </c>
      <c r="U220" s="46" t="s">
        <v>43</v>
      </c>
      <c r="V220" s="38"/>
      <c r="W220" s="168">
        <f>V220*K220</f>
        <v>0</v>
      </c>
      <c r="X220" s="168">
        <v>0</v>
      </c>
      <c r="Y220" s="168">
        <f>X220*K220</f>
        <v>0</v>
      </c>
      <c r="Z220" s="168">
        <v>0</v>
      </c>
      <c r="AA220" s="169">
        <f>Z220*K220</f>
        <v>0</v>
      </c>
      <c r="AR220" s="20" t="s">
        <v>149</v>
      </c>
      <c r="AT220" s="20" t="s">
        <v>145</v>
      </c>
      <c r="AU220" s="20" t="s">
        <v>102</v>
      </c>
      <c r="AY220" s="20" t="s">
        <v>144</v>
      </c>
      <c r="BE220" s="107">
        <f>IF(U220="základní",N220,0)</f>
        <v>0</v>
      </c>
      <c r="BF220" s="107">
        <f>IF(U220="snížená",N220,0)</f>
        <v>0</v>
      </c>
      <c r="BG220" s="107">
        <f>IF(U220="zákl. přenesená",N220,0)</f>
        <v>0</v>
      </c>
      <c r="BH220" s="107">
        <f>IF(U220="sníž. přenesená",N220,0)</f>
        <v>0</v>
      </c>
      <c r="BI220" s="107">
        <f>IF(U220="nulová",N220,0)</f>
        <v>0</v>
      </c>
      <c r="BJ220" s="20" t="s">
        <v>83</v>
      </c>
      <c r="BK220" s="107">
        <f>ROUND(L220*K220,2)</f>
        <v>0</v>
      </c>
      <c r="BL220" s="20" t="s">
        <v>149</v>
      </c>
      <c r="BM220" s="20" t="s">
        <v>368</v>
      </c>
    </row>
    <row r="221" spans="2:65" s="1" customFormat="1" ht="49.9" customHeight="1">
      <c r="B221" s="37"/>
      <c r="C221" s="38"/>
      <c r="D221" s="144" t="s">
        <v>133</v>
      </c>
      <c r="E221" s="38"/>
      <c r="F221" s="38"/>
      <c r="G221" s="38"/>
      <c r="H221" s="38"/>
      <c r="I221" s="38"/>
      <c r="J221" s="38"/>
      <c r="K221" s="38"/>
      <c r="L221" s="38"/>
      <c r="M221" s="38"/>
      <c r="N221" s="270">
        <f>BK221</f>
        <v>0</v>
      </c>
      <c r="O221" s="271"/>
      <c r="P221" s="271"/>
      <c r="Q221" s="271"/>
      <c r="R221" s="39"/>
      <c r="T221" s="145"/>
      <c r="U221" s="58"/>
      <c r="V221" s="58"/>
      <c r="W221" s="58"/>
      <c r="X221" s="58"/>
      <c r="Y221" s="58"/>
      <c r="Z221" s="58"/>
      <c r="AA221" s="60"/>
      <c r="AT221" s="20" t="s">
        <v>77</v>
      </c>
      <c r="AU221" s="20" t="s">
        <v>78</v>
      </c>
      <c r="AY221" s="20" t="s">
        <v>134</v>
      </c>
      <c r="BK221" s="107">
        <v>0</v>
      </c>
    </row>
    <row r="222" spans="2:65" s="1" customFormat="1" ht="6.95" customHeight="1">
      <c r="B222" s="61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3"/>
    </row>
  </sheetData>
  <mergeCells count="261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F125:I125"/>
    <mergeCell ref="L125:M125"/>
    <mergeCell ref="N125:Q125"/>
    <mergeCell ref="F126:I126"/>
    <mergeCell ref="F127:I127"/>
    <mergeCell ref="F128:I128"/>
    <mergeCell ref="L128:M128"/>
    <mergeCell ref="N128:Q128"/>
    <mergeCell ref="F129:I129"/>
    <mergeCell ref="L129:M129"/>
    <mergeCell ref="N129:Q129"/>
    <mergeCell ref="F130:I130"/>
    <mergeCell ref="F131:I131"/>
    <mergeCell ref="F132:I132"/>
    <mergeCell ref="L132:M132"/>
    <mergeCell ref="N132:Q132"/>
    <mergeCell ref="F133:I133"/>
    <mergeCell ref="L133:M133"/>
    <mergeCell ref="N133:Q133"/>
    <mergeCell ref="F134:I134"/>
    <mergeCell ref="F135:I135"/>
    <mergeCell ref="F136:I136"/>
    <mergeCell ref="F137:I137"/>
    <mergeCell ref="F138:I138"/>
    <mergeCell ref="F139:I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F144:I144"/>
    <mergeCell ref="F145:I145"/>
    <mergeCell ref="F146:I146"/>
    <mergeCell ref="F147:I147"/>
    <mergeCell ref="F148:I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L161:M161"/>
    <mergeCell ref="N161:Q161"/>
    <mergeCell ref="F162:I162"/>
    <mergeCell ref="F163:I163"/>
    <mergeCell ref="F164:I164"/>
    <mergeCell ref="F165:I165"/>
    <mergeCell ref="F166:I166"/>
    <mergeCell ref="F167:I167"/>
    <mergeCell ref="L167:M167"/>
    <mergeCell ref="N167:Q167"/>
    <mergeCell ref="F184:I184"/>
    <mergeCell ref="F185:I185"/>
    <mergeCell ref="F186:I186"/>
    <mergeCell ref="F172:I172"/>
    <mergeCell ref="L172:M172"/>
    <mergeCell ref="N172:Q172"/>
    <mergeCell ref="F173:I173"/>
    <mergeCell ref="L173:M173"/>
    <mergeCell ref="N173:Q173"/>
    <mergeCell ref="F175:I175"/>
    <mergeCell ref="L175:M175"/>
    <mergeCell ref="N175:Q175"/>
    <mergeCell ref="N171:Q171"/>
    <mergeCell ref="L171:M171"/>
    <mergeCell ref="F171:I171"/>
    <mergeCell ref="N170:Q170"/>
    <mergeCell ref="L170:M170"/>
    <mergeCell ref="F170:I170"/>
    <mergeCell ref="N169:Q169"/>
    <mergeCell ref="L169:M169"/>
    <mergeCell ref="F169:I169"/>
    <mergeCell ref="F176:I176"/>
    <mergeCell ref="F177:I177"/>
    <mergeCell ref="L177:M177"/>
    <mergeCell ref="N177:Q177"/>
    <mergeCell ref="F178:I178"/>
    <mergeCell ref="F179:I179"/>
    <mergeCell ref="F181:I181"/>
    <mergeCell ref="L181:M181"/>
    <mergeCell ref="N181:Q181"/>
    <mergeCell ref="F182:I182"/>
    <mergeCell ref="F183:I183"/>
    <mergeCell ref="F187:I187"/>
    <mergeCell ref="L187:M187"/>
    <mergeCell ref="N187:Q187"/>
    <mergeCell ref="F188:I188"/>
    <mergeCell ref="F189:I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F194:I194"/>
    <mergeCell ref="L194:M194"/>
    <mergeCell ref="N194:Q194"/>
    <mergeCell ref="F195:I195"/>
    <mergeCell ref="L195:M195"/>
    <mergeCell ref="N195:Q195"/>
    <mergeCell ref="F196:I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L208:M208"/>
    <mergeCell ref="N208:Q208"/>
    <mergeCell ref="F209:I209"/>
    <mergeCell ref="L209:M209"/>
    <mergeCell ref="N209:Q209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N219:Q219"/>
    <mergeCell ref="N221:Q221"/>
    <mergeCell ref="F215:I215"/>
    <mergeCell ref="F217:I217"/>
    <mergeCell ref="L217:M217"/>
    <mergeCell ref="N217:Q217"/>
    <mergeCell ref="F218:I218"/>
    <mergeCell ref="L218:M218"/>
    <mergeCell ref="N218:Q218"/>
    <mergeCell ref="F220:I220"/>
    <mergeCell ref="L220:M220"/>
    <mergeCell ref="N220:Q220"/>
    <mergeCell ref="H1:K1"/>
    <mergeCell ref="S2:AC2"/>
    <mergeCell ref="N122:Q122"/>
    <mergeCell ref="N123:Q123"/>
    <mergeCell ref="N124:Q124"/>
    <mergeCell ref="N168:Q168"/>
    <mergeCell ref="N174:Q174"/>
    <mergeCell ref="N180:Q180"/>
    <mergeCell ref="N216:Q216"/>
    <mergeCell ref="F210:I210"/>
    <mergeCell ref="L210:M210"/>
    <mergeCell ref="N210:Q210"/>
    <mergeCell ref="F211:I211"/>
    <mergeCell ref="F212:I212"/>
    <mergeCell ref="L212:M212"/>
    <mergeCell ref="N212:Q212"/>
    <mergeCell ref="F213:I213"/>
    <mergeCell ref="F214:I214"/>
    <mergeCell ref="L214:M214"/>
    <mergeCell ref="N214:Q214"/>
    <mergeCell ref="F207:I207"/>
    <mergeCell ref="L207:M207"/>
    <mergeCell ref="N207:Q207"/>
    <mergeCell ref="F208:I208"/>
  </mergeCell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170704 - Stavba multifunk...</vt:lpstr>
      <vt:lpstr>170704a - D.1.4 DEŠŤOVÁ  ...</vt:lpstr>
      <vt:lpstr>'170704 - Stavba multifunk...'!Názvy_tisku</vt:lpstr>
      <vt:lpstr>'170704a - D.1.4 DEŠŤOVÁ  ...'!Názvy_tisku</vt:lpstr>
      <vt:lpstr>'Rekapitulace stavby'!Názvy_tisku</vt:lpstr>
      <vt:lpstr>'170704 - Stavba multifunk...'!Oblast_tisku</vt:lpstr>
      <vt:lpstr>'170704a - D.1.4 DEŠŤOVÁ  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Kepertová</dc:creator>
  <cp:lastModifiedBy>PG</cp:lastModifiedBy>
  <dcterms:created xsi:type="dcterms:W3CDTF">2017-07-12T12:16:33Z</dcterms:created>
  <dcterms:modified xsi:type="dcterms:W3CDTF">2017-08-09T11:10:21Z</dcterms:modified>
</cp:coreProperties>
</file>