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b.3 - SO 3b - Úprava kan..." sheetId="1" r:id="rId1"/>
  </sheets>
  <definedNames>
    <definedName name="_xlnm.Print_Titles" localSheetId="0">'3b.3 - SO 3b - Úprava kan...'!$122:$122</definedName>
    <definedName name="_xlnm.Print_Area" localSheetId="0">'3b.3 - SO 3b - Úprava kan...'!$C$4:$Q$70,'3b.3 - SO 3b - Úprava kan...'!$C$76:$Q$106,'3b.3 - SO 3b - Úprava kan...'!$C$112:$Q$158</definedName>
  </definedNames>
  <calcPr fullCalcOnLoad="1"/>
</workbook>
</file>

<file path=xl/sharedStrings.xml><?xml version="1.0" encoding="utf-8"?>
<sst xmlns="http://schemas.openxmlformats.org/spreadsheetml/2006/main" count="469" uniqueCount="161">
  <si>
    <t>List obsahuje:</t>
  </si>
  <si>
    <t>False</t>
  </si>
  <si>
    <t>optimalizováno pro tisk sestav ve formátu A4 - na výšku</t>
  </si>
  <si>
    <t>21</t>
  </si>
  <si>
    <t>15</t>
  </si>
  <si>
    <t>v ---  níže se nacházejí doplnkové a pomocné údaje k sestavám  --- v</t>
  </si>
  <si>
    <t>Stavba:</t>
  </si>
  <si>
    <t>1</t>
  </si>
  <si>
    <t>Místo:</t>
  </si>
  <si>
    <t>BRNO</t>
  </si>
  <si>
    <t>Datum:</t>
  </si>
  <si>
    <t>10</t>
  </si>
  <si>
    <t>Objednavatel:</t>
  </si>
  <si>
    <t>IČ:</t>
  </si>
  <si>
    <t>MENDELOVA  UNIVERZITA  V  BRNĚ</t>
  </si>
  <si>
    <t>DIČ:</t>
  </si>
  <si>
    <t>Zhotovitel:</t>
  </si>
  <si>
    <t>Projektant:</t>
  </si>
  <si>
    <t>ing.Helena Zámečníková Brno</t>
  </si>
  <si>
    <t>Zpracovatel:</t>
  </si>
  <si>
    <t>Kepertová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</si>
  <si>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</si>
  <si>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</si>
  <si>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</si>
  <si>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</si>
  <si>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</si>
  <si>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</si>
  <si>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</si>
  <si>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</si>
  <si>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</si>
  <si>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</si>
  <si>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</si>
  <si>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</si>
  <si>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</si>
  <si>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</si>
  <si>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</si>
  <si>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</si>
  <si>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</si>
  <si>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</si>
  <si>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</si>
  <si>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</si>
  <si>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{5B7C2526-95DE-4372-90E8-96D046A3EC68}</t>
  </si>
  <si>
    <t>Ostatní náklady</t>
  </si>
  <si>
    <t>Celkové náklady za stavbu 1) + 2)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</si>
  <si>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</si>
  <si>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</si>
  <si>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</si>
  <si>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</si>
  <si>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</si>
  <si>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</si>
  <si>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</si>
  <si>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</si>
  <si>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</si>
  <si>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</si>
  <si>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</si>
  <si>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</si>
  <si>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</si>
  <si>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</si>
  <si>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</si>
  <si>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</si>
  <si>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</si>
  <si>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</si>
  <si>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</si>
  <si>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</si>
  <si>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</si>
  <si>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</si>
  <si>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</si>
  <si>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</si>
  <si>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</si>
  <si>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</si>
  <si>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</si>
  <si>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</si>
  <si>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</si>
  <si>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</si>
  <si>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</si>
  <si>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</si>
  <si>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</si>
  <si>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</si>
  <si>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</si>
  <si>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</si>
  <si>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</si>
  <si>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</si>
  <si>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m</t>
  </si>
  <si>
    <t>16</t>
  </si>
  <si>
    <t>kus</t>
  </si>
  <si>
    <t>3</t>
  </si>
  <si>
    <t>%</t>
  </si>
  <si>
    <t>VP - Vícepráce</t>
  </si>
  <si>
    <t>PN</t>
  </si>
  <si>
    <t>HSV - Práce a dodávky HSV</t>
  </si>
  <si>
    <t xml:space="preserve">    9 - Ostatní konstrukce a práce-bourání</t>
  </si>
  <si>
    <t xml:space="preserve">      99 - Přesun hmot</t>
  </si>
  <si>
    <t xml:space="preserve">    722 - Zdravotechnika - vnitřní vodovod</t>
  </si>
  <si>
    <t xml:space="preserve">    725 - Zdravotechnika - zařizovací předměty</t>
  </si>
  <si>
    <t>4</t>
  </si>
  <si>
    <t>M</t>
  </si>
  <si>
    <t>8</t>
  </si>
  <si>
    <t>t</t>
  </si>
  <si>
    <t>5</t>
  </si>
  <si>
    <t>6</t>
  </si>
  <si>
    <t>7</t>
  </si>
  <si>
    <t>721174042</t>
  </si>
  <si>
    <t>Potrubí kanalizační z PP připojovací systém HT DN 40</t>
  </si>
  <si>
    <t>9</t>
  </si>
  <si>
    <t>11</t>
  </si>
  <si>
    <t>12</t>
  </si>
  <si>
    <t>721194104</t>
  </si>
  <si>
    <t>Vyvedení a upevnění odpadních výpustek DN 40</t>
  </si>
  <si>
    <t>13</t>
  </si>
  <si>
    <t>14</t>
  </si>
  <si>
    <t>72122PC1</t>
  </si>
  <si>
    <t>Zápachová uzávěrka pro kondenzát HL 136 DN 32</t>
  </si>
  <si>
    <t>17</t>
  </si>
  <si>
    <t>18</t>
  </si>
  <si>
    <t>19</t>
  </si>
  <si>
    <t>20</t>
  </si>
  <si>
    <t>22</t>
  </si>
  <si>
    <t>32</t>
  </si>
  <si>
    <t>722190901</t>
  </si>
  <si>
    <t>Uzavření nebo otevření vodovodního potrubí při opravách</t>
  </si>
  <si>
    <t>soubor</t>
  </si>
  <si>
    <t>725210821</t>
  </si>
  <si>
    <t>Demontáž umyvadel bez výtokových armatur</t>
  </si>
  <si>
    <t>725819401</t>
  </si>
  <si>
    <t>Montáž ventilů rohových G 1/2 s připojovací trubičkou</t>
  </si>
  <si>
    <t>551456330</t>
  </si>
  <si>
    <t>ventil rohový mosazný 1/2" s připojovací trubičkou</t>
  </si>
  <si>
    <t>725860811</t>
  </si>
  <si>
    <t>Demontáž uzávěrů zápachu jednoduchých</t>
  </si>
  <si>
    <t>3b.3 - SO 3b - Úprava kanceláří a chodeb ve 2.NP - ZTI</t>
  </si>
  <si>
    <t>974031153</t>
  </si>
  <si>
    <t>Vysekání rýh ve zdivu cihelném hl do 100 mm š do 100 mm- zapravení stavba</t>
  </si>
  <si>
    <t>997013212</t>
  </si>
  <si>
    <t>Vnitrostaveništní doprava suti a vybouraných hmot pro budovy v do 9 m ručně</t>
  </si>
  <si>
    <t>997013509</t>
  </si>
  <si>
    <t>Příplatek k odvozu suti a vybouraných hmot na skládku ZKD 1 km přes 1 km</t>
  </si>
  <si>
    <t>997013511</t>
  </si>
  <si>
    <t>Odvoz suti a vybouraných hmot z meziskládky na skládku do 1 km s naložením a se složením</t>
  </si>
  <si>
    <t>997013803</t>
  </si>
  <si>
    <t>Poplatek za uložení stavebního odpadu z keramických materiálů na skládce (skládkovné)</t>
  </si>
  <si>
    <t>998721201</t>
  </si>
  <si>
    <t>Přesun hmot procentní pro vnitřní kanalizace v objektech v do 6 m</t>
  </si>
  <si>
    <t>722174912</t>
  </si>
  <si>
    <t>Potrubí plastové sestavení rozvodů D do 20 mm</t>
  </si>
  <si>
    <t>286151330</t>
  </si>
  <si>
    <t>trubka tlaková PPR řada PN 16 20 x 2,8 x 4000 mm</t>
  </si>
  <si>
    <t>72217PC2</t>
  </si>
  <si>
    <t>Potrubí plastové - zaslepení  D do 20 mm</t>
  </si>
  <si>
    <t>998722201</t>
  </si>
  <si>
    <t>Přesun hmot procentní pro vnitřní vodovod v objektech v do 6 m</t>
  </si>
  <si>
    <t>725210984</t>
  </si>
  <si>
    <t>Opravy umyvadel - odmontování rohového ventilu G 1/2</t>
  </si>
  <si>
    <t>725820802</t>
  </si>
  <si>
    <t>Demontáž baterie stojánkové do jednoho otvoru</t>
  </si>
  <si>
    <t>725862103</t>
  </si>
  <si>
    <t>Zápachová uzávěrka pro dřezy DN 40/50</t>
  </si>
  <si>
    <t>998725201</t>
  </si>
  <si>
    <t>Přesun hmot procentní pro zařizovací předměty v objektech v do 6 m</t>
  </si>
  <si>
    <t>1) Krycí list rozpočtu</t>
  </si>
  <si>
    <t>2) Rekapitulace rozpočtu</t>
  </si>
  <si>
    <t>3)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</si>
</sst>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67" fontId="18" fillId="0" borderId="0" xfId="0" applyNumberFormat="1" applyFont="1" applyAlignment="1">
      <alignment horizontal="right"/>
    </xf>
    <xf numFmtId="167" fontId="18" fillId="0" borderId="21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35" borderId="31" xfId="0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8" fontId="0" fillId="35" borderId="31" xfId="0" applyNumberFormat="1" applyFont="1" applyFill="1" applyBorder="1" applyAlignment="1">
      <alignment horizontal="right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right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7" fillId="35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5" fillId="34" borderId="16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0" fontId="16" fillId="35" borderId="0" xfId="0" applyFont="1" applyFill="1" applyAlignment="1">
      <alignment horizontal="left" vertical="center"/>
    </xf>
    <xf numFmtId="164" fontId="16" fillId="35" borderId="0" xfId="0" applyNumberFormat="1" applyFont="1" applyFill="1" applyAlignment="1">
      <alignment horizontal="right" vertical="center"/>
    </xf>
    <xf numFmtId="164" fontId="14" fillId="34" borderId="0" xfId="0" applyNumberFormat="1" applyFont="1" applyFill="1" applyAlignment="1">
      <alignment horizontal="right" vertical="center"/>
    </xf>
    <xf numFmtId="0" fontId="7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35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164" fontId="21" fillId="35" borderId="31" xfId="0" applyNumberFormat="1" applyFont="1" applyFill="1" applyBorder="1" applyAlignment="1">
      <alignment horizontal="right" vertical="center"/>
    </xf>
    <xf numFmtId="164" fontId="21" fillId="0" borderId="31" xfId="0" applyNumberFormat="1" applyFont="1" applyBorder="1" applyAlignment="1">
      <alignment horizontal="right" vertical="center"/>
    </xf>
    <xf numFmtId="0" fontId="0" fillId="35" borderId="31" xfId="0" applyFont="1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/>
    </xf>
    <xf numFmtId="164" fontId="16" fillId="0" borderId="0" xfId="0" applyNumberFormat="1" applyFont="1" applyAlignment="1">
      <alignment horizontal="right"/>
    </xf>
    <xf numFmtId="0" fontId="61" fillId="33" borderId="0" xfId="36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60C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D60C2.tmp" descr="C:\KROSplusData\System\Temp\radD60C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C6" sqref="AC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03"/>
      <c r="B1" s="100"/>
      <c r="C1" s="100"/>
      <c r="D1" s="101" t="s">
        <v>0</v>
      </c>
      <c r="E1" s="100"/>
      <c r="F1" s="102" t="s">
        <v>158</v>
      </c>
      <c r="G1" s="102"/>
      <c r="H1" s="146" t="s">
        <v>159</v>
      </c>
      <c r="I1" s="146"/>
      <c r="J1" s="146"/>
      <c r="K1" s="146"/>
      <c r="L1" s="102" t="s">
        <v>160</v>
      </c>
      <c r="M1" s="100"/>
      <c r="N1" s="100"/>
      <c r="O1" s="101"/>
      <c r="P1" s="100"/>
      <c r="Q1" s="100"/>
      <c r="R1" s="100"/>
      <c r="S1" s="102"/>
      <c r="T1" s="102"/>
      <c r="U1" s="103"/>
      <c r="V1" s="10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04" t="s">
        <v>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S2" s="147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T2" s="2" t="s">
        <v>41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44</v>
      </c>
    </row>
    <row r="4" spans="2:46" s="2" customFormat="1" ht="37.5" customHeight="1">
      <c r="B4" s="9"/>
      <c r="C4" s="106" t="s">
        <v>45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"/>
      <c r="T4" s="11" t="s">
        <v>5</v>
      </c>
      <c r="AT4" s="2" t="s">
        <v>1</v>
      </c>
    </row>
    <row r="5" spans="2:18" s="2" customFormat="1" ht="7.5" customHeight="1">
      <c r="B5" s="9"/>
      <c r="R5" s="10"/>
    </row>
    <row r="6" spans="2:18" s="2" customFormat="1" ht="15.75" customHeight="1">
      <c r="B6" s="9"/>
      <c r="D6" s="13" t="s">
        <v>6</v>
      </c>
      <c r="F6" s="107" t="e">
        <f>#REF!</f>
        <v>#REF!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R6" s="10"/>
    </row>
    <row r="7" spans="2:18" s="5" customFormat="1" ht="18.75" customHeight="1">
      <c r="B7" s="16"/>
      <c r="D7" s="12" t="s">
        <v>46</v>
      </c>
      <c r="F7" s="108" t="s">
        <v>129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R7" s="17"/>
    </row>
    <row r="8" spans="2:18" s="5" customFormat="1" ht="7.5" customHeight="1">
      <c r="B8" s="16"/>
      <c r="R8" s="17"/>
    </row>
    <row r="9" spans="2:18" s="5" customFormat="1" ht="15" customHeight="1">
      <c r="B9" s="16"/>
      <c r="D9" s="13" t="s">
        <v>8</v>
      </c>
      <c r="F9" s="14" t="s">
        <v>9</v>
      </c>
      <c r="M9" s="13" t="s">
        <v>10</v>
      </c>
      <c r="O9" s="110" t="e">
        <f>#REF!</f>
        <v>#REF!</v>
      </c>
      <c r="P9" s="109"/>
      <c r="R9" s="17"/>
    </row>
    <row r="10" spans="2:18" s="5" customFormat="1" ht="7.5" customHeight="1">
      <c r="B10" s="16"/>
      <c r="R10" s="17"/>
    </row>
    <row r="11" spans="2:18" s="5" customFormat="1" ht="15" customHeight="1">
      <c r="B11" s="16"/>
      <c r="D11" s="13" t="s">
        <v>12</v>
      </c>
      <c r="M11" s="13" t="s">
        <v>13</v>
      </c>
      <c r="O11" s="111"/>
      <c r="P11" s="109"/>
      <c r="R11" s="17"/>
    </row>
    <row r="12" spans="2:18" s="5" customFormat="1" ht="18.75" customHeight="1">
      <c r="B12" s="16"/>
      <c r="E12" s="14" t="s">
        <v>14</v>
      </c>
      <c r="M12" s="13" t="s">
        <v>15</v>
      </c>
      <c r="O12" s="111"/>
      <c r="P12" s="109"/>
      <c r="R12" s="17"/>
    </row>
    <row r="13" spans="2:18" s="5" customFormat="1" ht="7.5" customHeight="1">
      <c r="B13" s="16"/>
      <c r="R13" s="17"/>
    </row>
    <row r="14" spans="2:18" s="5" customFormat="1" ht="15" customHeight="1">
      <c r="B14" s="16"/>
      <c r="D14" s="13" t="s">
        <v>16</v>
      </c>
      <c r="M14" s="13" t="s">
        <v>13</v>
      </c>
      <c r="O14" s="112" t="e">
        <f>IF(#REF!="","",#REF!)</f>
        <v>#REF!</v>
      </c>
      <c r="P14" s="109"/>
      <c r="R14" s="17"/>
    </row>
    <row r="15" spans="2:18" s="5" customFormat="1" ht="18.75" customHeight="1">
      <c r="B15" s="16"/>
      <c r="E15" s="112" t="e">
        <f>IF(#REF!="","",#REF!)</f>
        <v>#REF!</v>
      </c>
      <c r="F15" s="109"/>
      <c r="G15" s="109"/>
      <c r="H15" s="109"/>
      <c r="I15" s="109"/>
      <c r="J15" s="109"/>
      <c r="K15" s="109"/>
      <c r="L15" s="109"/>
      <c r="M15" s="13" t="s">
        <v>15</v>
      </c>
      <c r="O15" s="112" t="e">
        <f>IF(#REF!="","",#REF!)</f>
        <v>#REF!</v>
      </c>
      <c r="P15" s="109"/>
      <c r="R15" s="17"/>
    </row>
    <row r="16" spans="2:18" s="5" customFormat="1" ht="7.5" customHeight="1">
      <c r="B16" s="16"/>
      <c r="R16" s="17"/>
    </row>
    <row r="17" spans="2:18" s="5" customFormat="1" ht="15" customHeight="1">
      <c r="B17" s="16"/>
      <c r="D17" s="13" t="s">
        <v>17</v>
      </c>
      <c r="M17" s="13" t="s">
        <v>13</v>
      </c>
      <c r="O17" s="111"/>
      <c r="P17" s="109"/>
      <c r="R17" s="17"/>
    </row>
    <row r="18" spans="2:18" s="5" customFormat="1" ht="18.75" customHeight="1">
      <c r="B18" s="16"/>
      <c r="E18" s="14" t="s">
        <v>18</v>
      </c>
      <c r="M18" s="13" t="s">
        <v>15</v>
      </c>
      <c r="O18" s="111"/>
      <c r="P18" s="109"/>
      <c r="R18" s="17"/>
    </row>
    <row r="19" spans="2:18" s="5" customFormat="1" ht="7.5" customHeight="1">
      <c r="B19" s="16"/>
      <c r="R19" s="17"/>
    </row>
    <row r="20" spans="2:18" s="5" customFormat="1" ht="15" customHeight="1">
      <c r="B20" s="16"/>
      <c r="D20" s="13" t="s">
        <v>19</v>
      </c>
      <c r="M20" s="13" t="s">
        <v>13</v>
      </c>
      <c r="O20" s="111"/>
      <c r="P20" s="109"/>
      <c r="R20" s="17"/>
    </row>
    <row r="21" spans="2:18" s="5" customFormat="1" ht="18.75" customHeight="1">
      <c r="B21" s="16"/>
      <c r="E21" s="14" t="s">
        <v>20</v>
      </c>
      <c r="M21" s="13" t="s">
        <v>15</v>
      </c>
      <c r="O21" s="111"/>
      <c r="P21" s="109"/>
      <c r="R21" s="17"/>
    </row>
    <row r="22" spans="2:18" s="5" customFormat="1" ht="7.5" customHeight="1">
      <c r="B22" s="16"/>
      <c r="R22" s="17"/>
    </row>
    <row r="23" spans="2:18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17"/>
    </row>
    <row r="24" spans="2:18" s="5" customFormat="1" ht="15" customHeight="1">
      <c r="B24" s="16"/>
      <c r="D24" s="51" t="s">
        <v>47</v>
      </c>
      <c r="M24" s="113">
        <f>$N$88</f>
        <v>0</v>
      </c>
      <c r="N24" s="109"/>
      <c r="O24" s="109"/>
      <c r="P24" s="109"/>
      <c r="R24" s="17"/>
    </row>
    <row r="25" spans="2:18" s="5" customFormat="1" ht="15" customHeight="1">
      <c r="B25" s="16"/>
      <c r="D25" s="15" t="s">
        <v>42</v>
      </c>
      <c r="M25" s="113">
        <f>$N$98</f>
        <v>0</v>
      </c>
      <c r="N25" s="109"/>
      <c r="O25" s="109"/>
      <c r="P25" s="109"/>
      <c r="R25" s="17"/>
    </row>
    <row r="26" spans="2:18" s="5" customFormat="1" ht="7.5" customHeight="1">
      <c r="B26" s="16"/>
      <c r="R26" s="17"/>
    </row>
    <row r="27" spans="2:18" s="5" customFormat="1" ht="26.25" customHeight="1">
      <c r="B27" s="16"/>
      <c r="D27" s="52" t="s">
        <v>21</v>
      </c>
      <c r="M27" s="114">
        <f>ROUNDUP($M$24+$M$25,2)</f>
        <v>0</v>
      </c>
      <c r="N27" s="109"/>
      <c r="O27" s="109"/>
      <c r="P27" s="109"/>
      <c r="R27" s="17"/>
    </row>
    <row r="28" spans="2:18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17"/>
    </row>
    <row r="29" spans="2:18" s="5" customFormat="1" ht="15" customHeight="1">
      <c r="B29" s="16"/>
      <c r="D29" s="18" t="s">
        <v>22</v>
      </c>
      <c r="E29" s="18" t="s">
        <v>23</v>
      </c>
      <c r="F29" s="19">
        <v>0.21</v>
      </c>
      <c r="G29" s="53" t="s">
        <v>24</v>
      </c>
      <c r="H29" s="115">
        <f>ROUNDUP((((SUM($BE$98:$BE$105)+SUM($BE$123:$BE$152))+SUM($BE$154:$BE$158))),2)</f>
        <v>0</v>
      </c>
      <c r="I29" s="109"/>
      <c r="J29" s="109"/>
      <c r="M29" s="115">
        <f>ROUNDUP((((SUM($BE$98:$BE$105)+SUM($BE$123:$BE$152))*$F$29)+SUM($BE$154:$BE$158)*$F$29),1)</f>
        <v>0</v>
      </c>
      <c r="N29" s="109"/>
      <c r="O29" s="109"/>
      <c r="P29" s="109"/>
      <c r="R29" s="17"/>
    </row>
    <row r="30" spans="2:18" s="5" customFormat="1" ht="15" customHeight="1">
      <c r="B30" s="16"/>
      <c r="E30" s="18" t="s">
        <v>25</v>
      </c>
      <c r="F30" s="19">
        <v>0.15</v>
      </c>
      <c r="G30" s="53" t="s">
        <v>24</v>
      </c>
      <c r="H30" s="115">
        <f>ROUNDUP((((SUM($BF$98:$BF$105)+SUM($BF$123:$BF$152))+SUM($BF$154:$BF$158))),2)</f>
        <v>0</v>
      </c>
      <c r="I30" s="109"/>
      <c r="J30" s="109"/>
      <c r="M30" s="115">
        <f>ROUNDUP((((SUM($BF$98:$BF$105)+SUM($BF$123:$BF$152))*$F$30)+SUM($BF$154:$BF$158)*$F$30),1)</f>
        <v>0</v>
      </c>
      <c r="N30" s="109"/>
      <c r="O30" s="109"/>
      <c r="P30" s="109"/>
      <c r="R30" s="17"/>
    </row>
    <row r="31" spans="2:18" s="5" customFormat="1" ht="15" customHeight="1" hidden="1">
      <c r="B31" s="16"/>
      <c r="E31" s="18" t="s">
        <v>26</v>
      </c>
      <c r="F31" s="19">
        <v>0.21</v>
      </c>
      <c r="G31" s="53" t="s">
        <v>24</v>
      </c>
      <c r="H31" s="115">
        <f>ROUNDUP((((SUM($BG$98:$BG$105)+SUM($BG$123:$BG$152))+SUM($BG$154:$BG$158))),2)</f>
        <v>0</v>
      </c>
      <c r="I31" s="109"/>
      <c r="J31" s="109"/>
      <c r="M31" s="115">
        <v>0</v>
      </c>
      <c r="N31" s="109"/>
      <c r="O31" s="109"/>
      <c r="P31" s="109"/>
      <c r="R31" s="17"/>
    </row>
    <row r="32" spans="2:18" s="5" customFormat="1" ht="15" customHeight="1" hidden="1">
      <c r="B32" s="16"/>
      <c r="E32" s="18" t="s">
        <v>27</v>
      </c>
      <c r="F32" s="19">
        <v>0.15</v>
      </c>
      <c r="G32" s="53" t="s">
        <v>24</v>
      </c>
      <c r="H32" s="115">
        <f>ROUNDUP((((SUM($BH$98:$BH$105)+SUM($BH$123:$BH$152))+SUM($BH$154:$BH$158))),2)</f>
        <v>0</v>
      </c>
      <c r="I32" s="109"/>
      <c r="J32" s="109"/>
      <c r="M32" s="115">
        <v>0</v>
      </c>
      <c r="N32" s="109"/>
      <c r="O32" s="109"/>
      <c r="P32" s="109"/>
      <c r="R32" s="17"/>
    </row>
    <row r="33" spans="2:18" s="5" customFormat="1" ht="15" customHeight="1" hidden="1">
      <c r="B33" s="16"/>
      <c r="E33" s="18" t="s">
        <v>28</v>
      </c>
      <c r="F33" s="19">
        <v>0</v>
      </c>
      <c r="G33" s="53" t="s">
        <v>24</v>
      </c>
      <c r="H33" s="115">
        <f>ROUNDUP((((SUM($BI$98:$BI$105)+SUM($BI$123:$BI$152))+SUM($BI$154:$BI$158))),2)</f>
        <v>0</v>
      </c>
      <c r="I33" s="109"/>
      <c r="J33" s="109"/>
      <c r="M33" s="115">
        <v>0</v>
      </c>
      <c r="N33" s="109"/>
      <c r="O33" s="109"/>
      <c r="P33" s="109"/>
      <c r="R33" s="17"/>
    </row>
    <row r="34" spans="2:18" s="5" customFormat="1" ht="7.5" customHeight="1">
      <c r="B34" s="16"/>
      <c r="R34" s="17"/>
    </row>
    <row r="35" spans="2:18" s="5" customFormat="1" ht="26.25" customHeight="1">
      <c r="B35" s="16"/>
      <c r="C35" s="21"/>
      <c r="D35" s="22" t="s">
        <v>29</v>
      </c>
      <c r="E35" s="23"/>
      <c r="F35" s="23"/>
      <c r="G35" s="54" t="s">
        <v>30</v>
      </c>
      <c r="H35" s="24" t="s">
        <v>31</v>
      </c>
      <c r="I35" s="23"/>
      <c r="J35" s="23"/>
      <c r="K35" s="23"/>
      <c r="L35" s="116">
        <f>ROUNDUP(SUM($M$27:$M$33),2)</f>
        <v>0</v>
      </c>
      <c r="M35" s="117"/>
      <c r="N35" s="117"/>
      <c r="O35" s="117"/>
      <c r="P35" s="118"/>
      <c r="Q35" s="21"/>
      <c r="R35" s="17"/>
    </row>
    <row r="36" spans="2:18" s="5" customFormat="1" ht="15" customHeight="1">
      <c r="B36" s="16"/>
      <c r="R36" s="17"/>
    </row>
    <row r="37" spans="2:18" s="5" customFormat="1" ht="15" customHeight="1">
      <c r="B37" s="16"/>
      <c r="R37" s="17"/>
    </row>
    <row r="38" spans="2:18" s="2" customFormat="1" ht="14.25" customHeight="1">
      <c r="B38" s="9"/>
      <c r="R38" s="10"/>
    </row>
    <row r="39" spans="2:18" s="2" customFormat="1" ht="14.25" customHeight="1">
      <c r="B39" s="9"/>
      <c r="R39" s="10"/>
    </row>
    <row r="40" spans="2:18" s="2" customFormat="1" ht="14.25" customHeight="1">
      <c r="B40" s="9"/>
      <c r="R40" s="10"/>
    </row>
    <row r="41" spans="2:18" s="2" customFormat="1" ht="14.25" customHeight="1">
      <c r="B41" s="9"/>
      <c r="R41" s="10"/>
    </row>
    <row r="42" spans="2:18" s="2" customFormat="1" ht="14.25" customHeight="1">
      <c r="B42" s="9"/>
      <c r="R42" s="10"/>
    </row>
    <row r="43" spans="2:18" s="2" customFormat="1" ht="14.25" customHeight="1">
      <c r="B43" s="9"/>
      <c r="R43" s="10"/>
    </row>
    <row r="44" spans="2:18" s="2" customFormat="1" ht="14.25" customHeight="1">
      <c r="B44" s="9"/>
      <c r="R44" s="10"/>
    </row>
    <row r="45" spans="2:18" s="2" customFormat="1" ht="14.25" customHeight="1">
      <c r="B45" s="9"/>
      <c r="R45" s="10"/>
    </row>
    <row r="46" spans="2:18" s="2" customFormat="1" ht="14.25" customHeight="1">
      <c r="B46" s="9"/>
      <c r="R46" s="10"/>
    </row>
    <row r="47" spans="2:18" s="2" customFormat="1" ht="14.25" customHeight="1">
      <c r="B47" s="9"/>
      <c r="R47" s="10"/>
    </row>
    <row r="48" spans="2:18" s="2" customFormat="1" ht="14.25" customHeight="1">
      <c r="B48" s="9"/>
      <c r="R48" s="10"/>
    </row>
    <row r="49" spans="2:18" s="2" customFormat="1" ht="14.25" customHeight="1">
      <c r="B49" s="9"/>
      <c r="R49" s="10"/>
    </row>
    <row r="50" spans="2:18" s="5" customFormat="1" ht="15.75" customHeight="1">
      <c r="B50" s="16"/>
      <c r="D50" s="25" t="s">
        <v>32</v>
      </c>
      <c r="E50" s="26"/>
      <c r="F50" s="26"/>
      <c r="G50" s="26"/>
      <c r="H50" s="27"/>
      <c r="J50" s="25" t="s">
        <v>33</v>
      </c>
      <c r="K50" s="26"/>
      <c r="L50" s="26"/>
      <c r="M50" s="26"/>
      <c r="N50" s="26"/>
      <c r="O50" s="26"/>
      <c r="P50" s="27"/>
      <c r="R50" s="17"/>
    </row>
    <row r="51" spans="2:18" s="2" customFormat="1" ht="14.25" customHeight="1">
      <c r="B51" s="9"/>
      <c r="D51" s="28"/>
      <c r="H51" s="29"/>
      <c r="J51" s="28"/>
      <c r="P51" s="29"/>
      <c r="R51" s="10"/>
    </row>
    <row r="52" spans="2:18" s="2" customFormat="1" ht="14.25" customHeight="1">
      <c r="B52" s="9"/>
      <c r="D52" s="28"/>
      <c r="H52" s="29"/>
      <c r="J52" s="28"/>
      <c r="P52" s="29"/>
      <c r="R52" s="10"/>
    </row>
    <row r="53" spans="2:18" s="2" customFormat="1" ht="14.25" customHeight="1">
      <c r="B53" s="9"/>
      <c r="D53" s="28"/>
      <c r="H53" s="29"/>
      <c r="J53" s="28"/>
      <c r="P53" s="29"/>
      <c r="R53" s="10"/>
    </row>
    <row r="54" spans="2:18" s="2" customFormat="1" ht="14.25" customHeight="1">
      <c r="B54" s="9"/>
      <c r="D54" s="28"/>
      <c r="H54" s="29"/>
      <c r="J54" s="28"/>
      <c r="P54" s="29"/>
      <c r="R54" s="10"/>
    </row>
    <row r="55" spans="2:18" s="2" customFormat="1" ht="14.25" customHeight="1">
      <c r="B55" s="9"/>
      <c r="D55" s="28"/>
      <c r="H55" s="29"/>
      <c r="J55" s="28"/>
      <c r="P55" s="29"/>
      <c r="R55" s="10"/>
    </row>
    <row r="56" spans="2:18" s="2" customFormat="1" ht="14.25" customHeight="1">
      <c r="B56" s="9"/>
      <c r="D56" s="28"/>
      <c r="H56" s="29"/>
      <c r="J56" s="28"/>
      <c r="P56" s="29"/>
      <c r="R56" s="10"/>
    </row>
    <row r="57" spans="2:18" s="2" customFormat="1" ht="14.25" customHeight="1">
      <c r="B57" s="9"/>
      <c r="D57" s="28"/>
      <c r="H57" s="29"/>
      <c r="J57" s="28"/>
      <c r="P57" s="29"/>
      <c r="R57" s="10"/>
    </row>
    <row r="58" spans="2:18" s="2" customFormat="1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34</v>
      </c>
      <c r="E59" s="31"/>
      <c r="F59" s="31"/>
      <c r="G59" s="32" t="s">
        <v>35</v>
      </c>
      <c r="H59" s="33"/>
      <c r="J59" s="30" t="s">
        <v>34</v>
      </c>
      <c r="K59" s="31"/>
      <c r="L59" s="31"/>
      <c r="M59" s="31"/>
      <c r="N59" s="32" t="s">
        <v>35</v>
      </c>
      <c r="O59" s="31"/>
      <c r="P59" s="33"/>
      <c r="R59" s="17"/>
    </row>
    <row r="60" spans="2:18" s="2" customFormat="1" ht="14.25" customHeight="1">
      <c r="B60" s="9"/>
      <c r="R60" s="10"/>
    </row>
    <row r="61" spans="2:18" s="5" customFormat="1" ht="15.75" customHeight="1">
      <c r="B61" s="16"/>
      <c r="D61" s="25" t="s">
        <v>36</v>
      </c>
      <c r="E61" s="26"/>
      <c r="F61" s="26"/>
      <c r="G61" s="26"/>
      <c r="H61" s="27"/>
      <c r="J61" s="25" t="s">
        <v>37</v>
      </c>
      <c r="K61" s="26"/>
      <c r="L61" s="26"/>
      <c r="M61" s="26"/>
      <c r="N61" s="26"/>
      <c r="O61" s="26"/>
      <c r="P61" s="27"/>
      <c r="R61" s="17"/>
    </row>
    <row r="62" spans="2:18" s="2" customFormat="1" ht="14.25" customHeight="1">
      <c r="B62" s="9"/>
      <c r="D62" s="28"/>
      <c r="H62" s="29"/>
      <c r="J62" s="28"/>
      <c r="P62" s="29"/>
      <c r="R62" s="10"/>
    </row>
    <row r="63" spans="2:18" s="2" customFormat="1" ht="14.25" customHeight="1">
      <c r="B63" s="9"/>
      <c r="D63" s="28"/>
      <c r="H63" s="29"/>
      <c r="J63" s="28"/>
      <c r="P63" s="29"/>
      <c r="R63" s="10"/>
    </row>
    <row r="64" spans="2:18" s="2" customFormat="1" ht="14.25" customHeight="1">
      <c r="B64" s="9"/>
      <c r="D64" s="28"/>
      <c r="H64" s="29"/>
      <c r="J64" s="28"/>
      <c r="P64" s="29"/>
      <c r="R64" s="10"/>
    </row>
    <row r="65" spans="2:18" s="2" customFormat="1" ht="14.25" customHeight="1">
      <c r="B65" s="9"/>
      <c r="D65" s="28"/>
      <c r="H65" s="29"/>
      <c r="J65" s="28"/>
      <c r="P65" s="29"/>
      <c r="R65" s="10"/>
    </row>
    <row r="66" spans="2:18" s="2" customFormat="1" ht="14.25" customHeight="1">
      <c r="B66" s="9"/>
      <c r="D66" s="28"/>
      <c r="H66" s="29"/>
      <c r="J66" s="28"/>
      <c r="P66" s="29"/>
      <c r="R66" s="10"/>
    </row>
    <row r="67" spans="2:18" s="2" customFormat="1" ht="14.25" customHeight="1">
      <c r="B67" s="9"/>
      <c r="D67" s="28"/>
      <c r="H67" s="29"/>
      <c r="J67" s="28"/>
      <c r="P67" s="29"/>
      <c r="R67" s="10"/>
    </row>
    <row r="68" spans="2:18" s="2" customFormat="1" ht="14.25" customHeight="1">
      <c r="B68" s="9"/>
      <c r="D68" s="28"/>
      <c r="H68" s="29"/>
      <c r="J68" s="28"/>
      <c r="P68" s="29"/>
      <c r="R68" s="10"/>
    </row>
    <row r="69" spans="2:18" s="2" customFormat="1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34</v>
      </c>
      <c r="E70" s="31"/>
      <c r="F70" s="31"/>
      <c r="G70" s="32" t="s">
        <v>35</v>
      </c>
      <c r="H70" s="33"/>
      <c r="J70" s="30" t="s">
        <v>34</v>
      </c>
      <c r="K70" s="31"/>
      <c r="L70" s="31"/>
      <c r="M70" s="31"/>
      <c r="N70" s="32" t="s">
        <v>35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06" t="s">
        <v>48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7"/>
    </row>
    <row r="77" spans="2:18" s="5" customFormat="1" ht="7.5" customHeight="1">
      <c r="B77" s="16"/>
      <c r="R77" s="17"/>
    </row>
    <row r="78" spans="2:18" s="5" customFormat="1" ht="15" customHeight="1">
      <c r="B78" s="16"/>
      <c r="C78" s="13" t="s">
        <v>6</v>
      </c>
      <c r="F78" s="107" t="e">
        <f>$F$6</f>
        <v>#REF!</v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R78" s="17"/>
    </row>
    <row r="79" spans="2:18" s="5" customFormat="1" ht="15" customHeight="1">
      <c r="B79" s="16"/>
      <c r="C79" s="12" t="s">
        <v>46</v>
      </c>
      <c r="F79" s="108" t="str">
        <f>$F$7</f>
        <v>3b.3 - SO 3b - Úprava kanceláří a chodeb ve 2.NP - ZTI</v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3" t="s">
        <v>8</v>
      </c>
      <c r="F81" s="14" t="str">
        <f>$F$9</f>
        <v>BRNO</v>
      </c>
      <c r="K81" s="13" t="s">
        <v>10</v>
      </c>
      <c r="M81" s="119" t="e">
        <f>IF($O$9="","",$O$9)</f>
        <v>#REF!</v>
      </c>
      <c r="N81" s="109"/>
      <c r="O81" s="109"/>
      <c r="P81" s="109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3" t="s">
        <v>12</v>
      </c>
      <c r="F83" s="14" t="str">
        <f>$E$12</f>
        <v>MENDELOVA  UNIVERZITA  V  BRNĚ</v>
      </c>
      <c r="K83" s="13" t="s">
        <v>17</v>
      </c>
      <c r="M83" s="111" t="str">
        <f>$E$18</f>
        <v>ing.Helena Zámečníková Brno</v>
      </c>
      <c r="N83" s="109"/>
      <c r="O83" s="109"/>
      <c r="P83" s="109"/>
      <c r="Q83" s="109"/>
      <c r="R83" s="17"/>
    </row>
    <row r="84" spans="2:18" s="5" customFormat="1" ht="15" customHeight="1">
      <c r="B84" s="16"/>
      <c r="C84" s="13" t="s">
        <v>16</v>
      </c>
      <c r="F84" s="14" t="e">
        <f>IF($E$15="","",$E$15)</f>
        <v>#REF!</v>
      </c>
      <c r="K84" s="13" t="s">
        <v>19</v>
      </c>
      <c r="M84" s="111" t="str">
        <f>$E$21</f>
        <v>Kepertová</v>
      </c>
      <c r="N84" s="109"/>
      <c r="O84" s="109"/>
      <c r="P84" s="109"/>
      <c r="Q84" s="109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20" t="s">
        <v>49</v>
      </c>
      <c r="D86" s="121"/>
      <c r="E86" s="121"/>
      <c r="F86" s="121"/>
      <c r="G86" s="121"/>
      <c r="H86" s="21"/>
      <c r="I86" s="21"/>
      <c r="J86" s="21"/>
      <c r="K86" s="21"/>
      <c r="L86" s="21"/>
      <c r="M86" s="21"/>
      <c r="N86" s="120" t="s">
        <v>50</v>
      </c>
      <c r="O86" s="109"/>
      <c r="P86" s="109"/>
      <c r="Q86" s="109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6" t="s">
        <v>51</v>
      </c>
      <c r="N88" s="122">
        <f>ROUNDUP($N$123,2)</f>
        <v>0</v>
      </c>
      <c r="O88" s="109"/>
      <c r="P88" s="109"/>
      <c r="Q88" s="109"/>
      <c r="R88" s="17"/>
      <c r="AU88" s="5" t="s">
        <v>52</v>
      </c>
    </row>
    <row r="89" spans="2:18" s="47" customFormat="1" ht="25.5" customHeight="1">
      <c r="B89" s="55"/>
      <c r="D89" s="56" t="s">
        <v>89</v>
      </c>
      <c r="N89" s="123">
        <f>ROUNDUP($N$124,2)</f>
        <v>0</v>
      </c>
      <c r="O89" s="124"/>
      <c r="P89" s="124"/>
      <c r="Q89" s="124"/>
      <c r="R89" s="57"/>
    </row>
    <row r="90" spans="2:18" s="51" customFormat="1" ht="21" customHeight="1">
      <c r="B90" s="58"/>
      <c r="D90" s="48" t="s">
        <v>90</v>
      </c>
      <c r="N90" s="125">
        <f>ROUNDUP($N$125,2)</f>
        <v>0</v>
      </c>
      <c r="O90" s="124"/>
      <c r="P90" s="124"/>
      <c r="Q90" s="124"/>
      <c r="R90" s="59"/>
    </row>
    <row r="91" spans="2:18" s="51" customFormat="1" ht="15.75" customHeight="1">
      <c r="B91" s="58"/>
      <c r="D91" s="48" t="s">
        <v>91</v>
      </c>
      <c r="N91" s="125">
        <f>ROUNDUP($N$127,2)</f>
        <v>0</v>
      </c>
      <c r="O91" s="124"/>
      <c r="P91" s="124"/>
      <c r="Q91" s="124"/>
      <c r="R91" s="59"/>
    </row>
    <row r="92" spans="2:18" s="47" customFormat="1" ht="25.5" customHeight="1">
      <c r="B92" s="55"/>
      <c r="D92" s="56" t="s">
        <v>53</v>
      </c>
      <c r="N92" s="123">
        <f>ROUNDUP($N$132,2)</f>
        <v>0</v>
      </c>
      <c r="O92" s="124"/>
      <c r="P92" s="124"/>
      <c r="Q92" s="124"/>
      <c r="R92" s="57"/>
    </row>
    <row r="93" spans="2:18" s="51" customFormat="1" ht="21" customHeight="1">
      <c r="B93" s="58"/>
      <c r="D93" s="48" t="s">
        <v>54</v>
      </c>
      <c r="N93" s="125">
        <f>ROUNDUP($N$133,2)</f>
        <v>0</v>
      </c>
      <c r="O93" s="124"/>
      <c r="P93" s="124"/>
      <c r="Q93" s="124"/>
      <c r="R93" s="59"/>
    </row>
    <row r="94" spans="2:18" s="51" customFormat="1" ht="21" customHeight="1">
      <c r="B94" s="58"/>
      <c r="D94" s="48" t="s">
        <v>92</v>
      </c>
      <c r="N94" s="125">
        <f>ROUNDUP($N$138,2)</f>
        <v>0</v>
      </c>
      <c r="O94" s="124"/>
      <c r="P94" s="124"/>
      <c r="Q94" s="124"/>
      <c r="R94" s="59"/>
    </row>
    <row r="95" spans="2:18" s="51" customFormat="1" ht="21" customHeight="1">
      <c r="B95" s="58"/>
      <c r="D95" s="48" t="s">
        <v>93</v>
      </c>
      <c r="N95" s="125">
        <f>ROUNDUP($N$144,2)</f>
        <v>0</v>
      </c>
      <c r="O95" s="124"/>
      <c r="P95" s="124"/>
      <c r="Q95" s="124"/>
      <c r="R95" s="59"/>
    </row>
    <row r="96" spans="2:18" s="47" customFormat="1" ht="22.5" customHeight="1">
      <c r="B96" s="55"/>
      <c r="D96" s="56" t="s">
        <v>55</v>
      </c>
      <c r="N96" s="126">
        <f>$N$153</f>
        <v>0</v>
      </c>
      <c r="O96" s="124"/>
      <c r="P96" s="124"/>
      <c r="Q96" s="124"/>
      <c r="R96" s="57"/>
    </row>
    <row r="97" spans="2:18" s="5" customFormat="1" ht="22.5" customHeight="1">
      <c r="B97" s="16"/>
      <c r="R97" s="17"/>
    </row>
    <row r="98" spans="2:21" s="5" customFormat="1" ht="30" customHeight="1">
      <c r="B98" s="16"/>
      <c r="C98" s="46" t="s">
        <v>56</v>
      </c>
      <c r="N98" s="122">
        <f>ROUNDUP($N$99+$N$100+$N$101+$N$102+$N$103+$N$104,2)</f>
        <v>0</v>
      </c>
      <c r="O98" s="109"/>
      <c r="P98" s="109"/>
      <c r="Q98" s="109"/>
      <c r="R98" s="17"/>
      <c r="T98" s="60"/>
      <c r="U98" s="61" t="s">
        <v>22</v>
      </c>
    </row>
    <row r="99" spans="2:62" s="5" customFormat="1" ht="18.75" customHeight="1">
      <c r="B99" s="16"/>
      <c r="D99" s="127" t="s">
        <v>57</v>
      </c>
      <c r="E99" s="109"/>
      <c r="F99" s="109"/>
      <c r="G99" s="109"/>
      <c r="H99" s="109"/>
      <c r="N99" s="128">
        <f>ROUNDUP($N$88*$T$99,2)</f>
        <v>0</v>
      </c>
      <c r="O99" s="109"/>
      <c r="P99" s="109"/>
      <c r="Q99" s="109"/>
      <c r="R99" s="17"/>
      <c r="T99" s="62"/>
      <c r="U99" s="63" t="s">
        <v>23</v>
      </c>
      <c r="AY99" s="5" t="s">
        <v>58</v>
      </c>
      <c r="BE99" s="49">
        <f>IF($U$99="základní",$N$99,0)</f>
        <v>0</v>
      </c>
      <c r="BF99" s="49">
        <f>IF($U$99="snížená",$N$99,0)</f>
        <v>0</v>
      </c>
      <c r="BG99" s="49">
        <f>IF($U$99="zákl. přenesená",$N$99,0)</f>
        <v>0</v>
      </c>
      <c r="BH99" s="49">
        <f>IF($U$99="sníž. přenesená",$N$99,0)</f>
        <v>0</v>
      </c>
      <c r="BI99" s="49">
        <f>IF($U$99="nulová",$N$99,0)</f>
        <v>0</v>
      </c>
      <c r="BJ99" s="5" t="s">
        <v>7</v>
      </c>
    </row>
    <row r="100" spans="2:62" s="5" customFormat="1" ht="18.75" customHeight="1">
      <c r="B100" s="16"/>
      <c r="D100" s="127" t="s">
        <v>59</v>
      </c>
      <c r="E100" s="109"/>
      <c r="F100" s="109"/>
      <c r="G100" s="109"/>
      <c r="H100" s="109"/>
      <c r="N100" s="128">
        <f>ROUNDUP($N$88*$T$100,2)</f>
        <v>0</v>
      </c>
      <c r="O100" s="109"/>
      <c r="P100" s="109"/>
      <c r="Q100" s="109"/>
      <c r="R100" s="17"/>
      <c r="T100" s="62"/>
      <c r="U100" s="63" t="s">
        <v>23</v>
      </c>
      <c r="AY100" s="5" t="s">
        <v>58</v>
      </c>
      <c r="BE100" s="49">
        <f>IF($U$100="základní",$N$100,0)</f>
        <v>0</v>
      </c>
      <c r="BF100" s="49">
        <f>IF($U$100="snížená",$N$100,0)</f>
        <v>0</v>
      </c>
      <c r="BG100" s="49">
        <f>IF($U$100="zákl. přenesená",$N$100,0)</f>
        <v>0</v>
      </c>
      <c r="BH100" s="49">
        <f>IF($U$100="sníž. přenesená",$N$100,0)</f>
        <v>0</v>
      </c>
      <c r="BI100" s="49">
        <f>IF($U$100="nulová",$N$100,0)</f>
        <v>0</v>
      </c>
      <c r="BJ100" s="5" t="s">
        <v>7</v>
      </c>
    </row>
    <row r="101" spans="2:62" s="5" customFormat="1" ht="18.75" customHeight="1">
      <c r="B101" s="16"/>
      <c r="D101" s="127" t="s">
        <v>60</v>
      </c>
      <c r="E101" s="109"/>
      <c r="F101" s="109"/>
      <c r="G101" s="109"/>
      <c r="H101" s="109"/>
      <c r="N101" s="128">
        <f>ROUNDUP($N$88*$T$101,2)</f>
        <v>0</v>
      </c>
      <c r="O101" s="109"/>
      <c r="P101" s="109"/>
      <c r="Q101" s="109"/>
      <c r="R101" s="17"/>
      <c r="T101" s="62"/>
      <c r="U101" s="63" t="s">
        <v>23</v>
      </c>
      <c r="AY101" s="5" t="s">
        <v>58</v>
      </c>
      <c r="BE101" s="49">
        <f>IF($U$101="základní",$N$101,0)</f>
        <v>0</v>
      </c>
      <c r="BF101" s="49">
        <f>IF($U$101="snížená",$N$101,0)</f>
        <v>0</v>
      </c>
      <c r="BG101" s="49">
        <f>IF($U$101="zákl. přenesená",$N$101,0)</f>
        <v>0</v>
      </c>
      <c r="BH101" s="49">
        <f>IF($U$101="sníž. přenesená",$N$101,0)</f>
        <v>0</v>
      </c>
      <c r="BI101" s="49">
        <f>IF($U$101="nulová",$N$101,0)</f>
        <v>0</v>
      </c>
      <c r="BJ101" s="5" t="s">
        <v>7</v>
      </c>
    </row>
    <row r="102" spans="2:62" s="5" customFormat="1" ht="18.75" customHeight="1">
      <c r="B102" s="16"/>
      <c r="D102" s="127" t="s">
        <v>61</v>
      </c>
      <c r="E102" s="109"/>
      <c r="F102" s="109"/>
      <c r="G102" s="109"/>
      <c r="H102" s="109"/>
      <c r="N102" s="128">
        <f>ROUNDUP($N$88*$T$102,2)</f>
        <v>0</v>
      </c>
      <c r="O102" s="109"/>
      <c r="P102" s="109"/>
      <c r="Q102" s="109"/>
      <c r="R102" s="17"/>
      <c r="T102" s="62"/>
      <c r="U102" s="63" t="s">
        <v>23</v>
      </c>
      <c r="AY102" s="5" t="s">
        <v>58</v>
      </c>
      <c r="BE102" s="49">
        <f>IF($U$102="základní",$N$102,0)</f>
        <v>0</v>
      </c>
      <c r="BF102" s="49">
        <f>IF($U$102="snížená",$N$102,0)</f>
        <v>0</v>
      </c>
      <c r="BG102" s="49">
        <f>IF($U$102="zákl. přenesená",$N$102,0)</f>
        <v>0</v>
      </c>
      <c r="BH102" s="49">
        <f>IF($U$102="sníž. přenesená",$N$102,0)</f>
        <v>0</v>
      </c>
      <c r="BI102" s="49">
        <f>IF($U$102="nulová",$N$102,0)</f>
        <v>0</v>
      </c>
      <c r="BJ102" s="5" t="s">
        <v>7</v>
      </c>
    </row>
    <row r="103" spans="2:62" s="5" customFormat="1" ht="18.75" customHeight="1">
      <c r="B103" s="16"/>
      <c r="D103" s="127" t="s">
        <v>62</v>
      </c>
      <c r="E103" s="109"/>
      <c r="F103" s="109"/>
      <c r="G103" s="109"/>
      <c r="H103" s="109"/>
      <c r="N103" s="128">
        <f>ROUNDUP($N$88*$T$103,2)</f>
        <v>0</v>
      </c>
      <c r="O103" s="109"/>
      <c r="P103" s="109"/>
      <c r="Q103" s="109"/>
      <c r="R103" s="17"/>
      <c r="T103" s="62"/>
      <c r="U103" s="63" t="s">
        <v>23</v>
      </c>
      <c r="AY103" s="5" t="s">
        <v>58</v>
      </c>
      <c r="BE103" s="49">
        <f>IF($U$103="základní",$N$103,0)</f>
        <v>0</v>
      </c>
      <c r="BF103" s="49">
        <f>IF($U$103="snížená",$N$103,0)</f>
        <v>0</v>
      </c>
      <c r="BG103" s="49">
        <f>IF($U$103="zákl. přenesená",$N$103,0)</f>
        <v>0</v>
      </c>
      <c r="BH103" s="49">
        <f>IF($U$103="sníž. přenesená",$N$103,0)</f>
        <v>0</v>
      </c>
      <c r="BI103" s="49">
        <f>IF($U$103="nulová",$N$103,0)</f>
        <v>0</v>
      </c>
      <c r="BJ103" s="5" t="s">
        <v>7</v>
      </c>
    </row>
    <row r="104" spans="2:62" s="5" customFormat="1" ht="18.75" customHeight="1">
      <c r="B104" s="16"/>
      <c r="D104" s="48" t="s">
        <v>63</v>
      </c>
      <c r="N104" s="128">
        <f>ROUNDUP($N$88*$T$104,2)</f>
        <v>0</v>
      </c>
      <c r="O104" s="109"/>
      <c r="P104" s="109"/>
      <c r="Q104" s="109"/>
      <c r="R104" s="17"/>
      <c r="T104" s="64"/>
      <c r="U104" s="65" t="s">
        <v>23</v>
      </c>
      <c r="AY104" s="5" t="s">
        <v>64</v>
      </c>
      <c r="BE104" s="49">
        <f>IF($U$104="základní",$N$104,0)</f>
        <v>0</v>
      </c>
      <c r="BF104" s="49">
        <f>IF($U$104="snížená",$N$104,0)</f>
        <v>0</v>
      </c>
      <c r="BG104" s="49">
        <f>IF($U$104="zákl. přenesená",$N$104,0)</f>
        <v>0</v>
      </c>
      <c r="BH104" s="49">
        <f>IF($U$104="sníž. přenesená",$N$104,0)</f>
        <v>0</v>
      </c>
      <c r="BI104" s="49">
        <f>IF($U$104="nulová",$N$104,0)</f>
        <v>0</v>
      </c>
      <c r="BJ104" s="5" t="s">
        <v>7</v>
      </c>
    </row>
    <row r="105" spans="2:18" s="5" customFormat="1" ht="14.25" customHeight="1">
      <c r="B105" s="16"/>
      <c r="R105" s="17"/>
    </row>
    <row r="106" spans="2:18" s="5" customFormat="1" ht="30" customHeight="1">
      <c r="B106" s="16"/>
      <c r="C106" s="50" t="s">
        <v>43</v>
      </c>
      <c r="D106" s="21"/>
      <c r="E106" s="21"/>
      <c r="F106" s="21"/>
      <c r="G106" s="21"/>
      <c r="H106" s="21"/>
      <c r="I106" s="21"/>
      <c r="J106" s="21"/>
      <c r="K106" s="21"/>
      <c r="L106" s="129">
        <f>ROUNDUP(SUM($N$88+$N$98),2)</f>
        <v>0</v>
      </c>
      <c r="M106" s="121"/>
      <c r="N106" s="121"/>
      <c r="O106" s="121"/>
      <c r="P106" s="121"/>
      <c r="Q106" s="121"/>
      <c r="R106" s="17"/>
    </row>
    <row r="107" spans="2:18" s="5" customFormat="1" ht="7.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11" spans="2:18" s="5" customFormat="1" ht="7.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18" s="5" customFormat="1" ht="37.5" customHeight="1">
      <c r="B112" s="16"/>
      <c r="C112" s="106" t="s">
        <v>65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7"/>
    </row>
    <row r="113" spans="2:18" s="5" customFormat="1" ht="7.5" customHeight="1">
      <c r="B113" s="16"/>
      <c r="R113" s="17"/>
    </row>
    <row r="114" spans="2:18" s="5" customFormat="1" ht="15" customHeight="1">
      <c r="B114" s="16"/>
      <c r="C114" s="13" t="s">
        <v>6</v>
      </c>
      <c r="F114" s="107" t="e">
        <f>$F$6</f>
        <v>#REF!</v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R114" s="17"/>
    </row>
    <row r="115" spans="2:18" s="5" customFormat="1" ht="15" customHeight="1">
      <c r="B115" s="16"/>
      <c r="C115" s="12" t="s">
        <v>46</v>
      </c>
      <c r="F115" s="108" t="str">
        <f>$F$7</f>
        <v>3b.3 - SO 3b - Úprava kanceláří a chodeb ve 2.NP - ZTI</v>
      </c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R115" s="17"/>
    </row>
    <row r="116" spans="2:18" s="5" customFormat="1" ht="7.5" customHeight="1">
      <c r="B116" s="16"/>
      <c r="R116" s="17"/>
    </row>
    <row r="117" spans="2:18" s="5" customFormat="1" ht="18.75" customHeight="1">
      <c r="B117" s="16"/>
      <c r="C117" s="13" t="s">
        <v>8</v>
      </c>
      <c r="F117" s="14" t="str">
        <f>$F$9</f>
        <v>BRNO</v>
      </c>
      <c r="K117" s="13" t="s">
        <v>10</v>
      </c>
      <c r="M117" s="119" t="e">
        <f>IF($O$9="","",$O$9)</f>
        <v>#REF!</v>
      </c>
      <c r="N117" s="109"/>
      <c r="O117" s="109"/>
      <c r="P117" s="109"/>
      <c r="R117" s="17"/>
    </row>
    <row r="118" spans="2:18" s="5" customFormat="1" ht="7.5" customHeight="1">
      <c r="B118" s="16"/>
      <c r="R118" s="17"/>
    </row>
    <row r="119" spans="2:18" s="5" customFormat="1" ht="15.75" customHeight="1">
      <c r="B119" s="16"/>
      <c r="C119" s="13" t="s">
        <v>12</v>
      </c>
      <c r="F119" s="14" t="str">
        <f>$E$12</f>
        <v>MENDELOVA  UNIVERZITA  V  BRNĚ</v>
      </c>
      <c r="K119" s="13" t="s">
        <v>17</v>
      </c>
      <c r="M119" s="111" t="str">
        <f>$E$18</f>
        <v>ing.Helena Zámečníková Brno</v>
      </c>
      <c r="N119" s="109"/>
      <c r="O119" s="109"/>
      <c r="P119" s="109"/>
      <c r="Q119" s="109"/>
      <c r="R119" s="17"/>
    </row>
    <row r="120" spans="2:18" s="5" customFormat="1" ht="15" customHeight="1">
      <c r="B120" s="16"/>
      <c r="C120" s="13" t="s">
        <v>16</v>
      </c>
      <c r="F120" s="14" t="e">
        <f>IF($E$15="","",$E$15)</f>
        <v>#REF!</v>
      </c>
      <c r="K120" s="13" t="s">
        <v>19</v>
      </c>
      <c r="M120" s="111" t="str">
        <f>$E$21</f>
        <v>Kepertová</v>
      </c>
      <c r="N120" s="109"/>
      <c r="O120" s="109"/>
      <c r="P120" s="109"/>
      <c r="Q120" s="109"/>
      <c r="R120" s="17"/>
    </row>
    <row r="121" spans="2:18" s="5" customFormat="1" ht="11.25" customHeight="1">
      <c r="B121" s="16"/>
      <c r="R121" s="17"/>
    </row>
    <row r="122" spans="2:27" s="66" customFormat="1" ht="30" customHeight="1">
      <c r="B122" s="67"/>
      <c r="C122" s="68" t="s">
        <v>66</v>
      </c>
      <c r="D122" s="69" t="s">
        <v>67</v>
      </c>
      <c r="E122" s="69" t="s">
        <v>38</v>
      </c>
      <c r="F122" s="130" t="s">
        <v>68</v>
      </c>
      <c r="G122" s="131"/>
      <c r="H122" s="131"/>
      <c r="I122" s="131"/>
      <c r="J122" s="69" t="s">
        <v>69</v>
      </c>
      <c r="K122" s="69" t="s">
        <v>70</v>
      </c>
      <c r="L122" s="130" t="s">
        <v>71</v>
      </c>
      <c r="M122" s="131"/>
      <c r="N122" s="130" t="s">
        <v>72</v>
      </c>
      <c r="O122" s="131"/>
      <c r="P122" s="131"/>
      <c r="Q122" s="132"/>
      <c r="R122" s="70"/>
      <c r="T122" s="42" t="s">
        <v>73</v>
      </c>
      <c r="U122" s="43" t="s">
        <v>22</v>
      </c>
      <c r="V122" s="43" t="s">
        <v>74</v>
      </c>
      <c r="W122" s="43" t="s">
        <v>75</v>
      </c>
      <c r="X122" s="43" t="s">
        <v>76</v>
      </c>
      <c r="Y122" s="43" t="s">
        <v>77</v>
      </c>
      <c r="Z122" s="43" t="s">
        <v>78</v>
      </c>
      <c r="AA122" s="44" t="s">
        <v>79</v>
      </c>
    </row>
    <row r="123" spans="2:63" s="5" customFormat="1" ht="30" customHeight="1">
      <c r="B123" s="16"/>
      <c r="C123" s="46" t="s">
        <v>47</v>
      </c>
      <c r="N123" s="137">
        <f>$BK$123</f>
        <v>0</v>
      </c>
      <c r="O123" s="109"/>
      <c r="P123" s="109"/>
      <c r="Q123" s="109"/>
      <c r="R123" s="17"/>
      <c r="T123" s="45"/>
      <c r="U123" s="26"/>
      <c r="V123" s="26"/>
      <c r="W123" s="71">
        <f>$W$124+$W$132+$W$153</f>
        <v>6.760767</v>
      </c>
      <c r="X123" s="26"/>
      <c r="Y123" s="71">
        <f>$Y$124+$Y$132+$Y$153</f>
        <v>0.0029884</v>
      </c>
      <c r="Z123" s="26"/>
      <c r="AA123" s="72">
        <f>$AA$124+$AA$132+$AA$153</f>
        <v>0.06256999999999999</v>
      </c>
      <c r="AT123" s="5" t="s">
        <v>39</v>
      </c>
      <c r="AU123" s="5" t="s">
        <v>52</v>
      </c>
      <c r="BK123" s="73">
        <f>$BK$124+$BK$132+$BK$153</f>
        <v>0</v>
      </c>
    </row>
    <row r="124" spans="2:63" s="74" customFormat="1" ht="37.5" customHeight="1">
      <c r="B124" s="75"/>
      <c r="D124" s="76" t="s">
        <v>89</v>
      </c>
      <c r="N124" s="126">
        <f>$BK$124</f>
        <v>0</v>
      </c>
      <c r="O124" s="138"/>
      <c r="P124" s="138"/>
      <c r="Q124" s="138"/>
      <c r="R124" s="78"/>
      <c r="T124" s="79"/>
      <c r="W124" s="80">
        <f>$W$125</f>
        <v>1.073067</v>
      </c>
      <c r="Y124" s="80">
        <f>$Y$125</f>
        <v>0</v>
      </c>
      <c r="AA124" s="81">
        <f>$AA$125</f>
        <v>0.04139999999999999</v>
      </c>
      <c r="AR124" s="77" t="s">
        <v>7</v>
      </c>
      <c r="AT124" s="77" t="s">
        <v>39</v>
      </c>
      <c r="AU124" s="77" t="s">
        <v>40</v>
      </c>
      <c r="AY124" s="77" t="s">
        <v>80</v>
      </c>
      <c r="BK124" s="82">
        <f>$BK$125</f>
        <v>0</v>
      </c>
    </row>
    <row r="125" spans="2:63" s="74" customFormat="1" ht="21" customHeight="1">
      <c r="B125" s="75"/>
      <c r="D125" s="83" t="s">
        <v>90</v>
      </c>
      <c r="N125" s="145">
        <f>$BK$125</f>
        <v>0</v>
      </c>
      <c r="O125" s="138"/>
      <c r="P125" s="138"/>
      <c r="Q125" s="138"/>
      <c r="R125" s="78"/>
      <c r="T125" s="79"/>
      <c r="W125" s="80">
        <f>$W$126+$W$127</f>
        <v>1.073067</v>
      </c>
      <c r="Y125" s="80">
        <f>$Y$126+$Y$127</f>
        <v>0</v>
      </c>
      <c r="AA125" s="81">
        <f>$AA$126+$AA$127</f>
        <v>0.04139999999999999</v>
      </c>
      <c r="AR125" s="77" t="s">
        <v>7</v>
      </c>
      <c r="AT125" s="77" t="s">
        <v>39</v>
      </c>
      <c r="AU125" s="77" t="s">
        <v>7</v>
      </c>
      <c r="AY125" s="77" t="s">
        <v>80</v>
      </c>
      <c r="BK125" s="82">
        <f>$BK$126+$BK$127</f>
        <v>0</v>
      </c>
    </row>
    <row r="126" spans="2:64" s="5" customFormat="1" ht="27" customHeight="1">
      <c r="B126" s="16"/>
      <c r="C126" s="84" t="s">
        <v>7</v>
      </c>
      <c r="D126" s="84" t="s">
        <v>81</v>
      </c>
      <c r="E126" s="85" t="s">
        <v>130</v>
      </c>
      <c r="F126" s="133" t="s">
        <v>131</v>
      </c>
      <c r="G126" s="134"/>
      <c r="H126" s="134"/>
      <c r="I126" s="134"/>
      <c r="J126" s="86" t="s">
        <v>82</v>
      </c>
      <c r="K126" s="87">
        <v>2.3</v>
      </c>
      <c r="L126" s="135">
        <v>0</v>
      </c>
      <c r="M126" s="134"/>
      <c r="N126" s="136">
        <f>ROUND($L$126*$K$126,2)</f>
        <v>0</v>
      </c>
      <c r="O126" s="134"/>
      <c r="P126" s="134"/>
      <c r="Q126" s="134"/>
      <c r="R126" s="17"/>
      <c r="T126" s="88"/>
      <c r="U126" s="20" t="s">
        <v>23</v>
      </c>
      <c r="V126" s="89">
        <v>0.342</v>
      </c>
      <c r="W126" s="89">
        <f>$V$126*$K$126</f>
        <v>0.7866</v>
      </c>
      <c r="X126" s="89">
        <v>0</v>
      </c>
      <c r="Y126" s="89">
        <f>$X$126*$K$126</f>
        <v>0</v>
      </c>
      <c r="Z126" s="89">
        <v>0.018</v>
      </c>
      <c r="AA126" s="90">
        <f>$Z$126*$K$126</f>
        <v>0.04139999999999999</v>
      </c>
      <c r="AR126" s="5" t="s">
        <v>94</v>
      </c>
      <c r="AT126" s="5" t="s">
        <v>81</v>
      </c>
      <c r="AU126" s="5" t="s">
        <v>44</v>
      </c>
      <c r="AY126" s="5" t="s">
        <v>80</v>
      </c>
      <c r="BE126" s="49">
        <f>IF($U$126="základní",$N$126,0)</f>
        <v>0</v>
      </c>
      <c r="BF126" s="49">
        <f>IF($U$126="snížená",$N$126,0)</f>
        <v>0</v>
      </c>
      <c r="BG126" s="49">
        <f>IF($U$126="zákl. přenesená",$N$126,0)</f>
        <v>0</v>
      </c>
      <c r="BH126" s="49">
        <f>IF($U$126="sníž. přenesená",$N$126,0)</f>
        <v>0</v>
      </c>
      <c r="BI126" s="49">
        <f>IF($U$126="nulová",$N$126,0)</f>
        <v>0</v>
      </c>
      <c r="BJ126" s="5" t="s">
        <v>7</v>
      </c>
      <c r="BK126" s="49">
        <f>ROUND($L$126*$K$126,2)</f>
        <v>0</v>
      </c>
      <c r="BL126" s="5" t="s">
        <v>94</v>
      </c>
    </row>
    <row r="127" spans="2:63" s="74" customFormat="1" ht="23.25" customHeight="1">
      <c r="B127" s="75"/>
      <c r="D127" s="83" t="s">
        <v>91</v>
      </c>
      <c r="N127" s="145">
        <f>$BK$127</f>
        <v>0</v>
      </c>
      <c r="O127" s="138"/>
      <c r="P127" s="138"/>
      <c r="Q127" s="138"/>
      <c r="R127" s="78"/>
      <c r="T127" s="79"/>
      <c r="W127" s="80">
        <f>SUM($W$128:$W$131)</f>
        <v>0.28646699999999997</v>
      </c>
      <c r="Y127" s="80">
        <f>SUM($Y$128:$Y$131)</f>
        <v>0</v>
      </c>
      <c r="AA127" s="81">
        <f>SUM($AA$128:$AA$131)</f>
        <v>0</v>
      </c>
      <c r="AR127" s="77" t="s">
        <v>7</v>
      </c>
      <c r="AT127" s="77" t="s">
        <v>39</v>
      </c>
      <c r="AU127" s="77" t="s">
        <v>44</v>
      </c>
      <c r="AY127" s="77" t="s">
        <v>80</v>
      </c>
      <c r="BK127" s="82">
        <f>SUM($BK$128:$BK$131)</f>
        <v>0</v>
      </c>
    </row>
    <row r="128" spans="2:64" s="5" customFormat="1" ht="27" customHeight="1">
      <c r="B128" s="16"/>
      <c r="C128" s="84" t="s">
        <v>44</v>
      </c>
      <c r="D128" s="84" t="s">
        <v>81</v>
      </c>
      <c r="E128" s="85" t="s">
        <v>132</v>
      </c>
      <c r="F128" s="133" t="s">
        <v>133</v>
      </c>
      <c r="G128" s="134"/>
      <c r="H128" s="134"/>
      <c r="I128" s="134"/>
      <c r="J128" s="86" t="s">
        <v>97</v>
      </c>
      <c r="K128" s="87">
        <v>0.063</v>
      </c>
      <c r="L128" s="135">
        <v>0</v>
      </c>
      <c r="M128" s="134"/>
      <c r="N128" s="136">
        <f>ROUND($L$128*$K$128,2)</f>
        <v>0</v>
      </c>
      <c r="O128" s="134"/>
      <c r="P128" s="134"/>
      <c r="Q128" s="134"/>
      <c r="R128" s="17"/>
      <c r="T128" s="88"/>
      <c r="U128" s="20" t="s">
        <v>23</v>
      </c>
      <c r="V128" s="89">
        <v>4.25</v>
      </c>
      <c r="W128" s="89">
        <f>$V$128*$K$128</f>
        <v>0.26775</v>
      </c>
      <c r="X128" s="89">
        <v>0</v>
      </c>
      <c r="Y128" s="89">
        <f>$X$128*$K$128</f>
        <v>0</v>
      </c>
      <c r="Z128" s="89">
        <v>0</v>
      </c>
      <c r="AA128" s="90">
        <f>$Z$128*$K$128</f>
        <v>0</v>
      </c>
      <c r="AR128" s="5" t="s">
        <v>94</v>
      </c>
      <c r="AT128" s="5" t="s">
        <v>81</v>
      </c>
      <c r="AU128" s="5" t="s">
        <v>85</v>
      </c>
      <c r="AY128" s="5" t="s">
        <v>80</v>
      </c>
      <c r="BE128" s="49">
        <f>IF($U$128="základní",$N$128,0)</f>
        <v>0</v>
      </c>
      <c r="BF128" s="49">
        <f>IF($U$128="snížená",$N$128,0)</f>
        <v>0</v>
      </c>
      <c r="BG128" s="49">
        <f>IF($U$128="zákl. přenesená",$N$128,0)</f>
        <v>0</v>
      </c>
      <c r="BH128" s="49">
        <f>IF($U$128="sníž. přenesená",$N$128,0)</f>
        <v>0</v>
      </c>
      <c r="BI128" s="49">
        <f>IF($U$128="nulová",$N$128,0)</f>
        <v>0</v>
      </c>
      <c r="BJ128" s="5" t="s">
        <v>7</v>
      </c>
      <c r="BK128" s="49">
        <f>ROUND($L$128*$K$128,2)</f>
        <v>0</v>
      </c>
      <c r="BL128" s="5" t="s">
        <v>94</v>
      </c>
    </row>
    <row r="129" spans="2:64" s="5" customFormat="1" ht="27" customHeight="1">
      <c r="B129" s="16"/>
      <c r="C129" s="84" t="s">
        <v>85</v>
      </c>
      <c r="D129" s="84" t="s">
        <v>81</v>
      </c>
      <c r="E129" s="85" t="s">
        <v>134</v>
      </c>
      <c r="F129" s="133" t="s">
        <v>135</v>
      </c>
      <c r="G129" s="134"/>
      <c r="H129" s="134"/>
      <c r="I129" s="134"/>
      <c r="J129" s="86" t="s">
        <v>97</v>
      </c>
      <c r="K129" s="87">
        <v>0.442</v>
      </c>
      <c r="L129" s="135">
        <v>0</v>
      </c>
      <c r="M129" s="134"/>
      <c r="N129" s="136">
        <f>ROUND($L$129*$K$129,2)</f>
        <v>0</v>
      </c>
      <c r="O129" s="134"/>
      <c r="P129" s="134"/>
      <c r="Q129" s="134"/>
      <c r="R129" s="17"/>
      <c r="T129" s="88"/>
      <c r="U129" s="20" t="s">
        <v>23</v>
      </c>
      <c r="V129" s="89">
        <v>0.006</v>
      </c>
      <c r="W129" s="89">
        <f>$V$129*$K$129</f>
        <v>0.0026520000000000003</v>
      </c>
      <c r="X129" s="89">
        <v>0</v>
      </c>
      <c r="Y129" s="89">
        <f>$X$129*$K$129</f>
        <v>0</v>
      </c>
      <c r="Z129" s="89">
        <v>0</v>
      </c>
      <c r="AA129" s="90">
        <f>$Z$129*$K$129</f>
        <v>0</v>
      </c>
      <c r="AR129" s="5" t="s">
        <v>94</v>
      </c>
      <c r="AT129" s="5" t="s">
        <v>81</v>
      </c>
      <c r="AU129" s="5" t="s">
        <v>85</v>
      </c>
      <c r="AY129" s="5" t="s">
        <v>80</v>
      </c>
      <c r="BE129" s="49">
        <f>IF($U$129="základní",$N$129,0)</f>
        <v>0</v>
      </c>
      <c r="BF129" s="49">
        <f>IF($U$129="snížená",$N$129,0)</f>
        <v>0</v>
      </c>
      <c r="BG129" s="49">
        <f>IF($U$129="zákl. přenesená",$N$129,0)</f>
        <v>0</v>
      </c>
      <c r="BH129" s="49">
        <f>IF($U$129="sníž. přenesená",$N$129,0)</f>
        <v>0</v>
      </c>
      <c r="BI129" s="49">
        <f>IF($U$129="nulová",$N$129,0)</f>
        <v>0</v>
      </c>
      <c r="BJ129" s="5" t="s">
        <v>7</v>
      </c>
      <c r="BK129" s="49">
        <f>ROUND($L$129*$K$129,2)</f>
        <v>0</v>
      </c>
      <c r="BL129" s="5" t="s">
        <v>94</v>
      </c>
    </row>
    <row r="130" spans="2:64" s="5" customFormat="1" ht="27" customHeight="1">
      <c r="B130" s="16"/>
      <c r="C130" s="84" t="s">
        <v>94</v>
      </c>
      <c r="D130" s="84" t="s">
        <v>81</v>
      </c>
      <c r="E130" s="85" t="s">
        <v>136</v>
      </c>
      <c r="F130" s="133" t="s">
        <v>137</v>
      </c>
      <c r="G130" s="134"/>
      <c r="H130" s="134"/>
      <c r="I130" s="134"/>
      <c r="J130" s="86" t="s">
        <v>97</v>
      </c>
      <c r="K130" s="87">
        <v>0.063</v>
      </c>
      <c r="L130" s="135">
        <v>0</v>
      </c>
      <c r="M130" s="134"/>
      <c r="N130" s="136">
        <f>ROUND($L$130*$K$130,2)</f>
        <v>0</v>
      </c>
      <c r="O130" s="134"/>
      <c r="P130" s="134"/>
      <c r="Q130" s="134"/>
      <c r="R130" s="17"/>
      <c r="T130" s="88"/>
      <c r="U130" s="20" t="s">
        <v>23</v>
      </c>
      <c r="V130" s="89">
        <v>0.255</v>
      </c>
      <c r="W130" s="89">
        <f>$V$130*$K$130</f>
        <v>0.016065</v>
      </c>
      <c r="X130" s="89">
        <v>0</v>
      </c>
      <c r="Y130" s="89">
        <f>$X$130*$K$130</f>
        <v>0</v>
      </c>
      <c r="Z130" s="89">
        <v>0</v>
      </c>
      <c r="AA130" s="90">
        <f>$Z$130*$K$130</f>
        <v>0</v>
      </c>
      <c r="AR130" s="5" t="s">
        <v>94</v>
      </c>
      <c r="AT130" s="5" t="s">
        <v>81</v>
      </c>
      <c r="AU130" s="5" t="s">
        <v>85</v>
      </c>
      <c r="AY130" s="5" t="s">
        <v>80</v>
      </c>
      <c r="BE130" s="49">
        <f>IF($U$130="základní",$N$130,0)</f>
        <v>0</v>
      </c>
      <c r="BF130" s="49">
        <f>IF($U$130="snížená",$N$130,0)</f>
        <v>0</v>
      </c>
      <c r="BG130" s="49">
        <f>IF($U$130="zákl. přenesená",$N$130,0)</f>
        <v>0</v>
      </c>
      <c r="BH130" s="49">
        <f>IF($U$130="sníž. přenesená",$N$130,0)</f>
        <v>0</v>
      </c>
      <c r="BI130" s="49">
        <f>IF($U$130="nulová",$N$130,0)</f>
        <v>0</v>
      </c>
      <c r="BJ130" s="5" t="s">
        <v>7</v>
      </c>
      <c r="BK130" s="49">
        <f>ROUND($L$130*$K$130,2)</f>
        <v>0</v>
      </c>
      <c r="BL130" s="5" t="s">
        <v>94</v>
      </c>
    </row>
    <row r="131" spans="2:64" s="5" customFormat="1" ht="27" customHeight="1">
      <c r="B131" s="16"/>
      <c r="C131" s="84" t="s">
        <v>98</v>
      </c>
      <c r="D131" s="84" t="s">
        <v>81</v>
      </c>
      <c r="E131" s="85" t="s">
        <v>138</v>
      </c>
      <c r="F131" s="133" t="s">
        <v>139</v>
      </c>
      <c r="G131" s="134"/>
      <c r="H131" s="134"/>
      <c r="I131" s="134"/>
      <c r="J131" s="86" t="s">
        <v>97</v>
      </c>
      <c r="K131" s="87">
        <v>0.063</v>
      </c>
      <c r="L131" s="135">
        <v>0</v>
      </c>
      <c r="M131" s="134"/>
      <c r="N131" s="136">
        <f>ROUND($L$131*$K$131,2)</f>
        <v>0</v>
      </c>
      <c r="O131" s="134"/>
      <c r="P131" s="134"/>
      <c r="Q131" s="134"/>
      <c r="R131" s="17"/>
      <c r="T131" s="88"/>
      <c r="U131" s="20" t="s">
        <v>23</v>
      </c>
      <c r="V131" s="89">
        <v>0</v>
      </c>
      <c r="W131" s="89">
        <f>$V$131*$K$131</f>
        <v>0</v>
      </c>
      <c r="X131" s="89">
        <v>0</v>
      </c>
      <c r="Y131" s="89">
        <f>$X$131*$K$131</f>
        <v>0</v>
      </c>
      <c r="Z131" s="89">
        <v>0</v>
      </c>
      <c r="AA131" s="90">
        <f>$Z$131*$K$131</f>
        <v>0</v>
      </c>
      <c r="AR131" s="5" t="s">
        <v>94</v>
      </c>
      <c r="AT131" s="5" t="s">
        <v>81</v>
      </c>
      <c r="AU131" s="5" t="s">
        <v>85</v>
      </c>
      <c r="AY131" s="5" t="s">
        <v>80</v>
      </c>
      <c r="BE131" s="49">
        <f>IF($U$131="základní",$N$131,0)</f>
        <v>0</v>
      </c>
      <c r="BF131" s="49">
        <f>IF($U$131="snížená",$N$131,0)</f>
        <v>0</v>
      </c>
      <c r="BG131" s="49">
        <f>IF($U$131="zákl. přenesená",$N$131,0)</f>
        <v>0</v>
      </c>
      <c r="BH131" s="49">
        <f>IF($U$131="sníž. přenesená",$N$131,0)</f>
        <v>0</v>
      </c>
      <c r="BI131" s="49">
        <f>IF($U$131="nulová",$N$131,0)</f>
        <v>0</v>
      </c>
      <c r="BJ131" s="5" t="s">
        <v>7</v>
      </c>
      <c r="BK131" s="49">
        <f>ROUND($L$131*$K$131,2)</f>
        <v>0</v>
      </c>
      <c r="BL131" s="5" t="s">
        <v>94</v>
      </c>
    </row>
    <row r="132" spans="2:63" s="74" customFormat="1" ht="37.5" customHeight="1">
      <c r="B132" s="75"/>
      <c r="D132" s="76" t="s">
        <v>53</v>
      </c>
      <c r="N132" s="126">
        <f>$BK$132</f>
        <v>0</v>
      </c>
      <c r="O132" s="138"/>
      <c r="P132" s="138"/>
      <c r="Q132" s="138"/>
      <c r="R132" s="78"/>
      <c r="T132" s="79"/>
      <c r="W132" s="80">
        <f>$W$133+$W$138+$W$144</f>
        <v>5.6877</v>
      </c>
      <c r="Y132" s="80">
        <f>$Y$133+$Y$138+$Y$144</f>
        <v>0.0029884</v>
      </c>
      <c r="AA132" s="81">
        <f>$AA$133+$AA$138+$AA$144</f>
        <v>0.02117</v>
      </c>
      <c r="AR132" s="77" t="s">
        <v>44</v>
      </c>
      <c r="AT132" s="77" t="s">
        <v>39</v>
      </c>
      <c r="AU132" s="77" t="s">
        <v>40</v>
      </c>
      <c r="AY132" s="77" t="s">
        <v>80</v>
      </c>
      <c r="BK132" s="82">
        <f>$BK$133+$BK$138+$BK$144</f>
        <v>0</v>
      </c>
    </row>
    <row r="133" spans="2:63" s="74" customFormat="1" ht="21" customHeight="1">
      <c r="B133" s="75"/>
      <c r="D133" s="83" t="s">
        <v>54</v>
      </c>
      <c r="N133" s="145">
        <f>$BK$133</f>
        <v>0</v>
      </c>
      <c r="O133" s="138"/>
      <c r="P133" s="138"/>
      <c r="Q133" s="138"/>
      <c r="R133" s="78"/>
      <c r="T133" s="79"/>
      <c r="W133" s="80">
        <f>SUM($W$134:$W$137)</f>
        <v>2.9907</v>
      </c>
      <c r="Y133" s="80">
        <f>SUM($Y$134:$Y$137)</f>
        <v>0.001247</v>
      </c>
      <c r="AA133" s="81">
        <f>SUM($AA$134:$AA$137)</f>
        <v>0</v>
      </c>
      <c r="AR133" s="77" t="s">
        <v>44</v>
      </c>
      <c r="AT133" s="77" t="s">
        <v>39</v>
      </c>
      <c r="AU133" s="77" t="s">
        <v>7</v>
      </c>
      <c r="AY133" s="77" t="s">
        <v>80</v>
      </c>
      <c r="BK133" s="82">
        <f>SUM($BK$134:$BK$137)</f>
        <v>0</v>
      </c>
    </row>
    <row r="134" spans="2:64" s="5" customFormat="1" ht="27" customHeight="1">
      <c r="B134" s="16"/>
      <c r="C134" s="84" t="s">
        <v>99</v>
      </c>
      <c r="D134" s="84" t="s">
        <v>81</v>
      </c>
      <c r="E134" s="85" t="s">
        <v>101</v>
      </c>
      <c r="F134" s="133" t="s">
        <v>102</v>
      </c>
      <c r="G134" s="134"/>
      <c r="H134" s="134"/>
      <c r="I134" s="134"/>
      <c r="J134" s="86" t="s">
        <v>82</v>
      </c>
      <c r="K134" s="87">
        <v>4.3</v>
      </c>
      <c r="L134" s="135">
        <v>0</v>
      </c>
      <c r="M134" s="134"/>
      <c r="N134" s="136">
        <f>ROUND($L$134*$K$134,2)</f>
        <v>0</v>
      </c>
      <c r="O134" s="134"/>
      <c r="P134" s="134"/>
      <c r="Q134" s="134"/>
      <c r="R134" s="17"/>
      <c r="T134" s="88"/>
      <c r="U134" s="20" t="s">
        <v>23</v>
      </c>
      <c r="V134" s="89">
        <v>0.659</v>
      </c>
      <c r="W134" s="89">
        <f>$V$134*$K$134</f>
        <v>2.8337</v>
      </c>
      <c r="X134" s="89">
        <v>0.00029</v>
      </c>
      <c r="Y134" s="89">
        <f>$X$134*$K$134</f>
        <v>0.001247</v>
      </c>
      <c r="Z134" s="89">
        <v>0</v>
      </c>
      <c r="AA134" s="90">
        <f>$Z$134*$K$134</f>
        <v>0</v>
      </c>
      <c r="AR134" s="5" t="s">
        <v>83</v>
      </c>
      <c r="AT134" s="5" t="s">
        <v>81</v>
      </c>
      <c r="AU134" s="5" t="s">
        <v>44</v>
      </c>
      <c r="AY134" s="5" t="s">
        <v>80</v>
      </c>
      <c r="BE134" s="49">
        <f>IF($U$134="základní",$N$134,0)</f>
        <v>0</v>
      </c>
      <c r="BF134" s="49">
        <f>IF($U$134="snížená",$N$134,0)</f>
        <v>0</v>
      </c>
      <c r="BG134" s="49">
        <f>IF($U$134="zákl. přenesená",$N$134,0)</f>
        <v>0</v>
      </c>
      <c r="BH134" s="49">
        <f>IF($U$134="sníž. přenesená",$N$134,0)</f>
        <v>0</v>
      </c>
      <c r="BI134" s="49">
        <f>IF($U$134="nulová",$N$134,0)</f>
        <v>0</v>
      </c>
      <c r="BJ134" s="5" t="s">
        <v>7</v>
      </c>
      <c r="BK134" s="49">
        <f>ROUND($L$134*$K$134,2)</f>
        <v>0</v>
      </c>
      <c r="BL134" s="5" t="s">
        <v>83</v>
      </c>
    </row>
    <row r="135" spans="2:64" s="5" customFormat="1" ht="15.75" customHeight="1">
      <c r="B135" s="16"/>
      <c r="C135" s="84" t="s">
        <v>100</v>
      </c>
      <c r="D135" s="84" t="s">
        <v>81</v>
      </c>
      <c r="E135" s="85" t="s">
        <v>106</v>
      </c>
      <c r="F135" s="133" t="s">
        <v>107</v>
      </c>
      <c r="G135" s="134"/>
      <c r="H135" s="134"/>
      <c r="I135" s="134"/>
      <c r="J135" s="86" t="s">
        <v>84</v>
      </c>
      <c r="K135" s="87">
        <v>1</v>
      </c>
      <c r="L135" s="135">
        <v>0</v>
      </c>
      <c r="M135" s="134"/>
      <c r="N135" s="136">
        <f>ROUND($L$135*$K$135,2)</f>
        <v>0</v>
      </c>
      <c r="O135" s="134"/>
      <c r="P135" s="134"/>
      <c r="Q135" s="134"/>
      <c r="R135" s="17"/>
      <c r="T135" s="88"/>
      <c r="U135" s="20" t="s">
        <v>23</v>
      </c>
      <c r="V135" s="89">
        <v>0.157</v>
      </c>
      <c r="W135" s="89">
        <f>$V$135*$K$135</f>
        <v>0.157</v>
      </c>
      <c r="X135" s="89">
        <v>0</v>
      </c>
      <c r="Y135" s="89">
        <f>$X$135*$K$135</f>
        <v>0</v>
      </c>
      <c r="Z135" s="89">
        <v>0</v>
      </c>
      <c r="AA135" s="90">
        <f>$Z$135*$K$135</f>
        <v>0</v>
      </c>
      <c r="AR135" s="5" t="s">
        <v>83</v>
      </c>
      <c r="AT135" s="5" t="s">
        <v>81</v>
      </c>
      <c r="AU135" s="5" t="s">
        <v>44</v>
      </c>
      <c r="AY135" s="5" t="s">
        <v>80</v>
      </c>
      <c r="BE135" s="49">
        <f>IF($U$135="základní",$N$135,0)</f>
        <v>0</v>
      </c>
      <c r="BF135" s="49">
        <f>IF($U$135="snížená",$N$135,0)</f>
        <v>0</v>
      </c>
      <c r="BG135" s="49">
        <f>IF($U$135="zákl. přenesená",$N$135,0)</f>
        <v>0</v>
      </c>
      <c r="BH135" s="49">
        <f>IF($U$135="sníž. přenesená",$N$135,0)</f>
        <v>0</v>
      </c>
      <c r="BI135" s="49">
        <f>IF($U$135="nulová",$N$135,0)</f>
        <v>0</v>
      </c>
      <c r="BJ135" s="5" t="s">
        <v>7</v>
      </c>
      <c r="BK135" s="49">
        <f>ROUND($L$135*$K$135,2)</f>
        <v>0</v>
      </c>
      <c r="BL135" s="5" t="s">
        <v>83</v>
      </c>
    </row>
    <row r="136" spans="2:64" s="5" customFormat="1" ht="27" customHeight="1">
      <c r="B136" s="16"/>
      <c r="C136" s="84" t="s">
        <v>96</v>
      </c>
      <c r="D136" s="84" t="s">
        <v>81</v>
      </c>
      <c r="E136" s="85" t="s">
        <v>110</v>
      </c>
      <c r="F136" s="133" t="s">
        <v>111</v>
      </c>
      <c r="G136" s="134"/>
      <c r="H136" s="134"/>
      <c r="I136" s="134"/>
      <c r="J136" s="86" t="s">
        <v>84</v>
      </c>
      <c r="K136" s="87">
        <v>1</v>
      </c>
      <c r="L136" s="135">
        <v>0</v>
      </c>
      <c r="M136" s="134"/>
      <c r="N136" s="136">
        <f>ROUND($L$136*$K$136,2)</f>
        <v>0</v>
      </c>
      <c r="O136" s="134"/>
      <c r="P136" s="134"/>
      <c r="Q136" s="134"/>
      <c r="R136" s="17"/>
      <c r="T136" s="88"/>
      <c r="U136" s="20" t="s">
        <v>23</v>
      </c>
      <c r="V136" s="89">
        <v>0</v>
      </c>
      <c r="W136" s="89">
        <f>$V$136*$K$136</f>
        <v>0</v>
      </c>
      <c r="X136" s="89">
        <v>0</v>
      </c>
      <c r="Y136" s="89">
        <f>$X$136*$K$136</f>
        <v>0</v>
      </c>
      <c r="Z136" s="89">
        <v>0</v>
      </c>
      <c r="AA136" s="90">
        <f>$Z$136*$K$136</f>
        <v>0</v>
      </c>
      <c r="AR136" s="5" t="s">
        <v>83</v>
      </c>
      <c r="AT136" s="5" t="s">
        <v>81</v>
      </c>
      <c r="AU136" s="5" t="s">
        <v>44</v>
      </c>
      <c r="AY136" s="5" t="s">
        <v>80</v>
      </c>
      <c r="BE136" s="49">
        <f>IF($U$136="základní",$N$136,0)</f>
        <v>0</v>
      </c>
      <c r="BF136" s="49">
        <f>IF($U$136="snížená",$N$136,0)</f>
        <v>0</v>
      </c>
      <c r="BG136" s="49">
        <f>IF($U$136="zákl. přenesená",$N$136,0)</f>
        <v>0</v>
      </c>
      <c r="BH136" s="49">
        <f>IF($U$136="sníž. přenesená",$N$136,0)</f>
        <v>0</v>
      </c>
      <c r="BI136" s="49">
        <f>IF($U$136="nulová",$N$136,0)</f>
        <v>0</v>
      </c>
      <c r="BJ136" s="5" t="s">
        <v>7</v>
      </c>
      <c r="BK136" s="49">
        <f>ROUND($L$136*$K$136,2)</f>
        <v>0</v>
      </c>
      <c r="BL136" s="5" t="s">
        <v>83</v>
      </c>
    </row>
    <row r="137" spans="2:64" s="5" customFormat="1" ht="27" customHeight="1">
      <c r="B137" s="16"/>
      <c r="C137" s="84" t="s">
        <v>103</v>
      </c>
      <c r="D137" s="84" t="s">
        <v>81</v>
      </c>
      <c r="E137" s="85" t="s">
        <v>140</v>
      </c>
      <c r="F137" s="133" t="s">
        <v>141</v>
      </c>
      <c r="G137" s="134"/>
      <c r="H137" s="134"/>
      <c r="I137" s="134"/>
      <c r="J137" s="86" t="s">
        <v>86</v>
      </c>
      <c r="K137" s="91">
        <v>0</v>
      </c>
      <c r="L137" s="135">
        <v>0</v>
      </c>
      <c r="M137" s="134"/>
      <c r="N137" s="136">
        <f>ROUND($L$137*$K$137,2)</f>
        <v>0</v>
      </c>
      <c r="O137" s="134"/>
      <c r="P137" s="134"/>
      <c r="Q137" s="134"/>
      <c r="R137" s="17"/>
      <c r="T137" s="88"/>
      <c r="U137" s="20" t="s">
        <v>23</v>
      </c>
      <c r="V137" s="89">
        <v>0</v>
      </c>
      <c r="W137" s="89">
        <f>$V$137*$K$137</f>
        <v>0</v>
      </c>
      <c r="X137" s="89">
        <v>0</v>
      </c>
      <c r="Y137" s="89">
        <f>$X$137*$K$137</f>
        <v>0</v>
      </c>
      <c r="Z137" s="89">
        <v>0</v>
      </c>
      <c r="AA137" s="90">
        <f>$Z$137*$K$137</f>
        <v>0</v>
      </c>
      <c r="AR137" s="5" t="s">
        <v>83</v>
      </c>
      <c r="AT137" s="5" t="s">
        <v>81</v>
      </c>
      <c r="AU137" s="5" t="s">
        <v>44</v>
      </c>
      <c r="AY137" s="5" t="s">
        <v>80</v>
      </c>
      <c r="BE137" s="49">
        <f>IF($U$137="základní",$N$137,0)</f>
        <v>0</v>
      </c>
      <c r="BF137" s="49">
        <f>IF($U$137="snížená",$N$137,0)</f>
        <v>0</v>
      </c>
      <c r="BG137" s="49">
        <f>IF($U$137="zákl. přenesená",$N$137,0)</f>
        <v>0</v>
      </c>
      <c r="BH137" s="49">
        <f>IF($U$137="sníž. přenesená",$N$137,0)</f>
        <v>0</v>
      </c>
      <c r="BI137" s="49">
        <f>IF($U$137="nulová",$N$137,0)</f>
        <v>0</v>
      </c>
      <c r="BJ137" s="5" t="s">
        <v>7</v>
      </c>
      <c r="BK137" s="49">
        <f>ROUND($L$137*$K$137,2)</f>
        <v>0</v>
      </c>
      <c r="BL137" s="5" t="s">
        <v>83</v>
      </c>
    </row>
    <row r="138" spans="2:63" s="74" customFormat="1" ht="30.75" customHeight="1">
      <c r="B138" s="75"/>
      <c r="D138" s="83" t="s">
        <v>92</v>
      </c>
      <c r="N138" s="145">
        <f>$BK$138</f>
        <v>0</v>
      </c>
      <c r="O138" s="138"/>
      <c r="P138" s="138"/>
      <c r="Q138" s="138"/>
      <c r="R138" s="78"/>
      <c r="T138" s="79"/>
      <c r="W138" s="80">
        <f>SUM($W$139:$W$143)</f>
        <v>1.2200000000000002</v>
      </c>
      <c r="Y138" s="80">
        <f>SUM($Y$139:$Y$143)</f>
        <v>0.0002814</v>
      </c>
      <c r="AA138" s="81">
        <f>SUM($AA$139:$AA$143)</f>
        <v>0</v>
      </c>
      <c r="AR138" s="77" t="s">
        <v>44</v>
      </c>
      <c r="AT138" s="77" t="s">
        <v>39</v>
      </c>
      <c r="AU138" s="77" t="s">
        <v>7</v>
      </c>
      <c r="AY138" s="77" t="s">
        <v>80</v>
      </c>
      <c r="BK138" s="82">
        <f>SUM($BK$139:$BK$143)</f>
        <v>0</v>
      </c>
    </row>
    <row r="139" spans="2:64" s="5" customFormat="1" ht="15.75" customHeight="1">
      <c r="B139" s="16"/>
      <c r="C139" s="84" t="s">
        <v>11</v>
      </c>
      <c r="D139" s="84" t="s">
        <v>81</v>
      </c>
      <c r="E139" s="85" t="s">
        <v>142</v>
      </c>
      <c r="F139" s="133" t="s">
        <v>143</v>
      </c>
      <c r="G139" s="134"/>
      <c r="H139" s="134"/>
      <c r="I139" s="134"/>
      <c r="J139" s="86" t="s">
        <v>82</v>
      </c>
      <c r="K139" s="87">
        <v>1.2</v>
      </c>
      <c r="L139" s="135">
        <v>0</v>
      </c>
      <c r="M139" s="134"/>
      <c r="N139" s="136">
        <f>ROUND($L$139*$K$139,2)</f>
        <v>0</v>
      </c>
      <c r="O139" s="134"/>
      <c r="P139" s="134"/>
      <c r="Q139" s="134"/>
      <c r="R139" s="17"/>
      <c r="T139" s="88"/>
      <c r="U139" s="20" t="s">
        <v>23</v>
      </c>
      <c r="V139" s="89">
        <v>0.1</v>
      </c>
      <c r="W139" s="89">
        <f>$V$139*$K$139</f>
        <v>0.12</v>
      </c>
      <c r="X139" s="89">
        <v>3E-05</v>
      </c>
      <c r="Y139" s="89">
        <f>$X$139*$K$139</f>
        <v>3.6E-05</v>
      </c>
      <c r="Z139" s="89">
        <v>0</v>
      </c>
      <c r="AA139" s="90">
        <f>$Z$139*$K$139</f>
        <v>0</v>
      </c>
      <c r="AR139" s="5" t="s">
        <v>83</v>
      </c>
      <c r="AT139" s="5" t="s">
        <v>81</v>
      </c>
      <c r="AU139" s="5" t="s">
        <v>44</v>
      </c>
      <c r="AY139" s="5" t="s">
        <v>80</v>
      </c>
      <c r="BE139" s="49">
        <f>IF($U$139="základní",$N$139,0)</f>
        <v>0</v>
      </c>
      <c r="BF139" s="49">
        <f>IF($U$139="snížená",$N$139,0)</f>
        <v>0</v>
      </c>
      <c r="BG139" s="49">
        <f>IF($U$139="zákl. přenesená",$N$139,0)</f>
        <v>0</v>
      </c>
      <c r="BH139" s="49">
        <f>IF($U$139="sníž. přenesená",$N$139,0)</f>
        <v>0</v>
      </c>
      <c r="BI139" s="49">
        <f>IF($U$139="nulová",$N$139,0)</f>
        <v>0</v>
      </c>
      <c r="BJ139" s="5" t="s">
        <v>7</v>
      </c>
      <c r="BK139" s="49">
        <f>ROUND($L$139*$K$139,2)</f>
        <v>0</v>
      </c>
      <c r="BL139" s="5" t="s">
        <v>83</v>
      </c>
    </row>
    <row r="140" spans="2:64" s="5" customFormat="1" ht="27" customHeight="1">
      <c r="B140" s="16"/>
      <c r="C140" s="96" t="s">
        <v>104</v>
      </c>
      <c r="D140" s="96" t="s">
        <v>95</v>
      </c>
      <c r="E140" s="97" t="s">
        <v>144</v>
      </c>
      <c r="F140" s="139" t="s">
        <v>145</v>
      </c>
      <c r="G140" s="140"/>
      <c r="H140" s="140"/>
      <c r="I140" s="140"/>
      <c r="J140" s="98" t="s">
        <v>82</v>
      </c>
      <c r="K140" s="99">
        <v>1.236</v>
      </c>
      <c r="L140" s="141">
        <v>0</v>
      </c>
      <c r="M140" s="140"/>
      <c r="N140" s="142">
        <f>ROUND($L$140*$K$140,2)</f>
        <v>0</v>
      </c>
      <c r="O140" s="134"/>
      <c r="P140" s="134"/>
      <c r="Q140" s="134"/>
      <c r="R140" s="17"/>
      <c r="T140" s="88"/>
      <c r="U140" s="20" t="s">
        <v>23</v>
      </c>
      <c r="V140" s="89">
        <v>0</v>
      </c>
      <c r="W140" s="89">
        <f>$V$140*$K$140</f>
        <v>0</v>
      </c>
      <c r="X140" s="89">
        <v>0.00015</v>
      </c>
      <c r="Y140" s="89">
        <f>$X$140*$K$140</f>
        <v>0.00018539999999999998</v>
      </c>
      <c r="Z140" s="89">
        <v>0</v>
      </c>
      <c r="AA140" s="90">
        <f>$Z$140*$K$140</f>
        <v>0</v>
      </c>
      <c r="AR140" s="5" t="s">
        <v>117</v>
      </c>
      <c r="AT140" s="5" t="s">
        <v>95</v>
      </c>
      <c r="AU140" s="5" t="s">
        <v>44</v>
      </c>
      <c r="AY140" s="5" t="s">
        <v>80</v>
      </c>
      <c r="BE140" s="49">
        <f>IF($U$140="základní",$N$140,0)</f>
        <v>0</v>
      </c>
      <c r="BF140" s="49">
        <f>IF($U$140="snížená",$N$140,0)</f>
        <v>0</v>
      </c>
      <c r="BG140" s="49">
        <f>IF($U$140="zákl. přenesená",$N$140,0)</f>
        <v>0</v>
      </c>
      <c r="BH140" s="49">
        <f>IF($U$140="sníž. přenesená",$N$140,0)</f>
        <v>0</v>
      </c>
      <c r="BI140" s="49">
        <f>IF($U$140="nulová",$N$140,0)</f>
        <v>0</v>
      </c>
      <c r="BJ140" s="5" t="s">
        <v>7</v>
      </c>
      <c r="BK140" s="49">
        <f>ROUND($L$140*$K$140,2)</f>
        <v>0</v>
      </c>
      <c r="BL140" s="5" t="s">
        <v>83</v>
      </c>
    </row>
    <row r="141" spans="2:64" s="5" customFormat="1" ht="15.75" customHeight="1">
      <c r="B141" s="16"/>
      <c r="C141" s="84" t="s">
        <v>105</v>
      </c>
      <c r="D141" s="84" t="s">
        <v>81</v>
      </c>
      <c r="E141" s="85" t="s">
        <v>146</v>
      </c>
      <c r="F141" s="133" t="s">
        <v>147</v>
      </c>
      <c r="G141" s="134"/>
      <c r="H141" s="134"/>
      <c r="I141" s="134"/>
      <c r="J141" s="86" t="s">
        <v>84</v>
      </c>
      <c r="K141" s="87">
        <v>2</v>
      </c>
      <c r="L141" s="135">
        <v>0</v>
      </c>
      <c r="M141" s="134"/>
      <c r="N141" s="136">
        <f>ROUND($L$141*$K$141,2)</f>
        <v>0</v>
      </c>
      <c r="O141" s="134"/>
      <c r="P141" s="134"/>
      <c r="Q141" s="134"/>
      <c r="R141" s="17"/>
      <c r="T141" s="88"/>
      <c r="U141" s="20" t="s">
        <v>23</v>
      </c>
      <c r="V141" s="89">
        <v>0.22</v>
      </c>
      <c r="W141" s="89">
        <f>$V$141*$K$141</f>
        <v>0.44</v>
      </c>
      <c r="X141" s="89">
        <v>3E-05</v>
      </c>
      <c r="Y141" s="89">
        <f>$X$141*$K$141</f>
        <v>6E-05</v>
      </c>
      <c r="Z141" s="89">
        <v>0</v>
      </c>
      <c r="AA141" s="90">
        <f>$Z$141*$K$141</f>
        <v>0</v>
      </c>
      <c r="AR141" s="5" t="s">
        <v>83</v>
      </c>
      <c r="AT141" s="5" t="s">
        <v>81</v>
      </c>
      <c r="AU141" s="5" t="s">
        <v>44</v>
      </c>
      <c r="AY141" s="5" t="s">
        <v>80</v>
      </c>
      <c r="BE141" s="49">
        <f>IF($U$141="základní",$N$141,0)</f>
        <v>0</v>
      </c>
      <c r="BF141" s="49">
        <f>IF($U$141="snížená",$N$141,0)</f>
        <v>0</v>
      </c>
      <c r="BG141" s="49">
        <f>IF($U$141="zákl. přenesená",$N$141,0)</f>
        <v>0</v>
      </c>
      <c r="BH141" s="49">
        <f>IF($U$141="sníž. přenesená",$N$141,0)</f>
        <v>0</v>
      </c>
      <c r="BI141" s="49">
        <f>IF($U$141="nulová",$N$141,0)</f>
        <v>0</v>
      </c>
      <c r="BJ141" s="5" t="s">
        <v>7</v>
      </c>
      <c r="BK141" s="49">
        <f>ROUND($L$141*$K$141,2)</f>
        <v>0</v>
      </c>
      <c r="BL141" s="5" t="s">
        <v>83</v>
      </c>
    </row>
    <row r="142" spans="2:64" s="5" customFormat="1" ht="27" customHeight="1">
      <c r="B142" s="16"/>
      <c r="C142" s="84" t="s">
        <v>108</v>
      </c>
      <c r="D142" s="84" t="s">
        <v>81</v>
      </c>
      <c r="E142" s="85" t="s">
        <v>118</v>
      </c>
      <c r="F142" s="133" t="s">
        <v>119</v>
      </c>
      <c r="G142" s="134"/>
      <c r="H142" s="134"/>
      <c r="I142" s="134"/>
      <c r="J142" s="86" t="s">
        <v>84</v>
      </c>
      <c r="K142" s="87">
        <v>4</v>
      </c>
      <c r="L142" s="135">
        <v>0</v>
      </c>
      <c r="M142" s="134"/>
      <c r="N142" s="136">
        <f>ROUND($L$142*$K$142,2)</f>
        <v>0</v>
      </c>
      <c r="O142" s="134"/>
      <c r="P142" s="134"/>
      <c r="Q142" s="134"/>
      <c r="R142" s="17"/>
      <c r="T142" s="88"/>
      <c r="U142" s="20" t="s">
        <v>23</v>
      </c>
      <c r="V142" s="89">
        <v>0.165</v>
      </c>
      <c r="W142" s="89">
        <f>$V$142*$K$142</f>
        <v>0.66</v>
      </c>
      <c r="X142" s="89">
        <v>0</v>
      </c>
      <c r="Y142" s="89">
        <f>$X$142*$K$142</f>
        <v>0</v>
      </c>
      <c r="Z142" s="89">
        <v>0</v>
      </c>
      <c r="AA142" s="90">
        <f>$Z$142*$K$142</f>
        <v>0</v>
      </c>
      <c r="AR142" s="5" t="s">
        <v>83</v>
      </c>
      <c r="AT142" s="5" t="s">
        <v>81</v>
      </c>
      <c r="AU142" s="5" t="s">
        <v>44</v>
      </c>
      <c r="AY142" s="5" t="s">
        <v>80</v>
      </c>
      <c r="BE142" s="49">
        <f>IF($U$142="základní",$N$142,0)</f>
        <v>0</v>
      </c>
      <c r="BF142" s="49">
        <f>IF($U$142="snížená",$N$142,0)</f>
        <v>0</v>
      </c>
      <c r="BG142" s="49">
        <f>IF($U$142="zákl. přenesená",$N$142,0)</f>
        <v>0</v>
      </c>
      <c r="BH142" s="49">
        <f>IF($U$142="sníž. přenesená",$N$142,0)</f>
        <v>0</v>
      </c>
      <c r="BI142" s="49">
        <f>IF($U$142="nulová",$N$142,0)</f>
        <v>0</v>
      </c>
      <c r="BJ142" s="5" t="s">
        <v>7</v>
      </c>
      <c r="BK142" s="49">
        <f>ROUND($L$142*$K$142,2)</f>
        <v>0</v>
      </c>
      <c r="BL142" s="5" t="s">
        <v>83</v>
      </c>
    </row>
    <row r="143" spans="2:64" s="5" customFormat="1" ht="27" customHeight="1">
      <c r="B143" s="16"/>
      <c r="C143" s="84" t="s">
        <v>109</v>
      </c>
      <c r="D143" s="84" t="s">
        <v>81</v>
      </c>
      <c r="E143" s="85" t="s">
        <v>148</v>
      </c>
      <c r="F143" s="133" t="s">
        <v>149</v>
      </c>
      <c r="G143" s="134"/>
      <c r="H143" s="134"/>
      <c r="I143" s="134"/>
      <c r="J143" s="86" t="s">
        <v>86</v>
      </c>
      <c r="K143" s="91">
        <v>0</v>
      </c>
      <c r="L143" s="135">
        <v>0</v>
      </c>
      <c r="M143" s="134"/>
      <c r="N143" s="136">
        <f>ROUND($L$143*$K$143,2)</f>
        <v>0</v>
      </c>
      <c r="O143" s="134"/>
      <c r="P143" s="134"/>
      <c r="Q143" s="134"/>
      <c r="R143" s="17"/>
      <c r="T143" s="88"/>
      <c r="U143" s="20" t="s">
        <v>23</v>
      </c>
      <c r="V143" s="89">
        <v>0</v>
      </c>
      <c r="W143" s="89">
        <f>$V$143*$K$143</f>
        <v>0</v>
      </c>
      <c r="X143" s="89">
        <v>0</v>
      </c>
      <c r="Y143" s="89">
        <f>$X$143*$K$143</f>
        <v>0</v>
      </c>
      <c r="Z143" s="89">
        <v>0</v>
      </c>
      <c r="AA143" s="90">
        <f>$Z$143*$K$143</f>
        <v>0</v>
      </c>
      <c r="AR143" s="5" t="s">
        <v>83</v>
      </c>
      <c r="AT143" s="5" t="s">
        <v>81</v>
      </c>
      <c r="AU143" s="5" t="s">
        <v>44</v>
      </c>
      <c r="AY143" s="5" t="s">
        <v>80</v>
      </c>
      <c r="BE143" s="49">
        <f>IF($U$143="základní",$N$143,0)</f>
        <v>0</v>
      </c>
      <c r="BF143" s="49">
        <f>IF($U$143="snížená",$N$143,0)</f>
        <v>0</v>
      </c>
      <c r="BG143" s="49">
        <f>IF($U$143="zákl. přenesená",$N$143,0)</f>
        <v>0</v>
      </c>
      <c r="BH143" s="49">
        <f>IF($U$143="sníž. přenesená",$N$143,0)</f>
        <v>0</v>
      </c>
      <c r="BI143" s="49">
        <f>IF($U$143="nulová",$N$143,0)</f>
        <v>0</v>
      </c>
      <c r="BJ143" s="5" t="s">
        <v>7</v>
      </c>
      <c r="BK143" s="49">
        <f>ROUND($L$143*$K$143,2)</f>
        <v>0</v>
      </c>
      <c r="BL143" s="5" t="s">
        <v>83</v>
      </c>
    </row>
    <row r="144" spans="2:63" s="74" customFormat="1" ht="30.75" customHeight="1">
      <c r="B144" s="75"/>
      <c r="D144" s="83" t="s">
        <v>93</v>
      </c>
      <c r="N144" s="145">
        <f>$BK$144</f>
        <v>0</v>
      </c>
      <c r="O144" s="138"/>
      <c r="P144" s="138"/>
      <c r="Q144" s="138"/>
      <c r="R144" s="78"/>
      <c r="T144" s="79"/>
      <c r="W144" s="80">
        <f>SUM($W$145:$W$152)</f>
        <v>1.477</v>
      </c>
      <c r="Y144" s="80">
        <f>SUM($Y$145:$Y$152)</f>
        <v>0.00146</v>
      </c>
      <c r="AA144" s="81">
        <f>SUM($AA$145:$AA$152)</f>
        <v>0.02117</v>
      </c>
      <c r="AR144" s="77" t="s">
        <v>44</v>
      </c>
      <c r="AT144" s="77" t="s">
        <v>39</v>
      </c>
      <c r="AU144" s="77" t="s">
        <v>7</v>
      </c>
      <c r="AY144" s="77" t="s">
        <v>80</v>
      </c>
      <c r="BK144" s="82">
        <f>SUM($BK$145:$BK$152)</f>
        <v>0</v>
      </c>
    </row>
    <row r="145" spans="2:64" s="5" customFormat="1" ht="15.75" customHeight="1">
      <c r="B145" s="16"/>
      <c r="C145" s="84" t="s">
        <v>4</v>
      </c>
      <c r="D145" s="84" t="s">
        <v>81</v>
      </c>
      <c r="E145" s="85" t="s">
        <v>121</v>
      </c>
      <c r="F145" s="133" t="s">
        <v>122</v>
      </c>
      <c r="G145" s="134"/>
      <c r="H145" s="134"/>
      <c r="I145" s="134"/>
      <c r="J145" s="86" t="s">
        <v>120</v>
      </c>
      <c r="K145" s="87">
        <v>1</v>
      </c>
      <c r="L145" s="135">
        <v>0</v>
      </c>
      <c r="M145" s="134"/>
      <c r="N145" s="136">
        <f>ROUND($L$145*$K$145,2)</f>
        <v>0</v>
      </c>
      <c r="O145" s="134"/>
      <c r="P145" s="134"/>
      <c r="Q145" s="134"/>
      <c r="R145" s="17"/>
      <c r="T145" s="88"/>
      <c r="U145" s="20" t="s">
        <v>23</v>
      </c>
      <c r="V145" s="89">
        <v>0.362</v>
      </c>
      <c r="W145" s="89">
        <f>$V$145*$K$145</f>
        <v>0.362</v>
      </c>
      <c r="X145" s="89">
        <v>0</v>
      </c>
      <c r="Y145" s="89">
        <f>$X$145*$K$145</f>
        <v>0</v>
      </c>
      <c r="Z145" s="89">
        <v>0.01946</v>
      </c>
      <c r="AA145" s="90">
        <f>$Z$145*$K$145</f>
        <v>0.01946</v>
      </c>
      <c r="AR145" s="5" t="s">
        <v>83</v>
      </c>
      <c r="AT145" s="5" t="s">
        <v>81</v>
      </c>
      <c r="AU145" s="5" t="s">
        <v>44</v>
      </c>
      <c r="AY145" s="5" t="s">
        <v>80</v>
      </c>
      <c r="BE145" s="49">
        <f>IF($U$145="základní",$N$145,0)</f>
        <v>0</v>
      </c>
      <c r="BF145" s="49">
        <f>IF($U$145="snížená",$N$145,0)</f>
        <v>0</v>
      </c>
      <c r="BG145" s="49">
        <f>IF($U$145="zákl. přenesená",$N$145,0)</f>
        <v>0</v>
      </c>
      <c r="BH145" s="49">
        <f>IF($U$145="sníž. přenesená",$N$145,0)</f>
        <v>0</v>
      </c>
      <c r="BI145" s="49">
        <f>IF($U$145="nulová",$N$145,0)</f>
        <v>0</v>
      </c>
      <c r="BJ145" s="5" t="s">
        <v>7</v>
      </c>
      <c r="BK145" s="49">
        <f>ROUND($L$145*$K$145,2)</f>
        <v>0</v>
      </c>
      <c r="BL145" s="5" t="s">
        <v>83</v>
      </c>
    </row>
    <row r="146" spans="2:64" s="5" customFormat="1" ht="27" customHeight="1">
      <c r="B146" s="16"/>
      <c r="C146" s="84" t="s">
        <v>83</v>
      </c>
      <c r="D146" s="84" t="s">
        <v>81</v>
      </c>
      <c r="E146" s="85" t="s">
        <v>150</v>
      </c>
      <c r="F146" s="133" t="s">
        <v>151</v>
      </c>
      <c r="G146" s="134"/>
      <c r="H146" s="134"/>
      <c r="I146" s="134"/>
      <c r="J146" s="86" t="s">
        <v>84</v>
      </c>
      <c r="K146" s="87">
        <v>2</v>
      </c>
      <c r="L146" s="135">
        <v>0</v>
      </c>
      <c r="M146" s="134"/>
      <c r="N146" s="136">
        <f>ROUND($L$146*$K$146,2)</f>
        <v>0</v>
      </c>
      <c r="O146" s="134"/>
      <c r="P146" s="134"/>
      <c r="Q146" s="134"/>
      <c r="R146" s="17"/>
      <c r="T146" s="88"/>
      <c r="U146" s="20" t="s">
        <v>23</v>
      </c>
      <c r="V146" s="89">
        <v>0.081</v>
      </c>
      <c r="W146" s="89">
        <f>$V$146*$K$146</f>
        <v>0.162</v>
      </c>
      <c r="X146" s="89">
        <v>0</v>
      </c>
      <c r="Y146" s="89">
        <f>$X$146*$K$146</f>
        <v>0</v>
      </c>
      <c r="Z146" s="89">
        <v>0</v>
      </c>
      <c r="AA146" s="90">
        <f>$Z$146*$K$146</f>
        <v>0</v>
      </c>
      <c r="AR146" s="5" t="s">
        <v>83</v>
      </c>
      <c r="AT146" s="5" t="s">
        <v>81</v>
      </c>
      <c r="AU146" s="5" t="s">
        <v>44</v>
      </c>
      <c r="AY146" s="5" t="s">
        <v>80</v>
      </c>
      <c r="BE146" s="49">
        <f>IF($U$146="základní",$N$146,0)</f>
        <v>0</v>
      </c>
      <c r="BF146" s="49">
        <f>IF($U$146="snížená",$N$146,0)</f>
        <v>0</v>
      </c>
      <c r="BG146" s="49">
        <f>IF($U$146="zákl. přenesená",$N$146,0)</f>
        <v>0</v>
      </c>
      <c r="BH146" s="49">
        <f>IF($U$146="sníž. přenesená",$N$146,0)</f>
        <v>0</v>
      </c>
      <c r="BI146" s="49">
        <f>IF($U$146="nulová",$N$146,0)</f>
        <v>0</v>
      </c>
      <c r="BJ146" s="5" t="s">
        <v>7</v>
      </c>
      <c r="BK146" s="49">
        <f>ROUND($L$146*$K$146,2)</f>
        <v>0</v>
      </c>
      <c r="BL146" s="5" t="s">
        <v>83</v>
      </c>
    </row>
    <row r="147" spans="2:64" s="5" customFormat="1" ht="27" customHeight="1">
      <c r="B147" s="16"/>
      <c r="C147" s="84" t="s">
        <v>112</v>
      </c>
      <c r="D147" s="84" t="s">
        <v>81</v>
      </c>
      <c r="E147" s="85" t="s">
        <v>123</v>
      </c>
      <c r="F147" s="133" t="s">
        <v>124</v>
      </c>
      <c r="G147" s="134"/>
      <c r="H147" s="134"/>
      <c r="I147" s="134"/>
      <c r="J147" s="86" t="s">
        <v>120</v>
      </c>
      <c r="K147" s="87">
        <v>2</v>
      </c>
      <c r="L147" s="135">
        <v>0</v>
      </c>
      <c r="M147" s="134"/>
      <c r="N147" s="136">
        <f>ROUND($L$147*$K$147,2)</f>
        <v>0</v>
      </c>
      <c r="O147" s="134"/>
      <c r="P147" s="134"/>
      <c r="Q147" s="134"/>
      <c r="R147" s="17"/>
      <c r="T147" s="88"/>
      <c r="U147" s="20" t="s">
        <v>23</v>
      </c>
      <c r="V147" s="89">
        <v>0.29</v>
      </c>
      <c r="W147" s="89">
        <f>$V$147*$K$147</f>
        <v>0.58</v>
      </c>
      <c r="X147" s="89">
        <v>9E-05</v>
      </c>
      <c r="Y147" s="89">
        <f>$X$147*$K$147</f>
        <v>0.00018</v>
      </c>
      <c r="Z147" s="89">
        <v>0</v>
      </c>
      <c r="AA147" s="90">
        <f>$Z$147*$K$147</f>
        <v>0</v>
      </c>
      <c r="AR147" s="5" t="s">
        <v>83</v>
      </c>
      <c r="AT147" s="5" t="s">
        <v>81</v>
      </c>
      <c r="AU147" s="5" t="s">
        <v>44</v>
      </c>
      <c r="AY147" s="5" t="s">
        <v>80</v>
      </c>
      <c r="BE147" s="49">
        <f>IF($U$147="základní",$N$147,0)</f>
        <v>0</v>
      </c>
      <c r="BF147" s="49">
        <f>IF($U$147="snížená",$N$147,0)</f>
        <v>0</v>
      </c>
      <c r="BG147" s="49">
        <f>IF($U$147="zákl. přenesená",$N$147,0)</f>
        <v>0</v>
      </c>
      <c r="BH147" s="49">
        <f>IF($U$147="sníž. přenesená",$N$147,0)</f>
        <v>0</v>
      </c>
      <c r="BI147" s="49">
        <f>IF($U$147="nulová",$N$147,0)</f>
        <v>0</v>
      </c>
      <c r="BJ147" s="5" t="s">
        <v>7</v>
      </c>
      <c r="BK147" s="49">
        <f>ROUND($L$147*$K$147,2)</f>
        <v>0</v>
      </c>
      <c r="BL147" s="5" t="s">
        <v>83</v>
      </c>
    </row>
    <row r="148" spans="2:64" s="5" customFormat="1" ht="27" customHeight="1">
      <c r="B148" s="16"/>
      <c r="C148" s="96" t="s">
        <v>113</v>
      </c>
      <c r="D148" s="96" t="s">
        <v>95</v>
      </c>
      <c r="E148" s="97" t="s">
        <v>125</v>
      </c>
      <c r="F148" s="139" t="s">
        <v>126</v>
      </c>
      <c r="G148" s="140"/>
      <c r="H148" s="140"/>
      <c r="I148" s="140"/>
      <c r="J148" s="98" t="s">
        <v>84</v>
      </c>
      <c r="K148" s="99">
        <v>2</v>
      </c>
      <c r="L148" s="141">
        <v>0</v>
      </c>
      <c r="M148" s="140"/>
      <c r="N148" s="142">
        <f>ROUND($L$148*$K$148,2)</f>
        <v>0</v>
      </c>
      <c r="O148" s="134"/>
      <c r="P148" s="134"/>
      <c r="Q148" s="134"/>
      <c r="R148" s="17"/>
      <c r="T148" s="88"/>
      <c r="U148" s="20" t="s">
        <v>23</v>
      </c>
      <c r="V148" s="89">
        <v>0</v>
      </c>
      <c r="W148" s="89">
        <f>$V$148*$K$148</f>
        <v>0</v>
      </c>
      <c r="X148" s="89">
        <v>0.0005</v>
      </c>
      <c r="Y148" s="89">
        <f>$X$148*$K$148</f>
        <v>0.001</v>
      </c>
      <c r="Z148" s="89">
        <v>0</v>
      </c>
      <c r="AA148" s="90">
        <f>$Z$148*$K$148</f>
        <v>0</v>
      </c>
      <c r="AR148" s="5" t="s">
        <v>117</v>
      </c>
      <c r="AT148" s="5" t="s">
        <v>95</v>
      </c>
      <c r="AU148" s="5" t="s">
        <v>44</v>
      </c>
      <c r="AY148" s="5" t="s">
        <v>80</v>
      </c>
      <c r="BE148" s="49">
        <f>IF($U$148="základní",$N$148,0)</f>
        <v>0</v>
      </c>
      <c r="BF148" s="49">
        <f>IF($U$148="snížená",$N$148,0)</f>
        <v>0</v>
      </c>
      <c r="BG148" s="49">
        <f>IF($U$148="zákl. přenesená",$N$148,0)</f>
        <v>0</v>
      </c>
      <c r="BH148" s="49">
        <f>IF($U$148="sníž. přenesená",$N$148,0)</f>
        <v>0</v>
      </c>
      <c r="BI148" s="49">
        <f>IF($U$148="nulová",$N$148,0)</f>
        <v>0</v>
      </c>
      <c r="BJ148" s="5" t="s">
        <v>7</v>
      </c>
      <c r="BK148" s="49">
        <f>ROUND($L$148*$K$148,2)</f>
        <v>0</v>
      </c>
      <c r="BL148" s="5" t="s">
        <v>83</v>
      </c>
    </row>
    <row r="149" spans="2:64" s="5" customFormat="1" ht="27" customHeight="1">
      <c r="B149" s="16"/>
      <c r="C149" s="84" t="s">
        <v>114</v>
      </c>
      <c r="D149" s="84" t="s">
        <v>81</v>
      </c>
      <c r="E149" s="85" t="s">
        <v>152</v>
      </c>
      <c r="F149" s="133" t="s">
        <v>153</v>
      </c>
      <c r="G149" s="134"/>
      <c r="H149" s="134"/>
      <c r="I149" s="134"/>
      <c r="J149" s="86" t="s">
        <v>120</v>
      </c>
      <c r="K149" s="87">
        <v>1</v>
      </c>
      <c r="L149" s="135">
        <v>0</v>
      </c>
      <c r="M149" s="134"/>
      <c r="N149" s="136">
        <f>ROUND($L$149*$K$149,2)</f>
        <v>0</v>
      </c>
      <c r="O149" s="134"/>
      <c r="P149" s="134"/>
      <c r="Q149" s="134"/>
      <c r="R149" s="17"/>
      <c r="T149" s="88"/>
      <c r="U149" s="20" t="s">
        <v>23</v>
      </c>
      <c r="V149" s="89">
        <v>0.222</v>
      </c>
      <c r="W149" s="89">
        <f>$V$149*$K$149</f>
        <v>0.222</v>
      </c>
      <c r="X149" s="89">
        <v>0</v>
      </c>
      <c r="Y149" s="89">
        <f>$X$149*$K$149</f>
        <v>0</v>
      </c>
      <c r="Z149" s="89">
        <v>0.00086</v>
      </c>
      <c r="AA149" s="90">
        <f>$Z$149*$K$149</f>
        <v>0.00086</v>
      </c>
      <c r="AR149" s="5" t="s">
        <v>83</v>
      </c>
      <c r="AT149" s="5" t="s">
        <v>81</v>
      </c>
      <c r="AU149" s="5" t="s">
        <v>44</v>
      </c>
      <c r="AY149" s="5" t="s">
        <v>80</v>
      </c>
      <c r="BE149" s="49">
        <f>IF($U$149="základní",$N$149,0)</f>
        <v>0</v>
      </c>
      <c r="BF149" s="49">
        <f>IF($U$149="snížená",$N$149,0)</f>
        <v>0</v>
      </c>
      <c r="BG149" s="49">
        <f>IF($U$149="zákl. přenesená",$N$149,0)</f>
        <v>0</v>
      </c>
      <c r="BH149" s="49">
        <f>IF($U$149="sníž. přenesená",$N$149,0)</f>
        <v>0</v>
      </c>
      <c r="BI149" s="49">
        <f>IF($U$149="nulová",$N$149,0)</f>
        <v>0</v>
      </c>
      <c r="BJ149" s="5" t="s">
        <v>7</v>
      </c>
      <c r="BK149" s="49">
        <f>ROUND($L$149*$K$149,2)</f>
        <v>0</v>
      </c>
      <c r="BL149" s="5" t="s">
        <v>83</v>
      </c>
    </row>
    <row r="150" spans="2:64" s="5" customFormat="1" ht="15.75" customHeight="1">
      <c r="B150" s="16"/>
      <c r="C150" s="84" t="s">
        <v>115</v>
      </c>
      <c r="D150" s="84" t="s">
        <v>81</v>
      </c>
      <c r="E150" s="85" t="s">
        <v>127</v>
      </c>
      <c r="F150" s="133" t="s">
        <v>128</v>
      </c>
      <c r="G150" s="134"/>
      <c r="H150" s="134"/>
      <c r="I150" s="134"/>
      <c r="J150" s="86" t="s">
        <v>84</v>
      </c>
      <c r="K150" s="87">
        <v>1</v>
      </c>
      <c r="L150" s="135">
        <v>0</v>
      </c>
      <c r="M150" s="134"/>
      <c r="N150" s="136">
        <f>ROUND($L$150*$K$150,2)</f>
        <v>0</v>
      </c>
      <c r="O150" s="134"/>
      <c r="P150" s="134"/>
      <c r="Q150" s="134"/>
      <c r="R150" s="17"/>
      <c r="T150" s="88"/>
      <c r="U150" s="20" t="s">
        <v>23</v>
      </c>
      <c r="V150" s="89">
        <v>0.038</v>
      </c>
      <c r="W150" s="89">
        <f>$V$150*$K$150</f>
        <v>0.038</v>
      </c>
      <c r="X150" s="89">
        <v>0</v>
      </c>
      <c r="Y150" s="89">
        <f>$X$150*$K$150</f>
        <v>0</v>
      </c>
      <c r="Z150" s="89">
        <v>0.00085</v>
      </c>
      <c r="AA150" s="90">
        <f>$Z$150*$K$150</f>
        <v>0.00085</v>
      </c>
      <c r="AR150" s="5" t="s">
        <v>83</v>
      </c>
      <c r="AT150" s="5" t="s">
        <v>81</v>
      </c>
      <c r="AU150" s="5" t="s">
        <v>44</v>
      </c>
      <c r="AY150" s="5" t="s">
        <v>80</v>
      </c>
      <c r="BE150" s="49">
        <f>IF($U$150="základní",$N$150,0)</f>
        <v>0</v>
      </c>
      <c r="BF150" s="49">
        <f>IF($U$150="snížená",$N$150,0)</f>
        <v>0</v>
      </c>
      <c r="BG150" s="49">
        <f>IF($U$150="zákl. přenesená",$N$150,0)</f>
        <v>0</v>
      </c>
      <c r="BH150" s="49">
        <f>IF($U$150="sníž. přenesená",$N$150,0)</f>
        <v>0</v>
      </c>
      <c r="BI150" s="49">
        <f>IF($U$150="nulová",$N$150,0)</f>
        <v>0</v>
      </c>
      <c r="BJ150" s="5" t="s">
        <v>7</v>
      </c>
      <c r="BK150" s="49">
        <f>ROUND($L$150*$K$150,2)</f>
        <v>0</v>
      </c>
      <c r="BL150" s="5" t="s">
        <v>83</v>
      </c>
    </row>
    <row r="151" spans="2:64" s="5" customFormat="1" ht="15.75" customHeight="1">
      <c r="B151" s="16"/>
      <c r="C151" s="84" t="s">
        <v>3</v>
      </c>
      <c r="D151" s="84" t="s">
        <v>81</v>
      </c>
      <c r="E151" s="85" t="s">
        <v>154</v>
      </c>
      <c r="F151" s="133" t="s">
        <v>155</v>
      </c>
      <c r="G151" s="134"/>
      <c r="H151" s="134"/>
      <c r="I151" s="134"/>
      <c r="J151" s="86" t="s">
        <v>84</v>
      </c>
      <c r="K151" s="87">
        <v>1</v>
      </c>
      <c r="L151" s="135">
        <v>0</v>
      </c>
      <c r="M151" s="134"/>
      <c r="N151" s="136">
        <f>ROUND($L$151*$K$151,2)</f>
        <v>0</v>
      </c>
      <c r="O151" s="134"/>
      <c r="P151" s="134"/>
      <c r="Q151" s="134"/>
      <c r="R151" s="17"/>
      <c r="T151" s="88"/>
      <c r="U151" s="20" t="s">
        <v>23</v>
      </c>
      <c r="V151" s="89">
        <v>0.113</v>
      </c>
      <c r="W151" s="89">
        <f>$V$151*$K$151</f>
        <v>0.113</v>
      </c>
      <c r="X151" s="89">
        <v>0.00028</v>
      </c>
      <c r="Y151" s="89">
        <f>$X$151*$K$151</f>
        <v>0.00028</v>
      </c>
      <c r="Z151" s="89">
        <v>0</v>
      </c>
      <c r="AA151" s="90">
        <f>$Z$151*$K$151</f>
        <v>0</v>
      </c>
      <c r="AR151" s="5" t="s">
        <v>83</v>
      </c>
      <c r="AT151" s="5" t="s">
        <v>81</v>
      </c>
      <c r="AU151" s="5" t="s">
        <v>44</v>
      </c>
      <c r="AY151" s="5" t="s">
        <v>80</v>
      </c>
      <c r="BE151" s="49">
        <f>IF($U$151="základní",$N$151,0)</f>
        <v>0</v>
      </c>
      <c r="BF151" s="49">
        <f>IF($U$151="snížená",$N$151,0)</f>
        <v>0</v>
      </c>
      <c r="BG151" s="49">
        <f>IF($U$151="zákl. přenesená",$N$151,0)</f>
        <v>0</v>
      </c>
      <c r="BH151" s="49">
        <f>IF($U$151="sníž. přenesená",$N$151,0)</f>
        <v>0</v>
      </c>
      <c r="BI151" s="49">
        <f>IF($U$151="nulová",$N$151,0)</f>
        <v>0</v>
      </c>
      <c r="BJ151" s="5" t="s">
        <v>7</v>
      </c>
      <c r="BK151" s="49">
        <f>ROUND($L$151*$K$151,2)</f>
        <v>0</v>
      </c>
      <c r="BL151" s="5" t="s">
        <v>83</v>
      </c>
    </row>
    <row r="152" spans="2:64" s="5" customFormat="1" ht="27" customHeight="1">
      <c r="B152" s="16"/>
      <c r="C152" s="84" t="s">
        <v>116</v>
      </c>
      <c r="D152" s="84" t="s">
        <v>81</v>
      </c>
      <c r="E152" s="85" t="s">
        <v>156</v>
      </c>
      <c r="F152" s="133" t="s">
        <v>157</v>
      </c>
      <c r="G152" s="134"/>
      <c r="H152" s="134"/>
      <c r="I152" s="134"/>
      <c r="J152" s="86" t="s">
        <v>86</v>
      </c>
      <c r="K152" s="91">
        <v>0</v>
      </c>
      <c r="L152" s="135">
        <v>0</v>
      </c>
      <c r="M152" s="134"/>
      <c r="N152" s="136">
        <f>ROUND($L$152*$K$152,2)</f>
        <v>0</v>
      </c>
      <c r="O152" s="134"/>
      <c r="P152" s="134"/>
      <c r="Q152" s="134"/>
      <c r="R152" s="17"/>
      <c r="T152" s="88"/>
      <c r="U152" s="20" t="s">
        <v>23</v>
      </c>
      <c r="V152" s="89">
        <v>0</v>
      </c>
      <c r="W152" s="89">
        <f>$V$152*$K$152</f>
        <v>0</v>
      </c>
      <c r="X152" s="89">
        <v>0</v>
      </c>
      <c r="Y152" s="89">
        <f>$X$152*$K$152</f>
        <v>0</v>
      </c>
      <c r="Z152" s="89">
        <v>0</v>
      </c>
      <c r="AA152" s="90">
        <f>$Z$152*$K$152</f>
        <v>0</v>
      </c>
      <c r="AR152" s="5" t="s">
        <v>83</v>
      </c>
      <c r="AT152" s="5" t="s">
        <v>81</v>
      </c>
      <c r="AU152" s="5" t="s">
        <v>44</v>
      </c>
      <c r="AY152" s="5" t="s">
        <v>80</v>
      </c>
      <c r="BE152" s="49">
        <f>IF($U$152="základní",$N$152,0)</f>
        <v>0</v>
      </c>
      <c r="BF152" s="49">
        <f>IF($U$152="snížená",$N$152,0)</f>
        <v>0</v>
      </c>
      <c r="BG152" s="49">
        <f>IF($U$152="zákl. přenesená",$N$152,0)</f>
        <v>0</v>
      </c>
      <c r="BH152" s="49">
        <f>IF($U$152="sníž. přenesená",$N$152,0)</f>
        <v>0</v>
      </c>
      <c r="BI152" s="49">
        <f>IF($U$152="nulová",$N$152,0)</f>
        <v>0</v>
      </c>
      <c r="BJ152" s="5" t="s">
        <v>7</v>
      </c>
      <c r="BK152" s="49">
        <f>ROUND($L$152*$K$152,2)</f>
        <v>0</v>
      </c>
      <c r="BL152" s="5" t="s">
        <v>83</v>
      </c>
    </row>
    <row r="153" spans="2:63" s="5" customFormat="1" ht="51" customHeight="1">
      <c r="B153" s="16"/>
      <c r="D153" s="76" t="s">
        <v>87</v>
      </c>
      <c r="N153" s="126">
        <f>$BK$153</f>
        <v>0</v>
      </c>
      <c r="O153" s="109"/>
      <c r="P153" s="109"/>
      <c r="Q153" s="109"/>
      <c r="R153" s="17"/>
      <c r="T153" s="40"/>
      <c r="AA153" s="41"/>
      <c r="AT153" s="5" t="s">
        <v>39</v>
      </c>
      <c r="AU153" s="5" t="s">
        <v>40</v>
      </c>
      <c r="AY153" s="5" t="s">
        <v>88</v>
      </c>
      <c r="BK153" s="49">
        <f>SUM($BK$154:$BK$158)</f>
        <v>0</v>
      </c>
    </row>
    <row r="154" spans="2:63" s="5" customFormat="1" ht="23.25" customHeight="1">
      <c r="B154" s="16"/>
      <c r="C154" s="92"/>
      <c r="D154" s="92" t="s">
        <v>81</v>
      </c>
      <c r="E154" s="93"/>
      <c r="F154" s="143"/>
      <c r="G154" s="144"/>
      <c r="H154" s="144"/>
      <c r="I154" s="144"/>
      <c r="J154" s="94"/>
      <c r="K154" s="91"/>
      <c r="L154" s="135"/>
      <c r="M154" s="134"/>
      <c r="N154" s="136">
        <f>$BK$154</f>
        <v>0</v>
      </c>
      <c r="O154" s="134"/>
      <c r="P154" s="134"/>
      <c r="Q154" s="134"/>
      <c r="R154" s="17"/>
      <c r="T154" s="88"/>
      <c r="U154" s="95" t="s">
        <v>23</v>
      </c>
      <c r="AA154" s="41"/>
      <c r="AT154" s="5" t="s">
        <v>88</v>
      </c>
      <c r="AU154" s="5" t="s">
        <v>7</v>
      </c>
      <c r="AY154" s="5" t="s">
        <v>88</v>
      </c>
      <c r="BE154" s="49">
        <f>IF($U$154="základní",$N$154,0)</f>
        <v>0</v>
      </c>
      <c r="BF154" s="49">
        <f>IF($U$154="snížená",$N$154,0)</f>
        <v>0</v>
      </c>
      <c r="BG154" s="49">
        <f>IF($U$154="zákl. přenesená",$N$154,0)</f>
        <v>0</v>
      </c>
      <c r="BH154" s="49">
        <f>IF($U$154="sníž. přenesená",$N$154,0)</f>
        <v>0</v>
      </c>
      <c r="BI154" s="49">
        <f>IF($U$154="nulová",$N$154,0)</f>
        <v>0</v>
      </c>
      <c r="BJ154" s="5" t="s">
        <v>7</v>
      </c>
      <c r="BK154" s="49">
        <f>$L$154*$K$154</f>
        <v>0</v>
      </c>
    </row>
    <row r="155" spans="2:63" s="5" customFormat="1" ht="23.25" customHeight="1">
      <c r="B155" s="16"/>
      <c r="C155" s="92"/>
      <c r="D155" s="92" t="s">
        <v>81</v>
      </c>
      <c r="E155" s="93"/>
      <c r="F155" s="143"/>
      <c r="G155" s="144"/>
      <c r="H155" s="144"/>
      <c r="I155" s="144"/>
      <c r="J155" s="94"/>
      <c r="K155" s="91"/>
      <c r="L155" s="135"/>
      <c r="M155" s="134"/>
      <c r="N155" s="136">
        <f>$BK$155</f>
        <v>0</v>
      </c>
      <c r="O155" s="134"/>
      <c r="P155" s="134"/>
      <c r="Q155" s="134"/>
      <c r="R155" s="17"/>
      <c r="T155" s="88"/>
      <c r="U155" s="95" t="s">
        <v>23</v>
      </c>
      <c r="AA155" s="41"/>
      <c r="AT155" s="5" t="s">
        <v>88</v>
      </c>
      <c r="AU155" s="5" t="s">
        <v>7</v>
      </c>
      <c r="AY155" s="5" t="s">
        <v>88</v>
      </c>
      <c r="BE155" s="49">
        <f>IF($U$155="základní",$N$155,0)</f>
        <v>0</v>
      </c>
      <c r="BF155" s="49">
        <f>IF($U$155="snížená",$N$155,0)</f>
        <v>0</v>
      </c>
      <c r="BG155" s="49">
        <f>IF($U$155="zákl. přenesená",$N$155,0)</f>
        <v>0</v>
      </c>
      <c r="BH155" s="49">
        <f>IF($U$155="sníž. přenesená",$N$155,0)</f>
        <v>0</v>
      </c>
      <c r="BI155" s="49">
        <f>IF($U$155="nulová",$N$155,0)</f>
        <v>0</v>
      </c>
      <c r="BJ155" s="5" t="s">
        <v>7</v>
      </c>
      <c r="BK155" s="49">
        <f>$L$155*$K$155</f>
        <v>0</v>
      </c>
    </row>
    <row r="156" spans="2:63" s="5" customFormat="1" ht="23.25" customHeight="1">
      <c r="B156" s="16"/>
      <c r="C156" s="92"/>
      <c r="D156" s="92" t="s">
        <v>81</v>
      </c>
      <c r="E156" s="93"/>
      <c r="F156" s="143"/>
      <c r="G156" s="144"/>
      <c r="H156" s="144"/>
      <c r="I156" s="144"/>
      <c r="J156" s="94"/>
      <c r="K156" s="91"/>
      <c r="L156" s="135"/>
      <c r="M156" s="134"/>
      <c r="N156" s="136">
        <f>$BK$156</f>
        <v>0</v>
      </c>
      <c r="O156" s="134"/>
      <c r="P156" s="134"/>
      <c r="Q156" s="134"/>
      <c r="R156" s="17"/>
      <c r="T156" s="88"/>
      <c r="U156" s="95" t="s">
        <v>23</v>
      </c>
      <c r="AA156" s="41"/>
      <c r="AT156" s="5" t="s">
        <v>88</v>
      </c>
      <c r="AU156" s="5" t="s">
        <v>7</v>
      </c>
      <c r="AY156" s="5" t="s">
        <v>88</v>
      </c>
      <c r="BE156" s="49">
        <f>IF($U$156="základní",$N$156,0)</f>
        <v>0</v>
      </c>
      <c r="BF156" s="49">
        <f>IF($U$156="snížená",$N$156,0)</f>
        <v>0</v>
      </c>
      <c r="BG156" s="49">
        <f>IF($U$156="zákl. přenesená",$N$156,0)</f>
        <v>0</v>
      </c>
      <c r="BH156" s="49">
        <f>IF($U$156="sníž. přenesená",$N$156,0)</f>
        <v>0</v>
      </c>
      <c r="BI156" s="49">
        <f>IF($U$156="nulová",$N$156,0)</f>
        <v>0</v>
      </c>
      <c r="BJ156" s="5" t="s">
        <v>7</v>
      </c>
      <c r="BK156" s="49">
        <f>$L$156*$K$156</f>
        <v>0</v>
      </c>
    </row>
    <row r="157" spans="2:63" s="5" customFormat="1" ht="23.25" customHeight="1">
      <c r="B157" s="16"/>
      <c r="C157" s="92"/>
      <c r="D157" s="92" t="s">
        <v>81</v>
      </c>
      <c r="E157" s="93"/>
      <c r="F157" s="143"/>
      <c r="G157" s="144"/>
      <c r="H157" s="144"/>
      <c r="I157" s="144"/>
      <c r="J157" s="94"/>
      <c r="K157" s="91"/>
      <c r="L157" s="135"/>
      <c r="M157" s="134"/>
      <c r="N157" s="136">
        <f>$BK$157</f>
        <v>0</v>
      </c>
      <c r="O157" s="134"/>
      <c r="P157" s="134"/>
      <c r="Q157" s="134"/>
      <c r="R157" s="17"/>
      <c r="T157" s="88"/>
      <c r="U157" s="95" t="s">
        <v>23</v>
      </c>
      <c r="AA157" s="41"/>
      <c r="AT157" s="5" t="s">
        <v>88</v>
      </c>
      <c r="AU157" s="5" t="s">
        <v>7</v>
      </c>
      <c r="AY157" s="5" t="s">
        <v>88</v>
      </c>
      <c r="BE157" s="49">
        <f>IF($U$157="základní",$N$157,0)</f>
        <v>0</v>
      </c>
      <c r="BF157" s="49">
        <f>IF($U$157="snížená",$N$157,0)</f>
        <v>0</v>
      </c>
      <c r="BG157" s="49">
        <f>IF($U$157="zákl. přenesená",$N$157,0)</f>
        <v>0</v>
      </c>
      <c r="BH157" s="49">
        <f>IF($U$157="sníž. přenesená",$N$157,0)</f>
        <v>0</v>
      </c>
      <c r="BI157" s="49">
        <f>IF($U$157="nulová",$N$157,0)</f>
        <v>0</v>
      </c>
      <c r="BJ157" s="5" t="s">
        <v>7</v>
      </c>
      <c r="BK157" s="49">
        <f>$L$157*$K$157</f>
        <v>0</v>
      </c>
    </row>
    <row r="158" spans="2:63" s="5" customFormat="1" ht="23.25" customHeight="1">
      <c r="B158" s="16"/>
      <c r="C158" s="92"/>
      <c r="D158" s="92" t="s">
        <v>81</v>
      </c>
      <c r="E158" s="93"/>
      <c r="F158" s="143"/>
      <c r="G158" s="144"/>
      <c r="H158" s="144"/>
      <c r="I158" s="144"/>
      <c r="J158" s="94"/>
      <c r="K158" s="91"/>
      <c r="L158" s="135"/>
      <c r="M158" s="134"/>
      <c r="N158" s="136">
        <f>$BK$158</f>
        <v>0</v>
      </c>
      <c r="O158" s="134"/>
      <c r="P158" s="134"/>
      <c r="Q158" s="134"/>
      <c r="R158" s="17"/>
      <c r="T158" s="88"/>
      <c r="U158" s="95" t="s">
        <v>23</v>
      </c>
      <c r="V158" s="31"/>
      <c r="W158" s="31"/>
      <c r="X158" s="31"/>
      <c r="Y158" s="31"/>
      <c r="Z158" s="31"/>
      <c r="AA158" s="33"/>
      <c r="AT158" s="5" t="s">
        <v>88</v>
      </c>
      <c r="AU158" s="5" t="s">
        <v>7</v>
      </c>
      <c r="AY158" s="5" t="s">
        <v>88</v>
      </c>
      <c r="BE158" s="49">
        <f>IF($U$158="základní",$N$158,0)</f>
        <v>0</v>
      </c>
      <c r="BF158" s="49">
        <f>IF($U$158="snížená",$N$158,0)</f>
        <v>0</v>
      </c>
      <c r="BG158" s="49">
        <f>IF($U$158="zákl. přenesená",$N$158,0)</f>
        <v>0</v>
      </c>
      <c r="BH158" s="49">
        <f>IF($U$158="sníž. přenesená",$N$158,0)</f>
        <v>0</v>
      </c>
      <c r="BI158" s="49">
        <f>IF($U$158="nulová",$N$158,0)</f>
        <v>0</v>
      </c>
      <c r="BJ158" s="5" t="s">
        <v>7</v>
      </c>
      <c r="BK158" s="49">
        <f>$L$158*$K$158</f>
        <v>0</v>
      </c>
    </row>
    <row r="159" spans="2:18" s="5" customFormat="1" ht="7.5" customHeight="1"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6"/>
    </row>
    <row r="193" s="2" customFormat="1" ht="14.25" customHeight="1"/>
  </sheetData>
  <sheetProtection/>
  <mergeCells count="159">
    <mergeCell ref="H1:K1"/>
    <mergeCell ref="S2:AC2"/>
    <mergeCell ref="N125:Q125"/>
    <mergeCell ref="N127:Q127"/>
    <mergeCell ref="N132:Q132"/>
    <mergeCell ref="N133:Q133"/>
    <mergeCell ref="F130:I130"/>
    <mergeCell ref="L130:M130"/>
    <mergeCell ref="N130:Q130"/>
    <mergeCell ref="F131:I131"/>
    <mergeCell ref="N138:Q138"/>
    <mergeCell ref="N144:Q144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4:I154"/>
    <mergeCell ref="L154:M154"/>
    <mergeCell ref="N154:Q154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04:Q104"/>
    <mergeCell ref="L106:Q106"/>
    <mergeCell ref="C112:Q112"/>
    <mergeCell ref="F114:P114"/>
    <mergeCell ref="F115:P115"/>
    <mergeCell ref="M117:P117"/>
    <mergeCell ref="D101:H101"/>
    <mergeCell ref="N101:Q101"/>
    <mergeCell ref="D102:H102"/>
    <mergeCell ref="N102:Q102"/>
    <mergeCell ref="D103:H103"/>
    <mergeCell ref="N103:Q103"/>
    <mergeCell ref="N95:Q95"/>
    <mergeCell ref="N96:Q96"/>
    <mergeCell ref="N98:Q98"/>
    <mergeCell ref="D99:H99"/>
    <mergeCell ref="N99:Q99"/>
    <mergeCell ref="D100:H100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54:D159">
      <formula1>"K,M"</formula1>
    </dataValidation>
    <dataValidation type="list" allowBlank="1" showInputMessage="1" showErrorMessage="1" error="Povoleny jsou hodnoty základní, snížená, zákl. přenesená, sníž. přenesená, nulová." sqref="U154:U15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Vojtěch Koudelka</cp:lastModifiedBy>
  <dcterms:created xsi:type="dcterms:W3CDTF">2013-05-30T09:14:32Z</dcterms:created>
  <dcterms:modified xsi:type="dcterms:W3CDTF">2013-05-30T09:15:30Z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