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<sst xmlns="http://schemas.openxmlformats.org/spreadsheetml/2006/main" count="614" uniqueCount="252">
  <si>
    <t>KRYCÍ LIST ROZPOČTU</t>
  </si>
  <si>
    <t>Název stavby</t>
  </si>
  <si>
    <t>Oprava cyklotrasy č. 5081-5077</t>
  </si>
  <si>
    <t>JKSO</t>
  </si>
  <si>
    <t xml:space="preserve"> </t>
  </si>
  <si>
    <t>Kód stavby</t>
  </si>
  <si>
    <t>12071801R</t>
  </si>
  <si>
    <t>Název objektu</t>
  </si>
  <si>
    <t>EČO</t>
  </si>
  <si>
    <t>Kód objektu</t>
  </si>
  <si>
    <t>Název části</t>
  </si>
  <si>
    <t>Místo</t>
  </si>
  <si>
    <t>k.ú. Jedovnice, Křtiny</t>
  </si>
  <si>
    <t>Kód části</t>
  </si>
  <si>
    <t>Název podčásti</t>
  </si>
  <si>
    <t>Kód podčásti</t>
  </si>
  <si>
    <t>IČ</t>
  </si>
  <si>
    <t>DIČ</t>
  </si>
  <si>
    <t>Objednatel</t>
  </si>
  <si>
    <t>MeU, Školní lesní podnik Masarykův les Křtiny</t>
  </si>
  <si>
    <t>62156489</t>
  </si>
  <si>
    <t xml:space="preserve">CZ62156489 </t>
  </si>
  <si>
    <t>Projektant</t>
  </si>
  <si>
    <t>Regioprojekt Brno, s.r.o</t>
  </si>
  <si>
    <t>00220078</t>
  </si>
  <si>
    <t>CZ00220078</t>
  </si>
  <si>
    <t>Zhotovitel</t>
  </si>
  <si>
    <t>Rozpočet číslo</t>
  </si>
  <si>
    <t>Zpracoval</t>
  </si>
  <si>
    <t>Dne</t>
  </si>
  <si>
    <t>Filip Demel</t>
  </si>
  <si>
    <t>22.03.2012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</si>
  <si>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</si>
  <si>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</si>
  <si>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</si>
  <si>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</si>
  <si>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</si>
  <si>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</si>
  <si>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</si>
  <si>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</si>
  <si>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</si>
  <si>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</si>
  <si>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</si>
  <si>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</si>
  <si>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</si>
  <si>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</si>
  <si>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</si>
  <si>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</si>
  <si>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</si>
  <si>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</si>
  <si>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</si>
  <si>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</si>
  <si>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</si>
  <si>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</si>
  <si>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</si>
  <si>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</si>
  <si>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</si>
  <si>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</si>
  <si>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</si>
  <si>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</si>
  <si>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</si>
  <si>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</si>
  <si>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</si>
  <si>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</si>
  <si>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</si>
  <si>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</si>
  <si>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</si>
  <si>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</si>
  <si>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</si>
  <si>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</si>
  <si>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</si>
  <si>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</si>
  <si>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</si>
  <si>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</si>
  <si>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</si>
  <si>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</si>
  <si>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</si>
  <si>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</si>
  <si>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</si>
  <si>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</si>
  <si>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</si>
  <si>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</si>
  <si>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</si>
  <si>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</si>
  <si>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</si>
  <si>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</si>
  <si>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</si>
  <si>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</si>
  <si>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10.10.2012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</si>
  <si>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</si>
  <si>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</si>
  <si>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</si>
  <si>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</si>
  <si>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</si>
  <si>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</si>
  <si>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</si>
  <si>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</si>
  <si>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</si>
  <si>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</si>
  <si>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</si>
  <si>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</si>
  <si>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</si>
  <si>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</si>
  <si>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</si>
  <si>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</si>
  <si>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</si>
  <si>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</si>
  <si>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</si>
  <si>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</si>
  <si>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</si>
  <si>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</si>
  <si>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</si>
  <si>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</si>
  <si>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</si>
  <si>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</si>
  <si>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001</t>
  </si>
  <si>
    <t>111201102</t>
  </si>
  <si>
    <t>Odstranění křovin a stromů průměru kmene do 100 mm i s kořeny z celkové plochy přes 1000 do 10000 m2</t>
  </si>
  <si>
    <t>m2</t>
  </si>
  <si>
    <t>2</t>
  </si>
  <si>
    <t>křoví</t>
  </si>
  <si>
    <t>700*(2*0,5)</t>
  </si>
  <si>
    <t>-1</t>
  </si>
  <si>
    <t>111201401</t>
  </si>
  <si>
    <t>Spálení křovin a stromů průměru kmene do 100 mm</t>
  </si>
  <si>
    <t>3</t>
  </si>
  <si>
    <t>231</t>
  </si>
  <si>
    <t>112201112</t>
  </si>
  <si>
    <t>Odstranění pařezů s odklizením do 20 m se zasypáním jámy D do 0,3 m v rovině a svahu 1:5</t>
  </si>
  <si>
    <t>kus</t>
  </si>
  <si>
    <t>15</t>
  </si>
  <si>
    <t>4</t>
  </si>
  <si>
    <t>132201202</t>
  </si>
  <si>
    <t>Hloubení rýh š do 2000 mm v hornině tř. 3 objemu do 1000 m3</t>
  </si>
  <si>
    <t>m3</t>
  </si>
  <si>
    <t>Obnova příkopů</t>
  </si>
  <si>
    <t>" P1  km 0,000-0,077 - vlevo "  77*0,5</t>
  </si>
  <si>
    <t>Péra do porostu</t>
  </si>
  <si>
    <t>10*0,5</t>
  </si>
  <si>
    <t>rýhy</t>
  </si>
  <si>
    <t>Součet "50%"</t>
  </si>
  <si>
    <t>5</t>
  </si>
  <si>
    <t>132301202</t>
  </si>
  <si>
    <t>Hloubení rýh š do 2000 mm v hornině tř. 4 objemu do 1000 m3</t>
  </si>
  <si>
    <t>rýhy "50%"</t>
  </si>
  <si>
    <t>6</t>
  </si>
  <si>
    <t>162301102</t>
  </si>
  <si>
    <t>Vodorovné přemístění do 1000 m výkopku z horniny tř. 1 až 4</t>
  </si>
  <si>
    <t>přikopyA</t>
  </si>
  <si>
    <t>přikopyB</t>
  </si>
  <si>
    <t>Součet</t>
  </si>
  <si>
    <t>7</t>
  </si>
  <si>
    <t>162301421</t>
  </si>
  <si>
    <t>Vodorovné přemístění pařezů do 5 km D do 300 mm</t>
  </si>
  <si>
    <t>10</t>
  </si>
  <si>
    <t>8</t>
  </si>
  <si>
    <t>181101102</t>
  </si>
  <si>
    <t>Úprava pláně v zářezech v hornině tř. 1 až 4 se zhutněním</t>
  </si>
  <si>
    <t>Nájezdy</t>
  </si>
  <si>
    <t>" N1  km 0,013 - vpravo "  5*10*1,1</t>
  </si>
  <si>
    <t>" N2  km 0,071 - vlevo "  5*10*1,1</t>
  </si>
  <si>
    <t>" N3  km 0,085 - vpravo "  5*10*1,1</t>
  </si>
  <si>
    <t>" N6  km 0,521 - vlevo "  5*10*1,1</t>
  </si>
  <si>
    <t>" N7  km 0,6 - vlevo "  5*10*1,1</t>
  </si>
  <si>
    <t>9</t>
  </si>
  <si>
    <t>PK</t>
  </si>
  <si>
    <t>R10002</t>
  </si>
  <si>
    <t>Uložení pařezů na skládku s poplatkem</t>
  </si>
  <si>
    <t>ks</t>
  </si>
  <si>
    <t>Komunikace</t>
  </si>
  <si>
    <t>221</t>
  </si>
  <si>
    <t>564751111</t>
  </si>
  <si>
    <t>Podklad z kameniva hrubého drceného vel. 32-63 mm tl 150 mm</t>
  </si>
  <si>
    <t>" Průlehy" 2* (3*4)</t>
  </si>
  <si>
    <t>11</t>
  </si>
  <si>
    <t>564811111</t>
  </si>
  <si>
    <t>Podklad ze štěrkodrtě ŠD tl 50 mm</t>
  </si>
  <si>
    <t>" CK3  km 0,283-0,338 - vlevo "  1,5*55</t>
  </si>
  <si>
    <t>" CK5  km 0,480-0,520 - vpravo "  1,5*40</t>
  </si>
  <si>
    <t>" CK6  km 0,538-0,560 - vlevo "  1,5*22</t>
  </si>
  <si>
    <t>" CK7  km 0,590-0,600 - vlevo "  1,5*10</t>
  </si>
  <si>
    <t>" CK9  km 0,668-0,680 "  1,5*12</t>
  </si>
  <si>
    <t>12</t>
  </si>
  <si>
    <t>564831111</t>
  </si>
  <si>
    <t>Podklad ze štěrkodrtě ŠD tl 100 mm</t>
  </si>
  <si>
    <t>" N1  km 0,013 - vpravo "  5*10</t>
  </si>
  <si>
    <t>" N2  km 0,071 - vlevo "  5*10</t>
  </si>
  <si>
    <t>" N3  km 0,085 - vpravo "  5*10</t>
  </si>
  <si>
    <t>" N6  km 0,521 - vlevo "  5*10</t>
  </si>
  <si>
    <t>" N7  km 0,6 - vlevo "  5*10</t>
  </si>
  <si>
    <t>Koleje</t>
  </si>
  <si>
    <t>" CK1  km 0,118-0,147 "  1,5*29</t>
  </si>
  <si>
    <t>" CK2  km 0,208-0,258 - vpravo "  1,5*50</t>
  </si>
  <si>
    <t>" CK4  km 0,338-0,436 - vpravo "  1,5*98</t>
  </si>
  <si>
    <t>" CK8  km 0,630-0,645 - vlevo "  1,5*15</t>
  </si>
  <si>
    <t>Výtluky</t>
  </si>
  <si>
    <t>(6*1)*2</t>
  </si>
  <si>
    <t>13</t>
  </si>
  <si>
    <t>573411114</t>
  </si>
  <si>
    <t>Nátěr živičný uzavírací nebo udržovací s posypem z asfaltu v množství 1,5 kg/m2</t>
  </si>
  <si>
    <t>pmh</t>
  </si>
  <si>
    <t>14</t>
  </si>
  <si>
    <t>573411115</t>
  </si>
  <si>
    <t>Nátěr živičný uzavírací nebo udržovací s posypem z asfaltu v množství 1,8 kg/m2</t>
  </si>
  <si>
    <t>574381111</t>
  </si>
  <si>
    <t>Penetrační makadam hrubý PMH tl 90 mm</t>
  </si>
  <si>
    <t>" N4  km 0,271 - vlevo "  4*100*1,1</t>
  </si>
  <si>
    <t>" N5  km 0,444 - vlevo "  4*40*1,1</t>
  </si>
  <si>
    <t>" N8  km 0,707 - vpravo "  4*55*1,1</t>
  </si>
  <si>
    <t>" N9  km 0,757 - vpravo "  4*50*1,1</t>
  </si>
  <si>
    <t>Cesty</t>
  </si>
  <si>
    <t>" C1  km 0,000-0,707 "  4*760*1,1</t>
  </si>
  <si>
    <t>Ostatní konstrukce a práce-bourání</t>
  </si>
  <si>
    <t>16</t>
  </si>
  <si>
    <t>938902101</t>
  </si>
  <si>
    <t>Čištění příkopů nezpevněných š dna do 400 mm objem nánosu do 0,15 m3</t>
  </si>
  <si>
    <t>m</t>
  </si>
  <si>
    <t>" P4  km 0,444-0,660 - vlevo "  216</t>
  </si>
  <si>
    <t>" P5  km 0,444-0,660 - vpravo "  216</t>
  </si>
  <si>
    <t>17</t>
  </si>
  <si>
    <t>938902102</t>
  </si>
  <si>
    <t>Čištění příkopů nezpevněných š dna do 400 mm objem nánosu do 0,3 m3</t>
  </si>
  <si>
    <t>" P2  km 0,077-0,268 - vlevo "  191</t>
  </si>
  <si>
    <t>" P3  km 0,271-0,444 - vlevo "  173</t>
  </si>
  <si>
    <t>" P6  km 0,660-0,707 - vlevo "  47</t>
  </si>
  <si>
    <t>" P7  km 0,660-0,707 - vpravo "  47</t>
  </si>
  <si>
    <t>18</t>
  </si>
  <si>
    <t>938909311</t>
  </si>
  <si>
    <t>Odstranění bláta a hlinitého nánosu z povrchu podkladu nebo krytu betonového nebo živičného</t>
  </si>
  <si>
    <t>" C1  km 0,000-0,760 "  4*760</t>
  </si>
  <si>
    <t>19</t>
  </si>
  <si>
    <t>938909611</t>
  </si>
  <si>
    <t>Odstranění nánosu na krajnicích tl do 100 mm</t>
  </si>
  <si>
    <t>" C1  km 0,000-0,760 "  (0,5*760)*2</t>
  </si>
  <si>
    <t>99</t>
  </si>
  <si>
    <t>Přesun hmot</t>
  </si>
  <si>
    <t>20</t>
  </si>
  <si>
    <t>998222011</t>
  </si>
  <si>
    <t>Přesun hmot pro pozemní komunikace s krytem z kameniva</t>
  </si>
  <si>
    <t>t</t>
  </si>
  <si>
    <t>21</t>
  </si>
  <si>
    <t>R99</t>
  </si>
  <si>
    <t>Ostatní náklady související s realizací stavby (zřízení staveniště, zřízení a odstranění sjezdů, uvedení pozemků do původního stavu, vytyčení inženýrských sítí, ) a pod.</t>
  </si>
  <si>
    <t>kpl</t>
  </si>
  <si>
    <t xml:space="preserve">Např.:
- zřízení staveniště
- uvedení pozemků do původního stavu
- vytyčení inženýrských sítí
atd.
</t>
  </si>
  <si>
    <t>P</t>
  </si>
  <si>
    <t>4422</t>
  </si>
  <si>
    <t>příkopy</t>
  </si>
  <si>
    <t>458</t>
  </si>
  <si>
    <t>432</t>
  </si>
  <si>
    <t>43,5</t>
  </si>
  <si>
    <t>700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</si>
</sst>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20"/>
      <name val="Arial"/>
      <family val="0"/>
    </font>
    <font>
      <sz val="8"/>
      <color indexed="10"/>
      <name val="Arial"/>
      <family val="0"/>
    </font>
    <font>
      <i/>
      <sz val="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top" wrapText="1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1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65" fontId="20" fillId="0" borderId="0" xfId="0" applyNumberFormat="1" applyFont="1" applyAlignment="1" applyProtection="1">
      <alignment horizontal="right" vertical="top"/>
      <protection/>
    </xf>
    <xf numFmtId="167" fontId="20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 vertical="center"/>
      <protection/>
    </xf>
    <xf numFmtId="167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top" wrapText="1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164" fontId="3" fillId="34" borderId="62" xfId="0" applyNumberFormat="1" applyFont="1" applyFill="1" applyBorder="1" applyAlignment="1" applyProtection="1">
      <alignment horizontal="center" vertical="center"/>
      <protection locked="0"/>
    </xf>
    <xf numFmtId="169" fontId="2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7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7" xfId="0" applyNumberFormat="1" applyFont="1" applyFill="1" applyBorder="1" applyAlignment="1" applyProtection="1">
      <alignment horizontal="right" vertical="center"/>
      <protection locked="0"/>
    </xf>
    <xf numFmtId="0" fontId="3" fillId="33" borderId="28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1">
      <selection activeCell="E39" sqref="E39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3</v>
      </c>
      <c r="P5" s="21" t="s">
        <v>4</v>
      </c>
      <c r="Q5" s="22"/>
      <c r="R5" s="20"/>
      <c r="S5" s="23"/>
    </row>
    <row r="6" spans="1:19" ht="17.25" customHeight="1" hidden="1">
      <c r="A6" s="16"/>
      <c r="B6" s="17" t="s">
        <v>5</v>
      </c>
      <c r="C6" s="17"/>
      <c r="D6" s="17"/>
      <c r="E6" s="24" t="s">
        <v>6</v>
      </c>
      <c r="F6" s="17"/>
      <c r="G6" s="17"/>
      <c r="H6" s="17"/>
      <c r="I6" s="17"/>
      <c r="J6" s="25"/>
      <c r="K6" s="17"/>
      <c r="L6" s="17"/>
      <c r="M6" s="17"/>
      <c r="N6" s="17"/>
      <c r="O6" s="17"/>
      <c r="P6" s="26"/>
      <c r="Q6" s="27"/>
      <c r="R6" s="25"/>
      <c r="S6" s="23"/>
    </row>
    <row r="7" spans="1:19" ht="17.25" customHeight="1">
      <c r="A7" s="16"/>
      <c r="B7" s="17" t="s">
        <v>7</v>
      </c>
      <c r="C7" s="17"/>
      <c r="D7" s="17"/>
      <c r="E7" s="28" t="s">
        <v>4</v>
      </c>
      <c r="F7" s="17"/>
      <c r="G7" s="17"/>
      <c r="H7" s="17"/>
      <c r="I7" s="17"/>
      <c r="J7" s="25"/>
      <c r="K7" s="17"/>
      <c r="L7" s="17"/>
      <c r="M7" s="17"/>
      <c r="N7" s="17"/>
      <c r="O7" s="17" t="s">
        <v>8</v>
      </c>
      <c r="P7" s="29"/>
      <c r="Q7" s="27"/>
      <c r="R7" s="25"/>
      <c r="S7" s="23"/>
    </row>
    <row r="8" spans="1:19" ht="17.25" customHeight="1" hidden="1">
      <c r="A8" s="16"/>
      <c r="B8" s="17" t="s">
        <v>9</v>
      </c>
      <c r="C8" s="17"/>
      <c r="D8" s="17"/>
      <c r="E8" s="28" t="s">
        <v>4</v>
      </c>
      <c r="F8" s="17"/>
      <c r="G8" s="17"/>
      <c r="H8" s="17"/>
      <c r="I8" s="17"/>
      <c r="J8" s="25"/>
      <c r="K8" s="17"/>
      <c r="L8" s="17"/>
      <c r="M8" s="17"/>
      <c r="N8" s="17"/>
      <c r="O8" s="17"/>
      <c r="P8" s="26"/>
      <c r="Q8" s="27"/>
      <c r="R8" s="25"/>
      <c r="S8" s="23"/>
    </row>
    <row r="9" spans="1:19" ht="17.25" customHeight="1">
      <c r="A9" s="16"/>
      <c r="B9" s="17" t="s">
        <v>10</v>
      </c>
      <c r="C9" s="17"/>
      <c r="D9" s="17"/>
      <c r="E9" s="30" t="s">
        <v>4</v>
      </c>
      <c r="F9" s="31"/>
      <c r="G9" s="31"/>
      <c r="H9" s="31"/>
      <c r="I9" s="31"/>
      <c r="J9" s="32"/>
      <c r="K9" s="17"/>
      <c r="L9" s="17"/>
      <c r="M9" s="17"/>
      <c r="N9" s="17"/>
      <c r="O9" s="17" t="s">
        <v>11</v>
      </c>
      <c r="P9" s="33" t="s">
        <v>12</v>
      </c>
      <c r="Q9" s="34"/>
      <c r="R9" s="32"/>
      <c r="S9" s="23"/>
    </row>
    <row r="10" spans="1:19" ht="17.25" customHeight="1" hidden="1">
      <c r="A10" s="16"/>
      <c r="B10" s="17" t="s">
        <v>13</v>
      </c>
      <c r="C10" s="17"/>
      <c r="D10" s="17"/>
      <c r="E10" s="35" t="s">
        <v>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7"/>
      <c r="Q10" s="27"/>
      <c r="R10" s="17"/>
      <c r="S10" s="23"/>
    </row>
    <row r="11" spans="1:19" ht="17.25" customHeight="1" hidden="1">
      <c r="A11" s="16"/>
      <c r="B11" s="17" t="s">
        <v>14</v>
      </c>
      <c r="C11" s="17"/>
      <c r="D11" s="17"/>
      <c r="E11" s="35" t="s">
        <v>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7"/>
      <c r="Q11" s="27"/>
      <c r="R11" s="17"/>
      <c r="S11" s="23"/>
    </row>
    <row r="12" spans="1:19" ht="17.25" customHeight="1" hidden="1">
      <c r="A12" s="16"/>
      <c r="B12" s="17" t="s">
        <v>15</v>
      </c>
      <c r="C12" s="17"/>
      <c r="D12" s="17"/>
      <c r="E12" s="35" t="s">
        <v>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7"/>
      <c r="Q12" s="27"/>
      <c r="R12" s="17"/>
      <c r="S12" s="23"/>
    </row>
    <row r="13" spans="1:19" ht="17.25" customHeight="1" hidden="1">
      <c r="A13" s="16"/>
      <c r="B13" s="17"/>
      <c r="C13" s="17"/>
      <c r="D13" s="17"/>
      <c r="E13" s="35" t="s">
        <v>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7"/>
      <c r="R13" s="17"/>
      <c r="S13" s="23"/>
    </row>
    <row r="14" spans="1:19" ht="17.25" customHeight="1" hidden="1">
      <c r="A14" s="16"/>
      <c r="B14" s="17"/>
      <c r="C14" s="17"/>
      <c r="D14" s="17"/>
      <c r="E14" s="35" t="s">
        <v>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7"/>
      <c r="R14" s="17"/>
      <c r="S14" s="23"/>
    </row>
    <row r="15" spans="1:19" ht="17.25" customHeight="1" hidden="1">
      <c r="A15" s="16"/>
      <c r="B15" s="17"/>
      <c r="C15" s="17"/>
      <c r="D15" s="17"/>
      <c r="E15" s="35" t="s">
        <v>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7"/>
      <c r="R15" s="17"/>
      <c r="S15" s="23"/>
    </row>
    <row r="16" spans="1:19" ht="17.25" customHeight="1" hidden="1">
      <c r="A16" s="16"/>
      <c r="B16" s="17"/>
      <c r="C16" s="17"/>
      <c r="D16" s="17"/>
      <c r="E16" s="35" t="s">
        <v>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7"/>
      <c r="R16" s="17"/>
      <c r="S16" s="23"/>
    </row>
    <row r="17" spans="1:19" ht="17.25" customHeight="1" hidden="1">
      <c r="A17" s="16"/>
      <c r="B17" s="17"/>
      <c r="C17" s="17"/>
      <c r="D17" s="17"/>
      <c r="E17" s="35" t="s">
        <v>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7"/>
      <c r="R17" s="17"/>
      <c r="S17" s="23"/>
    </row>
    <row r="18" spans="1:19" ht="17.25" customHeight="1" hidden="1">
      <c r="A18" s="16"/>
      <c r="B18" s="17"/>
      <c r="C18" s="17"/>
      <c r="D18" s="17"/>
      <c r="E18" s="35" t="s">
        <v>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7"/>
      <c r="R18" s="17"/>
      <c r="S18" s="23"/>
    </row>
    <row r="19" spans="1:19" ht="17.25" customHeight="1" hidden="1">
      <c r="A19" s="16"/>
      <c r="B19" s="17"/>
      <c r="C19" s="17"/>
      <c r="D19" s="17"/>
      <c r="E19" s="35" t="s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7"/>
      <c r="R19" s="17"/>
      <c r="S19" s="23"/>
    </row>
    <row r="20" spans="1:19" ht="17.25" customHeight="1" hidden="1">
      <c r="A20" s="16"/>
      <c r="B20" s="17"/>
      <c r="C20" s="17"/>
      <c r="D20" s="17"/>
      <c r="E20" s="35" t="s">
        <v>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7"/>
      <c r="R20" s="17"/>
      <c r="S20" s="23"/>
    </row>
    <row r="21" spans="1:19" ht="17.25" customHeight="1" hidden="1">
      <c r="A21" s="16"/>
      <c r="B21" s="17"/>
      <c r="C21" s="17"/>
      <c r="D21" s="17"/>
      <c r="E21" s="35" t="s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7"/>
      <c r="R21" s="17"/>
      <c r="S21" s="23"/>
    </row>
    <row r="22" spans="1:19" ht="17.25" customHeight="1" hidden="1">
      <c r="A22" s="16"/>
      <c r="B22" s="17"/>
      <c r="C22" s="17"/>
      <c r="D22" s="17"/>
      <c r="E22" s="35" t="s">
        <v>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7"/>
      <c r="R22" s="17"/>
      <c r="S22" s="23"/>
    </row>
    <row r="23" spans="1:19" ht="17.25" customHeight="1" hidden="1">
      <c r="A23" s="16"/>
      <c r="B23" s="17"/>
      <c r="C23" s="17"/>
      <c r="D23" s="17"/>
      <c r="E23" s="35" t="s">
        <v>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7"/>
      <c r="R23" s="17"/>
      <c r="S23" s="23"/>
    </row>
    <row r="24" spans="1:19" ht="17.25" customHeight="1" hidden="1">
      <c r="A24" s="16"/>
      <c r="B24" s="17"/>
      <c r="C24" s="17"/>
      <c r="D24" s="17"/>
      <c r="E24" s="35" t="s">
        <v>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7"/>
      <c r="R24" s="17"/>
      <c r="S24" s="23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16</v>
      </c>
      <c r="P25" s="17" t="s">
        <v>17</v>
      </c>
      <c r="Q25" s="17"/>
      <c r="R25" s="17"/>
      <c r="S25" s="23"/>
    </row>
    <row r="26" spans="1:19" ht="17.25" customHeight="1">
      <c r="A26" s="16"/>
      <c r="B26" s="17" t="s">
        <v>18</v>
      </c>
      <c r="C26" s="17"/>
      <c r="D26" s="17"/>
      <c r="E26" s="21" t="s">
        <v>19</v>
      </c>
      <c r="F26" s="19"/>
      <c r="G26" s="19"/>
      <c r="H26" s="19"/>
      <c r="I26" s="19"/>
      <c r="J26" s="20"/>
      <c r="K26" s="17"/>
      <c r="L26" s="17"/>
      <c r="M26" s="17"/>
      <c r="N26" s="17"/>
      <c r="O26" s="36" t="s">
        <v>20</v>
      </c>
      <c r="P26" s="37" t="s">
        <v>21</v>
      </c>
      <c r="Q26" s="38"/>
      <c r="R26" s="39"/>
      <c r="S26" s="23"/>
    </row>
    <row r="27" spans="1:19" ht="17.25" customHeight="1">
      <c r="A27" s="16"/>
      <c r="B27" s="17" t="s">
        <v>22</v>
      </c>
      <c r="C27" s="17"/>
      <c r="D27" s="17"/>
      <c r="E27" s="29" t="s">
        <v>23</v>
      </c>
      <c r="F27" s="17"/>
      <c r="G27" s="17"/>
      <c r="H27" s="17"/>
      <c r="I27" s="17"/>
      <c r="J27" s="25"/>
      <c r="K27" s="17"/>
      <c r="L27" s="17"/>
      <c r="M27" s="17"/>
      <c r="N27" s="17"/>
      <c r="O27" s="36" t="s">
        <v>24</v>
      </c>
      <c r="P27" s="37" t="s">
        <v>25</v>
      </c>
      <c r="Q27" s="38"/>
      <c r="R27" s="39"/>
      <c r="S27" s="23"/>
    </row>
    <row r="28" spans="1:19" ht="17.25" customHeight="1">
      <c r="A28" s="16"/>
      <c r="B28" s="17" t="s">
        <v>26</v>
      </c>
      <c r="C28" s="17"/>
      <c r="D28" s="17"/>
      <c r="E28" s="29" t="s">
        <v>4</v>
      </c>
      <c r="F28" s="17"/>
      <c r="G28" s="17"/>
      <c r="H28" s="17"/>
      <c r="I28" s="17"/>
      <c r="J28" s="25"/>
      <c r="K28" s="17"/>
      <c r="L28" s="17"/>
      <c r="M28" s="17"/>
      <c r="N28" s="17"/>
      <c r="O28" s="36"/>
      <c r="P28" s="37"/>
      <c r="Q28" s="38"/>
      <c r="R28" s="39"/>
      <c r="S28" s="23"/>
    </row>
    <row r="29" spans="1:19" ht="17.25" customHeight="1">
      <c r="A29" s="16"/>
      <c r="B29" s="17"/>
      <c r="C29" s="17"/>
      <c r="D29" s="17"/>
      <c r="E29" s="33"/>
      <c r="F29" s="31"/>
      <c r="G29" s="31"/>
      <c r="H29" s="31"/>
      <c r="I29" s="31"/>
      <c r="J29" s="32"/>
      <c r="K29" s="17"/>
      <c r="L29" s="17"/>
      <c r="M29" s="17"/>
      <c r="N29" s="17"/>
      <c r="O29" s="27"/>
      <c r="P29" s="27"/>
      <c r="Q29" s="27"/>
      <c r="R29" s="17"/>
      <c r="S29" s="23"/>
    </row>
    <row r="30" spans="1:19" ht="17.25" customHeight="1">
      <c r="A30" s="16"/>
      <c r="B30" s="17"/>
      <c r="C30" s="17"/>
      <c r="D30" s="17"/>
      <c r="E30" s="40" t="s">
        <v>27</v>
      </c>
      <c r="F30" s="17"/>
      <c r="G30" s="17" t="s">
        <v>28</v>
      </c>
      <c r="H30" s="17"/>
      <c r="I30" s="17"/>
      <c r="J30" s="17"/>
      <c r="K30" s="17"/>
      <c r="L30" s="17"/>
      <c r="M30" s="17"/>
      <c r="N30" s="17"/>
      <c r="O30" s="40" t="s">
        <v>29</v>
      </c>
      <c r="P30" s="27"/>
      <c r="Q30" s="27"/>
      <c r="R30" s="41"/>
      <c r="S30" s="23"/>
    </row>
    <row r="31" spans="1:19" ht="17.25" customHeight="1">
      <c r="A31" s="16"/>
      <c r="B31" s="17"/>
      <c r="C31" s="17"/>
      <c r="D31" s="17"/>
      <c r="E31" s="36"/>
      <c r="F31" s="17"/>
      <c r="G31" s="37" t="s">
        <v>30</v>
      </c>
      <c r="H31" s="42"/>
      <c r="I31" s="43"/>
      <c r="J31" s="17"/>
      <c r="K31" s="17"/>
      <c r="L31" s="17"/>
      <c r="M31" s="17"/>
      <c r="N31" s="17"/>
      <c r="O31" s="44" t="s">
        <v>31</v>
      </c>
      <c r="P31" s="27"/>
      <c r="Q31" s="27"/>
      <c r="R31" s="45"/>
      <c r="S31" s="23"/>
    </row>
    <row r="32" spans="1:19" ht="8.2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8"/>
    </row>
    <row r="33" spans="1:19" ht="20.25" customHeight="1">
      <c r="A33" s="49"/>
      <c r="B33" s="50"/>
      <c r="C33" s="50"/>
      <c r="D33" s="50"/>
      <c r="E33" s="51" t="s">
        <v>32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2"/>
    </row>
    <row r="34" spans="1:19" ht="20.25" customHeight="1">
      <c r="A34" s="53" t="s">
        <v>33</v>
      </c>
      <c r="B34" s="54"/>
      <c r="C34" s="54"/>
      <c r="D34" s="55"/>
      <c r="E34" s="56" t="s">
        <v>34</v>
      </c>
      <c r="F34" s="55"/>
      <c r="G34" s="56" t="s">
        <v>35</v>
      </c>
      <c r="H34" s="54"/>
      <c r="I34" s="55"/>
      <c r="J34" s="56" t="s">
        <v>36</v>
      </c>
      <c r="K34" s="54"/>
      <c r="L34" s="56" t="s">
        <v>37</v>
      </c>
      <c r="M34" s="54"/>
      <c r="N34" s="54"/>
      <c r="O34" s="55"/>
      <c r="P34" s="56" t="s">
        <v>38</v>
      </c>
      <c r="Q34" s="54"/>
      <c r="R34" s="54"/>
      <c r="S34" s="57"/>
    </row>
    <row r="35" spans="1:19" ht="20.25" customHeight="1">
      <c r="A35" s="58"/>
      <c r="B35" s="59"/>
      <c r="C35" s="59"/>
      <c r="D35" s="189">
        <v>0</v>
      </c>
      <c r="E35" s="60">
        <f>IF(D35=0,0,R47/D35)</f>
        <v>0</v>
      </c>
      <c r="F35" s="61"/>
      <c r="G35" s="62"/>
      <c r="H35" s="59"/>
      <c r="I35" s="189">
        <v>0</v>
      </c>
      <c r="J35" s="60">
        <f>IF(I35=0,0,R47/I35)</f>
        <v>0</v>
      </c>
      <c r="K35" s="63"/>
      <c r="L35" s="62"/>
      <c r="M35" s="59"/>
      <c r="N35" s="59"/>
      <c r="O35" s="189">
        <v>0</v>
      </c>
      <c r="P35" s="62"/>
      <c r="Q35" s="59"/>
      <c r="R35" s="64">
        <f>IF(O35=0,0,R47/O35)</f>
        <v>0</v>
      </c>
      <c r="S35" s="65"/>
    </row>
    <row r="36" spans="1:19" ht="20.25" customHeight="1">
      <c r="A36" s="49"/>
      <c r="B36" s="50"/>
      <c r="C36" s="50"/>
      <c r="D36" s="50"/>
      <c r="E36" s="51" t="s">
        <v>39</v>
      </c>
      <c r="F36" s="50"/>
      <c r="G36" s="50"/>
      <c r="H36" s="50"/>
      <c r="I36" s="50"/>
      <c r="J36" s="66" t="s">
        <v>40</v>
      </c>
      <c r="K36" s="50"/>
      <c r="L36" s="50"/>
      <c r="M36" s="50"/>
      <c r="N36" s="50"/>
      <c r="O36" s="50"/>
      <c r="P36" s="50"/>
      <c r="Q36" s="50"/>
      <c r="R36" s="50"/>
      <c r="S36" s="52"/>
    </row>
    <row r="37" spans="1:19" ht="20.25" customHeight="1">
      <c r="A37" s="67" t="s">
        <v>41</v>
      </c>
      <c r="B37" s="68"/>
      <c r="C37" s="69" t="s">
        <v>42</v>
      </c>
      <c r="D37" s="70"/>
      <c r="E37" s="70"/>
      <c r="F37" s="71"/>
      <c r="G37" s="67" t="s">
        <v>43</v>
      </c>
      <c r="H37" s="72"/>
      <c r="I37" s="69" t="s">
        <v>44</v>
      </c>
      <c r="J37" s="70"/>
      <c r="K37" s="70"/>
      <c r="L37" s="67" t="s">
        <v>45</v>
      </c>
      <c r="M37" s="72"/>
      <c r="N37" s="69" t="s">
        <v>46</v>
      </c>
      <c r="O37" s="70"/>
      <c r="P37" s="70"/>
      <c r="Q37" s="70"/>
      <c r="R37" s="70"/>
      <c r="S37" s="71"/>
    </row>
    <row r="38" spans="1:19" ht="20.25" customHeight="1">
      <c r="A38" s="73">
        <v>1</v>
      </c>
      <c r="B38" s="74" t="s">
        <v>47</v>
      </c>
      <c r="C38" s="20"/>
      <c r="D38" s="75" t="s">
        <v>48</v>
      </c>
      <c r="E38" s="76">
        <f>SUMIF(Rozpocet!O5:O105,8,Rozpocet!I5:I105)</f>
        <v>0</v>
      </c>
      <c r="F38" s="77"/>
      <c r="G38" s="73">
        <v>8</v>
      </c>
      <c r="H38" s="78" t="s">
        <v>49</v>
      </c>
      <c r="I38" s="39"/>
      <c r="J38" s="190">
        <v>0</v>
      </c>
      <c r="K38" s="79"/>
      <c r="L38" s="73">
        <v>13</v>
      </c>
      <c r="M38" s="37" t="s">
        <v>50</v>
      </c>
      <c r="N38" s="42"/>
      <c r="O38" s="42"/>
      <c r="P38" s="193">
        <f>M49</f>
        <v>20</v>
      </c>
      <c r="Q38" s="80" t="s">
        <v>51</v>
      </c>
      <c r="R38" s="192">
        <v>0</v>
      </c>
      <c r="S38" s="77"/>
    </row>
    <row r="39" spans="1:19" ht="20.25" customHeight="1">
      <c r="A39" s="73">
        <v>2</v>
      </c>
      <c r="B39" s="81"/>
      <c r="C39" s="32"/>
      <c r="D39" s="75" t="s">
        <v>52</v>
      </c>
      <c r="E39" s="76">
        <f>SUMIF(Rozpocet!O10:O105,4,Rozpocet!I10:I105)</f>
        <v>0</v>
      </c>
      <c r="F39" s="77"/>
      <c r="G39" s="73">
        <v>9</v>
      </c>
      <c r="H39" s="17" t="s">
        <v>53</v>
      </c>
      <c r="I39" s="75"/>
      <c r="J39" s="190">
        <v>0</v>
      </c>
      <c r="K39" s="79"/>
      <c r="L39" s="73">
        <v>14</v>
      </c>
      <c r="M39" s="37" t="s">
        <v>54</v>
      </c>
      <c r="N39" s="42"/>
      <c r="O39" s="42"/>
      <c r="P39" s="193">
        <f>M49</f>
        <v>20</v>
      </c>
      <c r="Q39" s="80" t="s">
        <v>51</v>
      </c>
      <c r="R39" s="192">
        <v>0</v>
      </c>
      <c r="S39" s="77"/>
    </row>
    <row r="40" spans="1:19" ht="20.25" customHeight="1">
      <c r="A40" s="73">
        <v>3</v>
      </c>
      <c r="B40" s="74" t="s">
        <v>55</v>
      </c>
      <c r="C40" s="20"/>
      <c r="D40" s="75" t="s">
        <v>48</v>
      </c>
      <c r="E40" s="76">
        <f>SUMIF(Rozpocet!O11:O105,32,Rozpocet!I11:I105)</f>
        <v>0</v>
      </c>
      <c r="F40" s="77"/>
      <c r="G40" s="73">
        <v>10</v>
      </c>
      <c r="H40" s="78" t="s">
        <v>56</v>
      </c>
      <c r="I40" s="39"/>
      <c r="J40" s="190">
        <v>0</v>
      </c>
      <c r="K40" s="79"/>
      <c r="L40" s="73">
        <v>15</v>
      </c>
      <c r="M40" s="37" t="s">
        <v>57</v>
      </c>
      <c r="N40" s="42"/>
      <c r="O40" s="42"/>
      <c r="P40" s="193">
        <f>M49</f>
        <v>20</v>
      </c>
      <c r="Q40" s="80" t="s">
        <v>51</v>
      </c>
      <c r="R40" s="192">
        <v>0</v>
      </c>
      <c r="S40" s="77"/>
    </row>
    <row r="41" spans="1:19" ht="20.25" customHeight="1">
      <c r="A41" s="73">
        <v>4</v>
      </c>
      <c r="B41" s="81"/>
      <c r="C41" s="32"/>
      <c r="D41" s="75" t="s">
        <v>52</v>
      </c>
      <c r="E41" s="76">
        <f>SUMIF(Rozpocet!O12:O105,16,Rozpocet!I12:I105)+SUMIF(Rozpocet!O12:O105,128,Rozpocet!I12:I105)</f>
        <v>0</v>
      </c>
      <c r="F41" s="77"/>
      <c r="G41" s="73">
        <v>11</v>
      </c>
      <c r="H41" s="78"/>
      <c r="I41" s="39"/>
      <c r="J41" s="190">
        <v>0</v>
      </c>
      <c r="K41" s="79"/>
      <c r="L41" s="73">
        <v>16</v>
      </c>
      <c r="M41" s="37" t="s">
        <v>58</v>
      </c>
      <c r="N41" s="42"/>
      <c r="O41" s="42"/>
      <c r="P41" s="193">
        <f>M49</f>
        <v>20</v>
      </c>
      <c r="Q41" s="80" t="s">
        <v>51</v>
      </c>
      <c r="R41" s="192">
        <v>0</v>
      </c>
      <c r="S41" s="77"/>
    </row>
    <row r="42" spans="1:19" ht="20.25" customHeight="1">
      <c r="A42" s="73">
        <v>5</v>
      </c>
      <c r="B42" s="74" t="s">
        <v>59</v>
      </c>
      <c r="C42" s="20"/>
      <c r="D42" s="75" t="s">
        <v>48</v>
      </c>
      <c r="E42" s="76">
        <f>SUMIF(Rozpocet!O13:O105,256,Rozpocet!I13:I105)</f>
        <v>0</v>
      </c>
      <c r="F42" s="77"/>
      <c r="G42" s="82"/>
      <c r="H42" s="42"/>
      <c r="I42" s="39"/>
      <c r="J42" s="83"/>
      <c r="K42" s="79"/>
      <c r="L42" s="73">
        <v>17</v>
      </c>
      <c r="M42" s="37" t="s">
        <v>60</v>
      </c>
      <c r="N42" s="42"/>
      <c r="O42" s="42"/>
      <c r="P42" s="193">
        <f>M49</f>
        <v>20</v>
      </c>
      <c r="Q42" s="80" t="s">
        <v>51</v>
      </c>
      <c r="R42" s="192">
        <v>0</v>
      </c>
      <c r="S42" s="77"/>
    </row>
    <row r="43" spans="1:19" ht="20.25" customHeight="1">
      <c r="A43" s="73">
        <v>6</v>
      </c>
      <c r="B43" s="81"/>
      <c r="C43" s="32"/>
      <c r="D43" s="75" t="s">
        <v>52</v>
      </c>
      <c r="E43" s="76">
        <f>SUMIF(Rozpocet!O14:O105,64,Rozpocet!I14:I105)</f>
        <v>0</v>
      </c>
      <c r="F43" s="77"/>
      <c r="G43" s="82"/>
      <c r="H43" s="42"/>
      <c r="I43" s="39"/>
      <c r="J43" s="83"/>
      <c r="K43" s="79"/>
      <c r="L43" s="73">
        <v>18</v>
      </c>
      <c r="M43" s="78" t="s">
        <v>61</v>
      </c>
      <c r="N43" s="42"/>
      <c r="O43" s="42"/>
      <c r="P43" s="42"/>
      <c r="Q43" s="39"/>
      <c r="R43" s="76">
        <f>SUMIF(Rozpocet!O14:O105,1024,Rozpocet!I14:I105)</f>
        <v>0</v>
      </c>
      <c r="S43" s="77"/>
    </row>
    <row r="44" spans="1:19" ht="20.25" customHeight="1">
      <c r="A44" s="73">
        <v>7</v>
      </c>
      <c r="B44" s="84" t="s">
        <v>62</v>
      </c>
      <c r="C44" s="42"/>
      <c r="D44" s="39"/>
      <c r="E44" s="85">
        <f>SUM(E38:E43)</f>
        <v>0</v>
      </c>
      <c r="F44" s="52"/>
      <c r="G44" s="73">
        <v>12</v>
      </c>
      <c r="H44" s="84" t="s">
        <v>63</v>
      </c>
      <c r="I44" s="39"/>
      <c r="J44" s="86">
        <f>SUM(J38:J41)</f>
        <v>0</v>
      </c>
      <c r="K44" s="87"/>
      <c r="L44" s="73">
        <v>19</v>
      </c>
      <c r="M44" s="74" t="s">
        <v>64</v>
      </c>
      <c r="N44" s="19"/>
      <c r="O44" s="19"/>
      <c r="P44" s="19"/>
      <c r="Q44" s="88"/>
      <c r="R44" s="85">
        <f>SUM(R38:R43)</f>
        <v>0</v>
      </c>
      <c r="S44" s="52"/>
    </row>
    <row r="45" spans="1:19" ht="20.25" customHeight="1">
      <c r="A45" s="89">
        <v>20</v>
      </c>
      <c r="B45" s="90" t="s">
        <v>65</v>
      </c>
      <c r="C45" s="91"/>
      <c r="D45" s="92"/>
      <c r="E45" s="93">
        <f>SUMIF(Rozpocet!O14:O105,512,Rozpocet!I14:I105)</f>
        <v>0</v>
      </c>
      <c r="F45" s="48"/>
      <c r="G45" s="89">
        <v>21</v>
      </c>
      <c r="H45" s="90" t="s">
        <v>66</v>
      </c>
      <c r="I45" s="92"/>
      <c r="J45" s="191">
        <v>0</v>
      </c>
      <c r="K45" s="94">
        <f>M49</f>
        <v>20</v>
      </c>
      <c r="L45" s="89">
        <v>22</v>
      </c>
      <c r="M45" s="90" t="s">
        <v>67</v>
      </c>
      <c r="N45" s="91"/>
      <c r="O45" s="91"/>
      <c r="P45" s="91"/>
      <c r="Q45" s="92"/>
      <c r="R45" s="93">
        <f>SUMIF(Rozpocet!O14:O105,"&lt;4",Rozpocet!I14:I105)+SUMIF(Rozpocet!O14:O105,"&gt;1024",Rozpocet!I14:I105)</f>
        <v>0</v>
      </c>
      <c r="S45" s="48"/>
    </row>
    <row r="46" spans="1:19" ht="20.25" customHeight="1">
      <c r="A46" s="95" t="s">
        <v>22</v>
      </c>
      <c r="B46" s="14"/>
      <c r="C46" s="14"/>
      <c r="D46" s="14"/>
      <c r="E46" s="14"/>
      <c r="F46" s="96"/>
      <c r="G46" s="97"/>
      <c r="H46" s="14"/>
      <c r="I46" s="14"/>
      <c r="J46" s="14"/>
      <c r="K46" s="14"/>
      <c r="L46" s="67" t="s">
        <v>68</v>
      </c>
      <c r="M46" s="55"/>
      <c r="N46" s="69" t="s">
        <v>69</v>
      </c>
      <c r="O46" s="54"/>
      <c r="P46" s="54"/>
      <c r="Q46" s="54"/>
      <c r="R46" s="54"/>
      <c r="S46" s="57"/>
    </row>
    <row r="47" spans="1:19" ht="20.25" customHeight="1">
      <c r="A47" s="16"/>
      <c r="B47" s="17"/>
      <c r="C47" s="17"/>
      <c r="D47" s="17"/>
      <c r="E47" s="17"/>
      <c r="F47" s="25"/>
      <c r="G47" s="98"/>
      <c r="H47" s="17"/>
      <c r="I47" s="17"/>
      <c r="J47" s="17"/>
      <c r="K47" s="17"/>
      <c r="L47" s="73">
        <v>23</v>
      </c>
      <c r="M47" s="78" t="s">
        <v>70</v>
      </c>
      <c r="N47" s="42"/>
      <c r="O47" s="42"/>
      <c r="P47" s="42"/>
      <c r="Q47" s="77"/>
      <c r="R47" s="85">
        <f>ROUND(E44+J44+R44+E45+J45+R45,2)</f>
        <v>0</v>
      </c>
      <c r="S47" s="52"/>
    </row>
    <row r="48" spans="1:19" ht="20.25" customHeight="1">
      <c r="A48" s="99" t="s">
        <v>71</v>
      </c>
      <c r="B48" s="31"/>
      <c r="C48" s="31"/>
      <c r="D48" s="31"/>
      <c r="E48" s="31"/>
      <c r="F48" s="32"/>
      <c r="G48" s="100" t="s">
        <v>72</v>
      </c>
      <c r="H48" s="31"/>
      <c r="I48" s="31"/>
      <c r="J48" s="31"/>
      <c r="K48" s="31"/>
      <c r="L48" s="73">
        <v>24</v>
      </c>
      <c r="M48" s="101">
        <v>10</v>
      </c>
      <c r="N48" s="32" t="s">
        <v>51</v>
      </c>
      <c r="O48" s="102">
        <f>R47-O49</f>
        <v>0</v>
      </c>
      <c r="P48" s="42" t="s">
        <v>73</v>
      </c>
      <c r="Q48" s="39"/>
      <c r="R48" s="103">
        <f>ROUNDUP(O48*M48/100,1)</f>
        <v>0</v>
      </c>
      <c r="S48" s="104"/>
    </row>
    <row r="49" spans="1:19" ht="20.25" customHeight="1">
      <c r="A49" s="105" t="s">
        <v>18</v>
      </c>
      <c r="B49" s="19"/>
      <c r="C49" s="19"/>
      <c r="D49" s="19"/>
      <c r="E49" s="19"/>
      <c r="F49" s="20"/>
      <c r="G49" s="106"/>
      <c r="H49" s="19"/>
      <c r="I49" s="19"/>
      <c r="J49" s="19"/>
      <c r="K49" s="19"/>
      <c r="L49" s="73">
        <v>25</v>
      </c>
      <c r="M49" s="107">
        <v>20</v>
      </c>
      <c r="N49" s="39" t="s">
        <v>51</v>
      </c>
      <c r="O49" s="102">
        <f>ROUND(SUMIF(Rozpocet!N14:N105,M49,Rozpocet!I14:I105)+SUMIF(P38:P42,M49,R38:R42)+IF(K45=M49,J45,0),2)</f>
        <v>0</v>
      </c>
      <c r="P49" s="42" t="s">
        <v>73</v>
      </c>
      <c r="Q49" s="39"/>
      <c r="R49" s="76">
        <f>ROUNDUP(O49*M49/100,1)</f>
        <v>0</v>
      </c>
      <c r="S49" s="77"/>
    </row>
    <row r="50" spans="1:19" ht="20.25" customHeight="1">
      <c r="A50" s="16"/>
      <c r="B50" s="17"/>
      <c r="C50" s="17"/>
      <c r="D50" s="17"/>
      <c r="E50" s="17"/>
      <c r="F50" s="25"/>
      <c r="G50" s="98"/>
      <c r="H50" s="17"/>
      <c r="I50" s="17"/>
      <c r="J50" s="17"/>
      <c r="K50" s="17"/>
      <c r="L50" s="89">
        <v>26</v>
      </c>
      <c r="M50" s="108" t="s">
        <v>74</v>
      </c>
      <c r="N50" s="91"/>
      <c r="O50" s="91"/>
      <c r="P50" s="91"/>
      <c r="Q50" s="109"/>
      <c r="R50" s="110">
        <f>R47+R48+R49</f>
        <v>0</v>
      </c>
      <c r="S50" s="111"/>
    </row>
    <row r="51" spans="1:19" ht="20.25" customHeight="1">
      <c r="A51" s="99" t="s">
        <v>71</v>
      </c>
      <c r="B51" s="31"/>
      <c r="C51" s="31"/>
      <c r="D51" s="31"/>
      <c r="E51" s="31"/>
      <c r="F51" s="32"/>
      <c r="G51" s="100" t="s">
        <v>72</v>
      </c>
      <c r="H51" s="31"/>
      <c r="I51" s="31"/>
      <c r="J51" s="31"/>
      <c r="K51" s="31"/>
      <c r="L51" s="67" t="s">
        <v>75</v>
      </c>
      <c r="M51" s="55"/>
      <c r="N51" s="69" t="s">
        <v>76</v>
      </c>
      <c r="O51" s="54"/>
      <c r="P51" s="54"/>
      <c r="Q51" s="54"/>
      <c r="R51" s="112"/>
      <c r="S51" s="57"/>
    </row>
    <row r="52" spans="1:19" ht="20.25" customHeight="1">
      <c r="A52" s="105" t="s">
        <v>26</v>
      </c>
      <c r="B52" s="19"/>
      <c r="C52" s="19"/>
      <c r="D52" s="19"/>
      <c r="E52" s="19"/>
      <c r="F52" s="20"/>
      <c r="G52" s="106"/>
      <c r="H52" s="19"/>
      <c r="I52" s="19"/>
      <c r="J52" s="19"/>
      <c r="K52" s="19"/>
      <c r="L52" s="73">
        <v>27</v>
      </c>
      <c r="M52" s="78" t="s">
        <v>77</v>
      </c>
      <c r="N52" s="42"/>
      <c r="O52" s="42"/>
      <c r="P52" s="42"/>
      <c r="Q52" s="39"/>
      <c r="R52" s="192">
        <v>0</v>
      </c>
      <c r="S52" s="77"/>
    </row>
    <row r="53" spans="1:19" ht="20.25" customHeight="1">
      <c r="A53" s="16"/>
      <c r="B53" s="17"/>
      <c r="C53" s="17"/>
      <c r="D53" s="17"/>
      <c r="E53" s="17"/>
      <c r="F53" s="25"/>
      <c r="G53" s="98"/>
      <c r="H53" s="17"/>
      <c r="I53" s="17"/>
      <c r="J53" s="17"/>
      <c r="K53" s="17"/>
      <c r="L53" s="73">
        <v>28</v>
      </c>
      <c r="M53" s="78" t="s">
        <v>78</v>
      </c>
      <c r="N53" s="42"/>
      <c r="O53" s="42"/>
      <c r="P53" s="42"/>
      <c r="Q53" s="39"/>
      <c r="R53" s="192">
        <v>0</v>
      </c>
      <c r="S53" s="77"/>
    </row>
    <row r="54" spans="1:19" ht="20.25" customHeight="1">
      <c r="A54" s="113" t="s">
        <v>71</v>
      </c>
      <c r="B54" s="47"/>
      <c r="C54" s="47"/>
      <c r="D54" s="47"/>
      <c r="E54" s="47"/>
      <c r="F54" s="114"/>
      <c r="G54" s="115" t="s">
        <v>72</v>
      </c>
      <c r="H54" s="47"/>
      <c r="I54" s="47"/>
      <c r="J54" s="47"/>
      <c r="K54" s="47"/>
      <c r="L54" s="89">
        <v>29</v>
      </c>
      <c r="M54" s="90" t="s">
        <v>79</v>
      </c>
      <c r="N54" s="91"/>
      <c r="O54" s="91"/>
      <c r="P54" s="91"/>
      <c r="Q54" s="92"/>
      <c r="R54" s="194">
        <v>0</v>
      </c>
      <c r="S54" s="116"/>
    </row>
  </sheetData>
  <sheetProtection password="CC35" sheet="1" objects="1" scenarios="1"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80</v>
      </c>
      <c r="B1" s="118"/>
      <c r="C1" s="118"/>
      <c r="D1" s="118"/>
      <c r="E1" s="118"/>
    </row>
    <row r="2" spans="1:5" ht="12" customHeight="1">
      <c r="A2" s="119" t="s">
        <v>81</v>
      </c>
      <c r="B2" s="120" t="str">
        <f>'Krycí list'!E5</f>
        <v>Oprava cyklotrasy č. 5081-5077</v>
      </c>
      <c r="C2" s="121"/>
      <c r="D2" s="121"/>
      <c r="E2" s="121"/>
    </row>
    <row r="3" spans="1:5" ht="12" customHeight="1">
      <c r="A3" s="119" t="s">
        <v>82</v>
      </c>
      <c r="B3" s="120" t="str">
        <f>'Krycí list'!E7</f>
        <v> </v>
      </c>
      <c r="C3" s="122"/>
      <c r="D3" s="123"/>
      <c r="E3" s="124"/>
    </row>
    <row r="4" spans="1:5" ht="12" customHeight="1">
      <c r="A4" s="119" t="s">
        <v>83</v>
      </c>
      <c r="B4" s="120" t="str">
        <f>'Krycí list'!E9</f>
        <v> </v>
      </c>
      <c r="C4" s="122"/>
      <c r="D4" s="123"/>
      <c r="E4" s="124"/>
    </row>
    <row r="5" spans="1:5" ht="12" customHeight="1">
      <c r="A5" s="123" t="s">
        <v>84</v>
      </c>
      <c r="B5" s="120" t="str">
        <f>'Krycí list'!P5</f>
        <v> </v>
      </c>
      <c r="C5" s="122"/>
      <c r="D5" s="123"/>
      <c r="E5" s="124"/>
    </row>
    <row r="6" spans="1:5" ht="6" customHeight="1">
      <c r="A6" s="123"/>
      <c r="B6" s="123"/>
      <c r="C6" s="122"/>
      <c r="D6" s="123"/>
      <c r="E6" s="124"/>
    </row>
    <row r="7" spans="1:5" ht="12" customHeight="1">
      <c r="A7" s="123" t="s">
        <v>85</v>
      </c>
      <c r="B7" s="120" t="str">
        <f>'Krycí list'!E26</f>
        <v>MeU, Školní lesní podnik Masarykův les Křtiny</v>
      </c>
      <c r="C7" s="122"/>
      <c r="D7" s="123"/>
      <c r="E7" s="124"/>
    </row>
    <row r="8" spans="1:5" ht="12" customHeight="1">
      <c r="A8" s="123" t="s">
        <v>86</v>
      </c>
      <c r="B8" s="120" t="str">
        <f>'Krycí list'!E28</f>
        <v> </v>
      </c>
      <c r="C8" s="122"/>
      <c r="D8" s="123"/>
      <c r="E8" s="124"/>
    </row>
    <row r="9" spans="1:5" ht="12" customHeight="1">
      <c r="A9" s="123" t="s">
        <v>87</v>
      </c>
      <c r="B9" s="123" t="s">
        <v>88</v>
      </c>
      <c r="C9" s="122"/>
      <c r="D9" s="123"/>
      <c r="E9" s="124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5" t="s">
        <v>89</v>
      </c>
      <c r="B11" s="126" t="s">
        <v>90</v>
      </c>
      <c r="C11" s="127" t="s">
        <v>91</v>
      </c>
      <c r="D11" s="128" t="s">
        <v>92</v>
      </c>
      <c r="E11" s="127" t="s">
        <v>93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0</v>
      </c>
      <c r="E14" s="140">
        <f>Rozpocet!M14</f>
        <v>0</v>
      </c>
    </row>
    <row r="15" spans="1:5" s="136" customFormat="1" ht="12.75" customHeight="1">
      <c r="A15" s="141" t="str">
        <f>Rozpocet!D15</f>
        <v>1</v>
      </c>
      <c r="B15" s="142" t="str">
        <f>Rozpocet!E15</f>
        <v>Zemní práce</v>
      </c>
      <c r="C15" s="143">
        <f>Rozpocet!I15</f>
        <v>0</v>
      </c>
      <c r="D15" s="144">
        <f>Rozpocet!K15</f>
        <v>0</v>
      </c>
      <c r="E15" s="144">
        <f>Rozpocet!M15</f>
        <v>0</v>
      </c>
    </row>
    <row r="16" spans="1:5" s="136" customFormat="1" ht="12.75" customHeight="1">
      <c r="A16" s="141" t="str">
        <f>Rozpocet!D47</f>
        <v>5</v>
      </c>
      <c r="B16" s="142" t="str">
        <f>Rozpocet!E47</f>
        <v>Komunikace</v>
      </c>
      <c r="C16" s="143">
        <f>Rozpocet!I47</f>
        <v>0</v>
      </c>
      <c r="D16" s="144">
        <f>Rozpocet!K47</f>
        <v>0</v>
      </c>
      <c r="E16" s="144">
        <f>Rozpocet!M47</f>
        <v>0</v>
      </c>
    </row>
    <row r="17" spans="1:5" s="136" customFormat="1" ht="12.75" customHeight="1">
      <c r="A17" s="141" t="str">
        <f>Rozpocet!D84</f>
        <v>9</v>
      </c>
      <c r="B17" s="142" t="str">
        <f>Rozpocet!E84</f>
        <v>Ostatní konstrukce a práce-bourání</v>
      </c>
      <c r="C17" s="143">
        <f>Rozpocet!I84</f>
        <v>0</v>
      </c>
      <c r="D17" s="144">
        <f>Rozpocet!K84</f>
        <v>0</v>
      </c>
      <c r="E17" s="144">
        <f>Rozpocet!M84</f>
        <v>0</v>
      </c>
    </row>
    <row r="18" spans="1:5" s="136" customFormat="1" ht="12.75" customHeight="1">
      <c r="A18" s="145" t="str">
        <f>Rozpocet!D101</f>
        <v>99</v>
      </c>
      <c r="B18" s="146" t="str">
        <f>Rozpocet!E101</f>
        <v>Přesun hmot</v>
      </c>
      <c r="C18" s="147">
        <f>Rozpocet!I101</f>
        <v>0</v>
      </c>
      <c r="D18" s="148">
        <f>Rozpocet!K101</f>
        <v>0</v>
      </c>
      <c r="E18" s="148">
        <f>Rozpocet!M101</f>
        <v>0</v>
      </c>
    </row>
    <row r="19" spans="2:5" s="149" customFormat="1" ht="12.75" customHeight="1">
      <c r="B19" s="150" t="s">
        <v>94</v>
      </c>
      <c r="C19" s="151">
        <f>Rozpocet!I105</f>
        <v>0</v>
      </c>
      <c r="D19" s="152">
        <f>Rozpocet!K105</f>
        <v>0</v>
      </c>
      <c r="E19" s="152">
        <f>Rozpocet!M105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17" t="s">
        <v>95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</row>
    <row r="2" spans="1:16" ht="11.25" customHeight="1">
      <c r="A2" s="119" t="s">
        <v>81</v>
      </c>
      <c r="B2" s="123"/>
      <c r="C2" s="120" t="str">
        <f>'Krycí list'!E5</f>
        <v>Oprava cyklotrasy č. 5081-5077</v>
      </c>
      <c r="D2" s="123"/>
      <c r="E2" s="123"/>
      <c r="F2" s="123"/>
      <c r="G2" s="123"/>
      <c r="H2" s="123"/>
      <c r="I2" s="123"/>
      <c r="J2" s="123"/>
      <c r="K2" s="123"/>
      <c r="L2" s="153"/>
      <c r="M2" s="153"/>
      <c r="N2" s="153"/>
      <c r="O2" s="154"/>
      <c r="P2" s="154"/>
    </row>
    <row r="3" spans="1:16" ht="11.25" customHeight="1">
      <c r="A3" s="119" t="s">
        <v>82</v>
      </c>
      <c r="B3" s="123"/>
      <c r="C3" s="120" t="str">
        <f>'Krycí list'!E7</f>
        <v> </v>
      </c>
      <c r="D3" s="123"/>
      <c r="E3" s="123"/>
      <c r="F3" s="123"/>
      <c r="G3" s="123"/>
      <c r="H3" s="123"/>
      <c r="I3" s="123"/>
      <c r="J3" s="123"/>
      <c r="K3" s="123"/>
      <c r="L3" s="153"/>
      <c r="M3" s="153"/>
      <c r="N3" s="153"/>
      <c r="O3" s="154"/>
      <c r="P3" s="154"/>
    </row>
    <row r="4" spans="1:16" ht="11.25" customHeight="1">
      <c r="A4" s="119" t="s">
        <v>83</v>
      </c>
      <c r="B4" s="123"/>
      <c r="C4" s="120" t="str">
        <f>'Krycí list'!E9</f>
        <v> </v>
      </c>
      <c r="D4" s="123"/>
      <c r="E4" s="123"/>
      <c r="F4" s="123"/>
      <c r="G4" s="123"/>
      <c r="H4" s="123"/>
      <c r="I4" s="123"/>
      <c r="J4" s="123"/>
      <c r="K4" s="123"/>
      <c r="L4" s="153"/>
      <c r="M4" s="153"/>
      <c r="N4" s="153"/>
      <c r="O4" s="154"/>
      <c r="P4" s="154"/>
    </row>
    <row r="5" spans="1:16" ht="11.25" customHeight="1">
      <c r="A5" s="123" t="s">
        <v>96</v>
      </c>
      <c r="B5" s="123"/>
      <c r="C5" s="120" t="str">
        <f>'Krycí list'!P5</f>
        <v> </v>
      </c>
      <c r="D5" s="123"/>
      <c r="E5" s="123"/>
      <c r="F5" s="123"/>
      <c r="G5" s="123"/>
      <c r="H5" s="123"/>
      <c r="I5" s="123"/>
      <c r="J5" s="123"/>
      <c r="K5" s="123"/>
      <c r="L5" s="153"/>
      <c r="M5" s="153"/>
      <c r="N5" s="153"/>
      <c r="O5" s="154"/>
      <c r="P5" s="154"/>
    </row>
    <row r="6" spans="1:16" ht="6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53"/>
      <c r="M6" s="153"/>
      <c r="N6" s="153"/>
      <c r="O6" s="154"/>
      <c r="P6" s="154"/>
    </row>
    <row r="7" spans="1:16" ht="11.25" customHeight="1">
      <c r="A7" s="123" t="s">
        <v>85</v>
      </c>
      <c r="B7" s="123"/>
      <c r="C7" s="120" t="str">
        <f>'Krycí list'!E26</f>
        <v>MeU, Školní lesní podnik Masarykův les Křtiny</v>
      </c>
      <c r="D7" s="123"/>
      <c r="E7" s="123"/>
      <c r="F7" s="123"/>
      <c r="G7" s="123"/>
      <c r="H7" s="123"/>
      <c r="I7" s="123"/>
      <c r="J7" s="123"/>
      <c r="K7" s="123"/>
      <c r="L7" s="153"/>
      <c r="M7" s="153"/>
      <c r="N7" s="153"/>
      <c r="O7" s="154"/>
      <c r="P7" s="154"/>
    </row>
    <row r="8" spans="1:16" ht="11.25" customHeight="1">
      <c r="A8" s="123" t="s">
        <v>86</v>
      </c>
      <c r="B8" s="123"/>
      <c r="C8" s="120" t="str">
        <f>'Krycí list'!E28</f>
        <v> </v>
      </c>
      <c r="D8" s="123"/>
      <c r="E8" s="123"/>
      <c r="F8" s="123"/>
      <c r="G8" s="123"/>
      <c r="H8" s="123"/>
      <c r="I8" s="123"/>
      <c r="J8" s="123"/>
      <c r="K8" s="123"/>
      <c r="L8" s="153"/>
      <c r="M8" s="153"/>
      <c r="N8" s="153"/>
      <c r="O8" s="154"/>
      <c r="P8" s="154"/>
    </row>
    <row r="9" spans="1:16" ht="11.25" customHeight="1">
      <c r="A9" s="123" t="s">
        <v>87</v>
      </c>
      <c r="B9" s="123"/>
      <c r="C9" s="123" t="s">
        <v>88</v>
      </c>
      <c r="D9" s="123"/>
      <c r="E9" s="123"/>
      <c r="F9" s="123"/>
      <c r="G9" s="123"/>
      <c r="H9" s="123"/>
      <c r="I9" s="123"/>
      <c r="J9" s="123"/>
      <c r="K9" s="123"/>
      <c r="L9" s="153"/>
      <c r="M9" s="153"/>
      <c r="N9" s="153"/>
      <c r="O9" s="154"/>
      <c r="P9" s="154"/>
    </row>
    <row r="10" spans="1:16" ht="5.25" customHeight="1">
      <c r="A10" s="153"/>
      <c r="B10" s="153"/>
      <c r="C10" s="153"/>
      <c r="D10" s="153"/>
      <c r="E10" s="153"/>
      <c r="F10" s="153"/>
      <c r="G10" s="153"/>
      <c r="H10" s="178"/>
      <c r="I10" s="153"/>
      <c r="J10" s="153"/>
      <c r="K10" s="153"/>
      <c r="L10" s="153"/>
      <c r="M10" s="153"/>
      <c r="N10" s="178"/>
      <c r="O10" s="154"/>
      <c r="P10" s="154"/>
    </row>
    <row r="11" spans="1:16" ht="21.75" customHeight="1">
      <c r="A11" s="125" t="s">
        <v>97</v>
      </c>
      <c r="B11" s="126" t="s">
        <v>98</v>
      </c>
      <c r="C11" s="126" t="s">
        <v>99</v>
      </c>
      <c r="D11" s="126" t="s">
        <v>100</v>
      </c>
      <c r="E11" s="126" t="s">
        <v>90</v>
      </c>
      <c r="F11" s="126" t="s">
        <v>101</v>
      </c>
      <c r="G11" s="126" t="s">
        <v>102</v>
      </c>
      <c r="H11" s="179" t="s">
        <v>103</v>
      </c>
      <c r="I11" s="126" t="s">
        <v>91</v>
      </c>
      <c r="J11" s="126" t="s">
        <v>104</v>
      </c>
      <c r="K11" s="126" t="s">
        <v>92</v>
      </c>
      <c r="L11" s="126" t="s">
        <v>105</v>
      </c>
      <c r="M11" s="126" t="s">
        <v>106</v>
      </c>
      <c r="N11" s="186" t="s">
        <v>107</v>
      </c>
      <c r="O11" s="155" t="s">
        <v>108</v>
      </c>
      <c r="P11" s="156" t="s">
        <v>109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80">
        <v>8</v>
      </c>
      <c r="I12" s="130">
        <v>9</v>
      </c>
      <c r="J12" s="130"/>
      <c r="K12" s="130"/>
      <c r="L12" s="130"/>
      <c r="M12" s="130"/>
      <c r="N12" s="187">
        <v>10</v>
      </c>
      <c r="O12" s="157">
        <v>11</v>
      </c>
      <c r="P12" s="158">
        <v>12</v>
      </c>
    </row>
    <row r="13" spans="1:16" ht="3.75" customHeight="1">
      <c r="A13" s="153"/>
      <c r="B13" s="153"/>
      <c r="C13" s="153"/>
      <c r="D13" s="153"/>
      <c r="E13" s="153"/>
      <c r="F13" s="153"/>
      <c r="G13" s="153"/>
      <c r="H13" s="178"/>
      <c r="I13" s="153"/>
      <c r="J13" s="153"/>
      <c r="K13" s="153"/>
      <c r="L13" s="153"/>
      <c r="M13" s="153"/>
      <c r="N13" s="178"/>
      <c r="O13" s="154"/>
      <c r="P13" s="159"/>
    </row>
    <row r="14" spans="1:16" s="136" customFormat="1" ht="12.75" customHeight="1">
      <c r="A14" s="160"/>
      <c r="B14" s="161" t="s">
        <v>68</v>
      </c>
      <c r="C14" s="160"/>
      <c r="D14" s="160" t="s">
        <v>47</v>
      </c>
      <c r="E14" s="160" t="s">
        <v>110</v>
      </c>
      <c r="F14" s="160"/>
      <c r="G14" s="160"/>
      <c r="H14" s="181"/>
      <c r="I14" s="162">
        <f>I15+I47+I84</f>
        <v>0</v>
      </c>
      <c r="J14" s="160"/>
      <c r="K14" s="163">
        <f>K15+K47+K84</f>
        <v>0</v>
      </c>
      <c r="L14" s="160"/>
      <c r="M14" s="163">
        <f>M15+M47+M84</f>
        <v>0</v>
      </c>
      <c r="N14" s="181"/>
      <c r="P14" s="138" t="s">
        <v>111</v>
      </c>
    </row>
    <row r="15" spans="2:16" s="136" customFormat="1" ht="12.75" customHeight="1">
      <c r="B15" s="141" t="s">
        <v>68</v>
      </c>
      <c r="D15" s="142" t="s">
        <v>112</v>
      </c>
      <c r="E15" s="142" t="s">
        <v>113</v>
      </c>
      <c r="H15" s="182"/>
      <c r="I15" s="143">
        <f>SUM(I16:I46)</f>
        <v>0</v>
      </c>
      <c r="K15" s="144">
        <f>SUM(K16:K46)</f>
        <v>0</v>
      </c>
      <c r="M15" s="144">
        <f>SUM(M16:M46)</f>
        <v>0</v>
      </c>
      <c r="N15" s="182"/>
      <c r="P15" s="142" t="s">
        <v>112</v>
      </c>
    </row>
    <row r="16" spans="1:16" s="17" customFormat="1" ht="24" customHeight="1">
      <c r="A16" s="164" t="s">
        <v>112</v>
      </c>
      <c r="B16" s="164" t="s">
        <v>114</v>
      </c>
      <c r="C16" s="164" t="s">
        <v>115</v>
      </c>
      <c r="D16" s="17" t="s">
        <v>116</v>
      </c>
      <c r="E16" s="165" t="s">
        <v>117</v>
      </c>
      <c r="F16" s="164" t="s">
        <v>118</v>
      </c>
      <c r="G16" s="166">
        <v>700</v>
      </c>
      <c r="H16" s="183">
        <v>0</v>
      </c>
      <c r="I16" s="167">
        <f>ROUND(G16*H16,2)</f>
        <v>0</v>
      </c>
      <c r="J16" s="168">
        <v>0</v>
      </c>
      <c r="K16" s="166">
        <f>G16*J16</f>
        <v>0</v>
      </c>
      <c r="L16" s="168">
        <v>0</v>
      </c>
      <c r="M16" s="166">
        <f>G16*L16</f>
        <v>0</v>
      </c>
      <c r="N16" s="188">
        <v>20</v>
      </c>
      <c r="O16" s="169">
        <v>4</v>
      </c>
      <c r="P16" s="17" t="s">
        <v>119</v>
      </c>
    </row>
    <row r="17" spans="4:18" s="17" customFormat="1" ht="15.75" customHeight="1">
      <c r="D17" s="170" t="s">
        <v>120</v>
      </c>
      <c r="E17" s="170" t="s">
        <v>121</v>
      </c>
      <c r="G17" s="171">
        <v>700</v>
      </c>
      <c r="H17" s="184"/>
      <c r="N17" s="184"/>
      <c r="P17" s="170" t="s">
        <v>119</v>
      </c>
      <c r="Q17" s="170" t="s">
        <v>119</v>
      </c>
      <c r="R17" s="170" t="s">
        <v>122</v>
      </c>
    </row>
    <row r="18" spans="1:16" s="17" customFormat="1" ht="13.5" customHeight="1">
      <c r="A18" s="164" t="s">
        <v>119</v>
      </c>
      <c r="B18" s="164" t="s">
        <v>114</v>
      </c>
      <c r="C18" s="164" t="s">
        <v>115</v>
      </c>
      <c r="D18" s="17" t="s">
        <v>123</v>
      </c>
      <c r="E18" s="165" t="s">
        <v>124</v>
      </c>
      <c r="F18" s="164" t="s">
        <v>118</v>
      </c>
      <c r="G18" s="166">
        <v>700</v>
      </c>
      <c r="H18" s="183">
        <v>0</v>
      </c>
      <c r="I18" s="167">
        <f>ROUND(G18*H18,2)</f>
        <v>0</v>
      </c>
      <c r="J18" s="168">
        <v>0</v>
      </c>
      <c r="K18" s="166">
        <f>G18*J18</f>
        <v>0</v>
      </c>
      <c r="L18" s="168">
        <v>0</v>
      </c>
      <c r="M18" s="166">
        <f>G18*L18</f>
        <v>0</v>
      </c>
      <c r="N18" s="188">
        <v>20</v>
      </c>
      <c r="O18" s="169">
        <v>4</v>
      </c>
      <c r="P18" s="17" t="s">
        <v>119</v>
      </c>
    </row>
    <row r="19" spans="4:18" s="17" customFormat="1" ht="15.75" customHeight="1">
      <c r="D19" s="170"/>
      <c r="E19" s="170" t="s">
        <v>120</v>
      </c>
      <c r="G19" s="171">
        <v>700</v>
      </c>
      <c r="H19" s="184"/>
      <c r="N19" s="184"/>
      <c r="P19" s="170" t="s">
        <v>119</v>
      </c>
      <c r="Q19" s="170" t="s">
        <v>119</v>
      </c>
      <c r="R19" s="170" t="s">
        <v>122</v>
      </c>
    </row>
    <row r="20" spans="1:16" s="17" customFormat="1" ht="24" customHeight="1">
      <c r="A20" s="164" t="s">
        <v>125</v>
      </c>
      <c r="B20" s="164" t="s">
        <v>114</v>
      </c>
      <c r="C20" s="164" t="s">
        <v>126</v>
      </c>
      <c r="D20" s="17" t="s">
        <v>127</v>
      </c>
      <c r="E20" s="165" t="s">
        <v>128</v>
      </c>
      <c r="F20" s="164" t="s">
        <v>129</v>
      </c>
      <c r="G20" s="166">
        <v>15</v>
      </c>
      <c r="H20" s="183">
        <v>0</v>
      </c>
      <c r="I20" s="167">
        <f>ROUND(G20*H20,2)</f>
        <v>0</v>
      </c>
      <c r="J20" s="168">
        <v>0</v>
      </c>
      <c r="K20" s="166">
        <f>G20*J20</f>
        <v>0</v>
      </c>
      <c r="L20" s="168">
        <v>0</v>
      </c>
      <c r="M20" s="166">
        <f>G20*L20</f>
        <v>0</v>
      </c>
      <c r="N20" s="188">
        <v>20</v>
      </c>
      <c r="O20" s="169">
        <v>4</v>
      </c>
      <c r="P20" s="17" t="s">
        <v>119</v>
      </c>
    </row>
    <row r="21" spans="4:18" s="17" customFormat="1" ht="15.75" customHeight="1">
      <c r="D21" s="170"/>
      <c r="E21" s="170" t="s">
        <v>130</v>
      </c>
      <c r="G21" s="171">
        <v>15</v>
      </c>
      <c r="H21" s="184"/>
      <c r="N21" s="184"/>
      <c r="P21" s="170" t="s">
        <v>119</v>
      </c>
      <c r="Q21" s="170" t="s">
        <v>119</v>
      </c>
      <c r="R21" s="170" t="s">
        <v>122</v>
      </c>
    </row>
    <row r="22" spans="1:16" s="17" customFormat="1" ht="13.5" customHeight="1">
      <c r="A22" s="164" t="s">
        <v>131</v>
      </c>
      <c r="B22" s="164" t="s">
        <v>114</v>
      </c>
      <c r="C22" s="164" t="s">
        <v>115</v>
      </c>
      <c r="D22" s="17" t="s">
        <v>132</v>
      </c>
      <c r="E22" s="165" t="s">
        <v>133</v>
      </c>
      <c r="F22" s="164" t="s">
        <v>134</v>
      </c>
      <c r="G22" s="166">
        <v>21.75</v>
      </c>
      <c r="H22" s="183">
        <v>0</v>
      </c>
      <c r="I22" s="167">
        <f>ROUND(G22*H22,2)</f>
        <v>0</v>
      </c>
      <c r="J22" s="168">
        <v>0</v>
      </c>
      <c r="K22" s="166">
        <f>G22*J22</f>
        <v>0</v>
      </c>
      <c r="L22" s="168">
        <v>0</v>
      </c>
      <c r="M22" s="166">
        <f>G22*L22</f>
        <v>0</v>
      </c>
      <c r="N22" s="188">
        <v>20</v>
      </c>
      <c r="O22" s="169">
        <v>4</v>
      </c>
      <c r="P22" s="17" t="s">
        <v>119</v>
      </c>
    </row>
    <row r="23" spans="4:18" s="17" customFormat="1" ht="15.75" customHeight="1">
      <c r="D23" s="172"/>
      <c r="E23" s="172" t="s">
        <v>135</v>
      </c>
      <c r="G23" s="173"/>
      <c r="H23" s="184"/>
      <c r="N23" s="184"/>
      <c r="P23" s="172" t="s">
        <v>119</v>
      </c>
      <c r="Q23" s="172" t="s">
        <v>112</v>
      </c>
      <c r="R23" s="172" t="s">
        <v>122</v>
      </c>
    </row>
    <row r="24" spans="4:18" s="17" customFormat="1" ht="15.75" customHeight="1">
      <c r="D24" s="170"/>
      <c r="E24" s="170" t="s">
        <v>136</v>
      </c>
      <c r="G24" s="171">
        <v>38.5</v>
      </c>
      <c r="H24" s="184"/>
      <c r="N24" s="184"/>
      <c r="P24" s="170" t="s">
        <v>119</v>
      </c>
      <c r="Q24" s="170" t="s">
        <v>119</v>
      </c>
      <c r="R24" s="170" t="s">
        <v>122</v>
      </c>
    </row>
    <row r="25" spans="4:18" s="17" customFormat="1" ht="15.75" customHeight="1">
      <c r="D25" s="172"/>
      <c r="E25" s="172" t="s">
        <v>137</v>
      </c>
      <c r="G25" s="174"/>
      <c r="H25" s="184"/>
      <c r="N25" s="184"/>
      <c r="P25" s="172" t="s">
        <v>119</v>
      </c>
      <c r="Q25" s="172" t="s">
        <v>112</v>
      </c>
      <c r="R25" s="172" t="s">
        <v>122</v>
      </c>
    </row>
    <row r="26" spans="4:18" s="17" customFormat="1" ht="15.75" customHeight="1">
      <c r="D26" s="170"/>
      <c r="E26" s="170" t="s">
        <v>138</v>
      </c>
      <c r="G26" s="171">
        <v>5</v>
      </c>
      <c r="H26" s="184"/>
      <c r="N26" s="184"/>
      <c r="P26" s="170" t="s">
        <v>119</v>
      </c>
      <c r="Q26" s="170" t="s">
        <v>119</v>
      </c>
      <c r="R26" s="170" t="s">
        <v>122</v>
      </c>
    </row>
    <row r="27" spans="4:18" s="17" customFormat="1" ht="15.75" customHeight="1">
      <c r="D27" s="175" t="s">
        <v>139</v>
      </c>
      <c r="E27" s="175" t="s">
        <v>140</v>
      </c>
      <c r="G27" s="176">
        <v>43.5</v>
      </c>
      <c r="H27" s="184"/>
      <c r="N27" s="184"/>
      <c r="P27" s="175" t="s">
        <v>119</v>
      </c>
      <c r="Q27" s="175" t="s">
        <v>131</v>
      </c>
      <c r="R27" s="175" t="s">
        <v>122</v>
      </c>
    </row>
    <row r="28" spans="1:16" s="17" customFormat="1" ht="13.5" customHeight="1">
      <c r="A28" s="164" t="s">
        <v>141</v>
      </c>
      <c r="B28" s="164" t="s">
        <v>114</v>
      </c>
      <c r="C28" s="164" t="s">
        <v>115</v>
      </c>
      <c r="D28" s="17" t="s">
        <v>142</v>
      </c>
      <c r="E28" s="165" t="s">
        <v>143</v>
      </c>
      <c r="F28" s="164" t="s">
        <v>134</v>
      </c>
      <c r="G28" s="166">
        <v>21.75</v>
      </c>
      <c r="H28" s="183">
        <v>0</v>
      </c>
      <c r="I28" s="167">
        <f>ROUND(G28*H28,2)</f>
        <v>0</v>
      </c>
      <c r="J28" s="168">
        <v>0</v>
      </c>
      <c r="K28" s="166">
        <f>G28*J28</f>
        <v>0</v>
      </c>
      <c r="L28" s="168">
        <v>0</v>
      </c>
      <c r="M28" s="166">
        <f>G28*L28</f>
        <v>0</v>
      </c>
      <c r="N28" s="188">
        <v>20</v>
      </c>
      <c r="O28" s="169">
        <v>4</v>
      </c>
      <c r="P28" s="17" t="s">
        <v>119</v>
      </c>
    </row>
    <row r="29" spans="4:18" s="17" customFormat="1" ht="15.75" customHeight="1">
      <c r="D29" s="170"/>
      <c r="E29" s="170" t="s">
        <v>144</v>
      </c>
      <c r="G29" s="171">
        <v>43.5</v>
      </c>
      <c r="H29" s="184"/>
      <c r="N29" s="184"/>
      <c r="P29" s="170" t="s">
        <v>119</v>
      </c>
      <c r="Q29" s="170" t="s">
        <v>119</v>
      </c>
      <c r="R29" s="170" t="s">
        <v>122</v>
      </c>
    </row>
    <row r="30" spans="1:16" s="17" customFormat="1" ht="13.5" customHeight="1">
      <c r="A30" s="164" t="s">
        <v>145</v>
      </c>
      <c r="B30" s="164" t="s">
        <v>114</v>
      </c>
      <c r="C30" s="164" t="s">
        <v>115</v>
      </c>
      <c r="D30" s="17" t="s">
        <v>146</v>
      </c>
      <c r="E30" s="165" t="s">
        <v>147</v>
      </c>
      <c r="F30" s="164" t="s">
        <v>134</v>
      </c>
      <c r="G30" s="166">
        <v>933.5</v>
      </c>
      <c r="H30" s="183">
        <v>0</v>
      </c>
      <c r="I30" s="167">
        <f>ROUND(G30*H30,2)</f>
        <v>0</v>
      </c>
      <c r="J30" s="168">
        <v>0</v>
      </c>
      <c r="K30" s="166">
        <f>G30*J30</f>
        <v>0</v>
      </c>
      <c r="L30" s="168">
        <v>0</v>
      </c>
      <c r="M30" s="166">
        <f>G30*L30</f>
        <v>0</v>
      </c>
      <c r="N30" s="188">
        <v>20</v>
      </c>
      <c r="O30" s="169">
        <v>4</v>
      </c>
      <c r="P30" s="17" t="s">
        <v>119</v>
      </c>
    </row>
    <row r="31" spans="4:18" s="17" customFormat="1" ht="15.75" customHeight="1">
      <c r="D31" s="170"/>
      <c r="E31" s="170" t="s">
        <v>148</v>
      </c>
      <c r="G31" s="171">
        <v>458</v>
      </c>
      <c r="H31" s="184"/>
      <c r="N31" s="184"/>
      <c r="P31" s="170" t="s">
        <v>119</v>
      </c>
      <c r="Q31" s="170" t="s">
        <v>119</v>
      </c>
      <c r="R31" s="170" t="s">
        <v>122</v>
      </c>
    </row>
    <row r="32" spans="4:18" s="17" customFormat="1" ht="15.75" customHeight="1">
      <c r="D32" s="170"/>
      <c r="E32" s="170" t="s">
        <v>149</v>
      </c>
      <c r="G32" s="171">
        <v>432</v>
      </c>
      <c r="H32" s="184"/>
      <c r="N32" s="184"/>
      <c r="P32" s="170" t="s">
        <v>119</v>
      </c>
      <c r="Q32" s="170" t="s">
        <v>119</v>
      </c>
      <c r="R32" s="170" t="s">
        <v>122</v>
      </c>
    </row>
    <row r="33" spans="4:18" s="17" customFormat="1" ht="15.75" customHeight="1">
      <c r="D33" s="170"/>
      <c r="E33" s="170" t="s">
        <v>139</v>
      </c>
      <c r="G33" s="171">
        <v>43.5</v>
      </c>
      <c r="H33" s="184"/>
      <c r="N33" s="184"/>
      <c r="P33" s="170" t="s">
        <v>119</v>
      </c>
      <c r="Q33" s="170" t="s">
        <v>119</v>
      </c>
      <c r="R33" s="170" t="s">
        <v>122</v>
      </c>
    </row>
    <row r="34" spans="4:18" s="17" customFormat="1" ht="15.75" customHeight="1">
      <c r="D34" s="175"/>
      <c r="E34" s="175" t="s">
        <v>150</v>
      </c>
      <c r="G34" s="176">
        <v>933.5</v>
      </c>
      <c r="H34" s="184"/>
      <c r="N34" s="184"/>
      <c r="P34" s="175" t="s">
        <v>119</v>
      </c>
      <c r="Q34" s="175" t="s">
        <v>131</v>
      </c>
      <c r="R34" s="175" t="s">
        <v>122</v>
      </c>
    </row>
    <row r="35" spans="1:16" s="17" customFormat="1" ht="13.5" customHeight="1">
      <c r="A35" s="164" t="s">
        <v>151</v>
      </c>
      <c r="B35" s="164" t="s">
        <v>114</v>
      </c>
      <c r="C35" s="164" t="s">
        <v>115</v>
      </c>
      <c r="D35" s="17" t="s">
        <v>152</v>
      </c>
      <c r="E35" s="165" t="s">
        <v>153</v>
      </c>
      <c r="F35" s="164" t="s">
        <v>129</v>
      </c>
      <c r="G35" s="166">
        <v>10</v>
      </c>
      <c r="H35" s="183">
        <v>0</v>
      </c>
      <c r="I35" s="167">
        <f>ROUND(G35*H35,2)</f>
        <v>0</v>
      </c>
      <c r="J35" s="168">
        <v>0</v>
      </c>
      <c r="K35" s="166">
        <f>G35*J35</f>
        <v>0</v>
      </c>
      <c r="L35" s="168">
        <v>0</v>
      </c>
      <c r="M35" s="166">
        <f>G35*L35</f>
        <v>0</v>
      </c>
      <c r="N35" s="188">
        <v>20</v>
      </c>
      <c r="O35" s="169">
        <v>4</v>
      </c>
      <c r="P35" s="17" t="s">
        <v>119</v>
      </c>
    </row>
    <row r="36" spans="4:18" s="17" customFormat="1" ht="15.75" customHeight="1">
      <c r="D36" s="170"/>
      <c r="E36" s="170" t="s">
        <v>154</v>
      </c>
      <c r="G36" s="171">
        <v>10</v>
      </c>
      <c r="H36" s="184"/>
      <c r="N36" s="184"/>
      <c r="P36" s="170" t="s">
        <v>119</v>
      </c>
      <c r="Q36" s="170" t="s">
        <v>119</v>
      </c>
      <c r="R36" s="170" t="s">
        <v>122</v>
      </c>
    </row>
    <row r="37" spans="1:16" s="17" customFormat="1" ht="13.5" customHeight="1">
      <c r="A37" s="164" t="s">
        <v>155</v>
      </c>
      <c r="B37" s="164" t="s">
        <v>114</v>
      </c>
      <c r="C37" s="164" t="s">
        <v>115</v>
      </c>
      <c r="D37" s="17" t="s">
        <v>156</v>
      </c>
      <c r="E37" s="165" t="s">
        <v>157</v>
      </c>
      <c r="F37" s="164" t="s">
        <v>118</v>
      </c>
      <c r="G37" s="166">
        <v>275</v>
      </c>
      <c r="H37" s="183">
        <v>0</v>
      </c>
      <c r="I37" s="167">
        <f>ROUND(G37*H37,2)</f>
        <v>0</v>
      </c>
      <c r="J37" s="168">
        <v>0</v>
      </c>
      <c r="K37" s="166">
        <f>G37*J37</f>
        <v>0</v>
      </c>
      <c r="L37" s="168">
        <v>0</v>
      </c>
      <c r="M37" s="166">
        <f>G37*L37</f>
        <v>0</v>
      </c>
      <c r="N37" s="188">
        <v>20</v>
      </c>
      <c r="O37" s="169">
        <v>4</v>
      </c>
      <c r="P37" s="17" t="s">
        <v>119</v>
      </c>
    </row>
    <row r="38" spans="4:18" s="17" customFormat="1" ht="15.75" customHeight="1">
      <c r="D38" s="172"/>
      <c r="E38" s="172" t="s">
        <v>158</v>
      </c>
      <c r="G38" s="173"/>
      <c r="H38" s="184"/>
      <c r="N38" s="184"/>
      <c r="P38" s="172" t="s">
        <v>119</v>
      </c>
      <c r="Q38" s="172" t="s">
        <v>112</v>
      </c>
      <c r="R38" s="172" t="s">
        <v>122</v>
      </c>
    </row>
    <row r="39" spans="4:18" s="17" customFormat="1" ht="15.75" customHeight="1">
      <c r="D39" s="170"/>
      <c r="E39" s="170" t="s">
        <v>159</v>
      </c>
      <c r="G39" s="171">
        <v>55</v>
      </c>
      <c r="H39" s="184"/>
      <c r="N39" s="184"/>
      <c r="P39" s="170" t="s">
        <v>119</v>
      </c>
      <c r="Q39" s="170" t="s">
        <v>119</v>
      </c>
      <c r="R39" s="170" t="s">
        <v>122</v>
      </c>
    </row>
    <row r="40" spans="4:18" s="17" customFormat="1" ht="15.75" customHeight="1">
      <c r="D40" s="170"/>
      <c r="E40" s="170" t="s">
        <v>160</v>
      </c>
      <c r="G40" s="171">
        <v>55</v>
      </c>
      <c r="H40" s="184"/>
      <c r="N40" s="184"/>
      <c r="P40" s="170" t="s">
        <v>119</v>
      </c>
      <c r="Q40" s="170" t="s">
        <v>119</v>
      </c>
      <c r="R40" s="170" t="s">
        <v>122</v>
      </c>
    </row>
    <row r="41" spans="4:18" s="17" customFormat="1" ht="15.75" customHeight="1">
      <c r="D41" s="170"/>
      <c r="E41" s="170" t="s">
        <v>161</v>
      </c>
      <c r="G41" s="171">
        <v>55</v>
      </c>
      <c r="H41" s="184"/>
      <c r="N41" s="184"/>
      <c r="P41" s="170" t="s">
        <v>119</v>
      </c>
      <c r="Q41" s="170" t="s">
        <v>119</v>
      </c>
      <c r="R41" s="170" t="s">
        <v>122</v>
      </c>
    </row>
    <row r="42" spans="4:18" s="17" customFormat="1" ht="15.75" customHeight="1">
      <c r="D42" s="170"/>
      <c r="E42" s="170" t="s">
        <v>162</v>
      </c>
      <c r="G42" s="171">
        <v>55</v>
      </c>
      <c r="H42" s="184"/>
      <c r="N42" s="184"/>
      <c r="P42" s="170" t="s">
        <v>119</v>
      </c>
      <c r="Q42" s="170" t="s">
        <v>119</v>
      </c>
      <c r="R42" s="170" t="s">
        <v>122</v>
      </c>
    </row>
    <row r="43" spans="4:18" s="17" customFormat="1" ht="15.75" customHeight="1">
      <c r="D43" s="170"/>
      <c r="E43" s="170" t="s">
        <v>163</v>
      </c>
      <c r="G43" s="171">
        <v>55</v>
      </c>
      <c r="H43" s="184"/>
      <c r="N43" s="184"/>
      <c r="P43" s="170" t="s">
        <v>119</v>
      </c>
      <c r="Q43" s="170" t="s">
        <v>119</v>
      </c>
      <c r="R43" s="170" t="s">
        <v>122</v>
      </c>
    </row>
    <row r="44" spans="4:18" s="17" customFormat="1" ht="15.75" customHeight="1">
      <c r="D44" s="175"/>
      <c r="E44" s="175" t="s">
        <v>150</v>
      </c>
      <c r="G44" s="176">
        <v>275</v>
      </c>
      <c r="H44" s="184"/>
      <c r="N44" s="184"/>
      <c r="P44" s="175" t="s">
        <v>119</v>
      </c>
      <c r="Q44" s="175" t="s">
        <v>131</v>
      </c>
      <c r="R44" s="175" t="s">
        <v>122</v>
      </c>
    </row>
    <row r="45" spans="1:16" s="17" customFormat="1" ht="13.5" customHeight="1">
      <c r="A45" s="164" t="s">
        <v>164</v>
      </c>
      <c r="B45" s="164" t="s">
        <v>114</v>
      </c>
      <c r="C45" s="164" t="s">
        <v>165</v>
      </c>
      <c r="D45" s="17" t="s">
        <v>166</v>
      </c>
      <c r="E45" s="165" t="s">
        <v>167</v>
      </c>
      <c r="F45" s="164" t="s">
        <v>168</v>
      </c>
      <c r="G45" s="166">
        <v>15</v>
      </c>
      <c r="H45" s="183">
        <v>0</v>
      </c>
      <c r="I45" s="167">
        <f>ROUND(G45*H45,2)</f>
        <v>0</v>
      </c>
      <c r="J45" s="168">
        <v>0</v>
      </c>
      <c r="K45" s="166">
        <f>G45*J45</f>
        <v>0</v>
      </c>
      <c r="L45" s="168">
        <v>0</v>
      </c>
      <c r="M45" s="166">
        <f>G45*L45</f>
        <v>0</v>
      </c>
      <c r="N45" s="188">
        <v>20</v>
      </c>
      <c r="O45" s="169">
        <v>4</v>
      </c>
      <c r="P45" s="17" t="s">
        <v>119</v>
      </c>
    </row>
    <row r="46" spans="4:18" s="17" customFormat="1" ht="15.75" customHeight="1">
      <c r="D46" s="170"/>
      <c r="E46" s="170" t="s">
        <v>130</v>
      </c>
      <c r="G46" s="171">
        <v>15</v>
      </c>
      <c r="H46" s="184"/>
      <c r="N46" s="184"/>
      <c r="P46" s="170" t="s">
        <v>119</v>
      </c>
      <c r="Q46" s="170" t="s">
        <v>119</v>
      </c>
      <c r="R46" s="170" t="s">
        <v>122</v>
      </c>
    </row>
    <row r="47" spans="2:16" s="136" customFormat="1" ht="12.75" customHeight="1">
      <c r="B47" s="141" t="s">
        <v>68</v>
      </c>
      <c r="D47" s="142" t="s">
        <v>141</v>
      </c>
      <c r="E47" s="142" t="s">
        <v>169</v>
      </c>
      <c r="H47" s="182"/>
      <c r="I47" s="143">
        <f>SUM(I48:I83)</f>
        <v>0</v>
      </c>
      <c r="K47" s="144">
        <f>SUM(K48:K83)</f>
        <v>0</v>
      </c>
      <c r="M47" s="144">
        <f>SUM(M48:M83)</f>
        <v>0</v>
      </c>
      <c r="N47" s="182"/>
      <c r="P47" s="142" t="s">
        <v>112</v>
      </c>
    </row>
    <row r="48" spans="1:16" s="17" customFormat="1" ht="13.5" customHeight="1">
      <c r="A48" s="164" t="s">
        <v>154</v>
      </c>
      <c r="B48" s="164" t="s">
        <v>114</v>
      </c>
      <c r="C48" s="164" t="s">
        <v>170</v>
      </c>
      <c r="D48" s="17" t="s">
        <v>171</v>
      </c>
      <c r="E48" s="165" t="s">
        <v>172</v>
      </c>
      <c r="F48" s="164" t="s">
        <v>118</v>
      </c>
      <c r="G48" s="166">
        <v>24</v>
      </c>
      <c r="H48" s="183">
        <v>0</v>
      </c>
      <c r="I48" s="167">
        <f>ROUND(G48*H48,2)</f>
        <v>0</v>
      </c>
      <c r="J48" s="168">
        <v>0</v>
      </c>
      <c r="K48" s="166">
        <f>G48*J48</f>
        <v>0</v>
      </c>
      <c r="L48" s="168">
        <v>0</v>
      </c>
      <c r="M48" s="166">
        <f>G48*L48</f>
        <v>0</v>
      </c>
      <c r="N48" s="188">
        <v>20</v>
      </c>
      <c r="O48" s="169">
        <v>4</v>
      </c>
      <c r="P48" s="17" t="s">
        <v>119</v>
      </c>
    </row>
    <row r="49" spans="4:18" s="17" customFormat="1" ht="15.75" customHeight="1">
      <c r="D49" s="170"/>
      <c r="E49" s="170" t="s">
        <v>173</v>
      </c>
      <c r="G49" s="171">
        <v>24</v>
      </c>
      <c r="H49" s="184"/>
      <c r="N49" s="184"/>
      <c r="P49" s="170" t="s">
        <v>119</v>
      </c>
      <c r="Q49" s="170" t="s">
        <v>119</v>
      </c>
      <c r="R49" s="170" t="s">
        <v>122</v>
      </c>
    </row>
    <row r="50" spans="1:16" s="17" customFormat="1" ht="13.5" customHeight="1">
      <c r="A50" s="164" t="s">
        <v>174</v>
      </c>
      <c r="B50" s="164" t="s">
        <v>114</v>
      </c>
      <c r="C50" s="164" t="s">
        <v>170</v>
      </c>
      <c r="D50" s="17" t="s">
        <v>175</v>
      </c>
      <c r="E50" s="165" t="s">
        <v>176</v>
      </c>
      <c r="F50" s="164" t="s">
        <v>118</v>
      </c>
      <c r="G50" s="166">
        <v>208.5</v>
      </c>
      <c r="H50" s="183">
        <v>0</v>
      </c>
      <c r="I50" s="167">
        <f>ROUND(G50*H50,2)</f>
        <v>0</v>
      </c>
      <c r="J50" s="168">
        <v>0</v>
      </c>
      <c r="K50" s="166">
        <f>G50*J50</f>
        <v>0</v>
      </c>
      <c r="L50" s="168">
        <v>0</v>
      </c>
      <c r="M50" s="166">
        <f>G50*L50</f>
        <v>0</v>
      </c>
      <c r="N50" s="188">
        <v>20</v>
      </c>
      <c r="O50" s="169">
        <v>4</v>
      </c>
      <c r="P50" s="17" t="s">
        <v>119</v>
      </c>
    </row>
    <row r="51" spans="4:18" s="17" customFormat="1" ht="15.75" customHeight="1">
      <c r="D51" s="170"/>
      <c r="E51" s="170" t="s">
        <v>177</v>
      </c>
      <c r="G51" s="171">
        <v>82.5</v>
      </c>
      <c r="H51" s="184"/>
      <c r="N51" s="184"/>
      <c r="P51" s="170" t="s">
        <v>119</v>
      </c>
      <c r="Q51" s="170" t="s">
        <v>119</v>
      </c>
      <c r="R51" s="170" t="s">
        <v>122</v>
      </c>
    </row>
    <row r="52" spans="4:18" s="17" customFormat="1" ht="15.75" customHeight="1">
      <c r="D52" s="170"/>
      <c r="E52" s="170" t="s">
        <v>178</v>
      </c>
      <c r="G52" s="171">
        <v>60</v>
      </c>
      <c r="H52" s="184"/>
      <c r="N52" s="184"/>
      <c r="P52" s="170" t="s">
        <v>119</v>
      </c>
      <c r="Q52" s="170" t="s">
        <v>119</v>
      </c>
      <c r="R52" s="170" t="s">
        <v>122</v>
      </c>
    </row>
    <row r="53" spans="4:18" s="17" customFormat="1" ht="15.75" customHeight="1">
      <c r="D53" s="170"/>
      <c r="E53" s="170" t="s">
        <v>179</v>
      </c>
      <c r="G53" s="171">
        <v>33</v>
      </c>
      <c r="H53" s="184"/>
      <c r="N53" s="184"/>
      <c r="P53" s="170" t="s">
        <v>119</v>
      </c>
      <c r="Q53" s="170" t="s">
        <v>119</v>
      </c>
      <c r="R53" s="170" t="s">
        <v>122</v>
      </c>
    </row>
    <row r="54" spans="4:18" s="17" customFormat="1" ht="15.75" customHeight="1">
      <c r="D54" s="170"/>
      <c r="E54" s="170" t="s">
        <v>180</v>
      </c>
      <c r="G54" s="171">
        <v>15</v>
      </c>
      <c r="H54" s="184"/>
      <c r="N54" s="184"/>
      <c r="P54" s="170" t="s">
        <v>119</v>
      </c>
      <c r="Q54" s="170" t="s">
        <v>119</v>
      </c>
      <c r="R54" s="170" t="s">
        <v>122</v>
      </c>
    </row>
    <row r="55" spans="4:18" s="17" customFormat="1" ht="15.75" customHeight="1">
      <c r="D55" s="170"/>
      <c r="E55" s="170" t="s">
        <v>181</v>
      </c>
      <c r="G55" s="171">
        <v>18</v>
      </c>
      <c r="H55" s="184"/>
      <c r="N55" s="184"/>
      <c r="P55" s="170" t="s">
        <v>119</v>
      </c>
      <c r="Q55" s="170" t="s">
        <v>119</v>
      </c>
      <c r="R55" s="170" t="s">
        <v>122</v>
      </c>
    </row>
    <row r="56" spans="4:18" s="17" customFormat="1" ht="15.75" customHeight="1">
      <c r="D56" s="175"/>
      <c r="E56" s="175" t="s">
        <v>150</v>
      </c>
      <c r="G56" s="176">
        <v>208.5</v>
      </c>
      <c r="H56" s="184"/>
      <c r="N56" s="184"/>
      <c r="P56" s="175" t="s">
        <v>119</v>
      </c>
      <c r="Q56" s="175" t="s">
        <v>131</v>
      </c>
      <c r="R56" s="175" t="s">
        <v>122</v>
      </c>
    </row>
    <row r="57" spans="1:16" s="17" customFormat="1" ht="13.5" customHeight="1">
      <c r="A57" s="164" t="s">
        <v>182</v>
      </c>
      <c r="B57" s="164" t="s">
        <v>114</v>
      </c>
      <c r="C57" s="164" t="s">
        <v>170</v>
      </c>
      <c r="D57" s="17" t="s">
        <v>183</v>
      </c>
      <c r="E57" s="165" t="s">
        <v>184</v>
      </c>
      <c r="F57" s="164" t="s">
        <v>118</v>
      </c>
      <c r="G57" s="166">
        <v>550</v>
      </c>
      <c r="H57" s="183">
        <v>0</v>
      </c>
      <c r="I57" s="167">
        <f>ROUND(G57*H57,2)</f>
        <v>0</v>
      </c>
      <c r="J57" s="168">
        <v>0</v>
      </c>
      <c r="K57" s="166">
        <f>G57*J57</f>
        <v>0</v>
      </c>
      <c r="L57" s="168">
        <v>0</v>
      </c>
      <c r="M57" s="166">
        <f>G57*L57</f>
        <v>0</v>
      </c>
      <c r="N57" s="188">
        <v>20</v>
      </c>
      <c r="O57" s="169">
        <v>4</v>
      </c>
      <c r="P57" s="17" t="s">
        <v>119</v>
      </c>
    </row>
    <row r="58" spans="4:18" s="17" customFormat="1" ht="15.75" customHeight="1">
      <c r="D58" s="172"/>
      <c r="E58" s="172" t="s">
        <v>158</v>
      </c>
      <c r="G58" s="173"/>
      <c r="H58" s="184"/>
      <c r="N58" s="184"/>
      <c r="P58" s="172" t="s">
        <v>119</v>
      </c>
      <c r="Q58" s="172" t="s">
        <v>112</v>
      </c>
      <c r="R58" s="172" t="s">
        <v>122</v>
      </c>
    </row>
    <row r="59" spans="4:18" s="17" customFormat="1" ht="15.75" customHeight="1">
      <c r="D59" s="170"/>
      <c r="E59" s="170" t="s">
        <v>185</v>
      </c>
      <c r="G59" s="171">
        <v>50</v>
      </c>
      <c r="H59" s="184"/>
      <c r="N59" s="184"/>
      <c r="P59" s="170" t="s">
        <v>119</v>
      </c>
      <c r="Q59" s="170" t="s">
        <v>119</v>
      </c>
      <c r="R59" s="170" t="s">
        <v>122</v>
      </c>
    </row>
    <row r="60" spans="4:18" s="17" customFormat="1" ht="15.75" customHeight="1">
      <c r="D60" s="170"/>
      <c r="E60" s="170" t="s">
        <v>186</v>
      </c>
      <c r="G60" s="171">
        <v>50</v>
      </c>
      <c r="H60" s="184"/>
      <c r="N60" s="184"/>
      <c r="P60" s="170" t="s">
        <v>119</v>
      </c>
      <c r="Q60" s="170" t="s">
        <v>119</v>
      </c>
      <c r="R60" s="170" t="s">
        <v>122</v>
      </c>
    </row>
    <row r="61" spans="4:18" s="17" customFormat="1" ht="15.75" customHeight="1">
      <c r="D61" s="170"/>
      <c r="E61" s="170" t="s">
        <v>187</v>
      </c>
      <c r="G61" s="171">
        <v>50</v>
      </c>
      <c r="H61" s="184"/>
      <c r="N61" s="184"/>
      <c r="P61" s="170" t="s">
        <v>119</v>
      </c>
      <c r="Q61" s="170" t="s">
        <v>119</v>
      </c>
      <c r="R61" s="170" t="s">
        <v>122</v>
      </c>
    </row>
    <row r="62" spans="4:18" s="17" customFormat="1" ht="15.75" customHeight="1">
      <c r="D62" s="170"/>
      <c r="E62" s="170" t="s">
        <v>188</v>
      </c>
      <c r="G62" s="171">
        <v>50</v>
      </c>
      <c r="H62" s="184"/>
      <c r="N62" s="184"/>
      <c r="P62" s="170" t="s">
        <v>119</v>
      </c>
      <c r="Q62" s="170" t="s">
        <v>119</v>
      </c>
      <c r="R62" s="170" t="s">
        <v>122</v>
      </c>
    </row>
    <row r="63" spans="4:18" s="17" customFormat="1" ht="15.75" customHeight="1">
      <c r="D63" s="170"/>
      <c r="E63" s="170" t="s">
        <v>189</v>
      </c>
      <c r="G63" s="171">
        <v>50</v>
      </c>
      <c r="H63" s="184"/>
      <c r="N63" s="184"/>
      <c r="P63" s="170" t="s">
        <v>119</v>
      </c>
      <c r="Q63" s="170" t="s">
        <v>119</v>
      </c>
      <c r="R63" s="170" t="s">
        <v>122</v>
      </c>
    </row>
    <row r="64" spans="4:18" s="17" customFormat="1" ht="15.75" customHeight="1">
      <c r="D64" s="172"/>
      <c r="E64" s="172" t="s">
        <v>190</v>
      </c>
      <c r="G64" s="174"/>
      <c r="H64" s="184"/>
      <c r="N64" s="184"/>
      <c r="P64" s="172" t="s">
        <v>119</v>
      </c>
      <c r="Q64" s="172" t="s">
        <v>112</v>
      </c>
      <c r="R64" s="172" t="s">
        <v>122</v>
      </c>
    </row>
    <row r="65" spans="4:18" s="17" customFormat="1" ht="15.75" customHeight="1">
      <c r="D65" s="170"/>
      <c r="E65" s="170" t="s">
        <v>191</v>
      </c>
      <c r="G65" s="171">
        <v>43.5</v>
      </c>
      <c r="H65" s="184"/>
      <c r="N65" s="184"/>
      <c r="P65" s="170" t="s">
        <v>119</v>
      </c>
      <c r="Q65" s="170" t="s">
        <v>119</v>
      </c>
      <c r="R65" s="170" t="s">
        <v>122</v>
      </c>
    </row>
    <row r="66" spans="4:18" s="17" customFormat="1" ht="15.75" customHeight="1">
      <c r="D66" s="170"/>
      <c r="E66" s="170" t="s">
        <v>192</v>
      </c>
      <c r="G66" s="171">
        <v>75</v>
      </c>
      <c r="H66" s="184"/>
      <c r="N66" s="184"/>
      <c r="P66" s="170" t="s">
        <v>119</v>
      </c>
      <c r="Q66" s="170" t="s">
        <v>119</v>
      </c>
      <c r="R66" s="170" t="s">
        <v>122</v>
      </c>
    </row>
    <row r="67" spans="4:18" s="17" customFormat="1" ht="15.75" customHeight="1">
      <c r="D67" s="170"/>
      <c r="E67" s="170" t="s">
        <v>193</v>
      </c>
      <c r="G67" s="171">
        <v>147</v>
      </c>
      <c r="H67" s="184"/>
      <c r="N67" s="184"/>
      <c r="P67" s="170" t="s">
        <v>119</v>
      </c>
      <c r="Q67" s="170" t="s">
        <v>119</v>
      </c>
      <c r="R67" s="170" t="s">
        <v>122</v>
      </c>
    </row>
    <row r="68" spans="4:18" s="17" customFormat="1" ht="15.75" customHeight="1">
      <c r="D68" s="170"/>
      <c r="E68" s="170" t="s">
        <v>194</v>
      </c>
      <c r="G68" s="171">
        <v>22.5</v>
      </c>
      <c r="H68" s="184"/>
      <c r="N68" s="184"/>
      <c r="P68" s="170" t="s">
        <v>119</v>
      </c>
      <c r="Q68" s="170" t="s">
        <v>119</v>
      </c>
      <c r="R68" s="170" t="s">
        <v>122</v>
      </c>
    </row>
    <row r="69" spans="4:18" s="17" customFormat="1" ht="15.75" customHeight="1">
      <c r="D69" s="172"/>
      <c r="E69" s="172" t="s">
        <v>195</v>
      </c>
      <c r="G69" s="174"/>
      <c r="H69" s="184"/>
      <c r="N69" s="184"/>
      <c r="P69" s="172" t="s">
        <v>119</v>
      </c>
      <c r="Q69" s="172" t="s">
        <v>112</v>
      </c>
      <c r="R69" s="172" t="s">
        <v>122</v>
      </c>
    </row>
    <row r="70" spans="4:18" s="17" customFormat="1" ht="15.75" customHeight="1">
      <c r="D70" s="170"/>
      <c r="E70" s="170" t="s">
        <v>196</v>
      </c>
      <c r="G70" s="171">
        <v>12</v>
      </c>
      <c r="H70" s="184"/>
      <c r="N70" s="184"/>
      <c r="P70" s="170" t="s">
        <v>119</v>
      </c>
      <c r="Q70" s="170" t="s">
        <v>119</v>
      </c>
      <c r="R70" s="170" t="s">
        <v>122</v>
      </c>
    </row>
    <row r="71" spans="4:18" s="17" customFormat="1" ht="15.75" customHeight="1">
      <c r="D71" s="175"/>
      <c r="E71" s="175" t="s">
        <v>150</v>
      </c>
      <c r="G71" s="176">
        <v>550</v>
      </c>
      <c r="H71" s="184"/>
      <c r="N71" s="184"/>
      <c r="P71" s="175" t="s">
        <v>119</v>
      </c>
      <c r="Q71" s="175" t="s">
        <v>131</v>
      </c>
      <c r="R71" s="175" t="s">
        <v>122</v>
      </c>
    </row>
    <row r="72" spans="1:16" s="17" customFormat="1" ht="24" customHeight="1">
      <c r="A72" s="164" t="s">
        <v>197</v>
      </c>
      <c r="B72" s="164" t="s">
        <v>114</v>
      </c>
      <c r="C72" s="164" t="s">
        <v>170</v>
      </c>
      <c r="D72" s="17" t="s">
        <v>198</v>
      </c>
      <c r="E72" s="165" t="s">
        <v>199</v>
      </c>
      <c r="F72" s="164" t="s">
        <v>118</v>
      </c>
      <c r="G72" s="166">
        <v>4422</v>
      </c>
      <c r="H72" s="183">
        <v>0</v>
      </c>
      <c r="I72" s="167">
        <f>ROUND(G72*H72,2)</f>
        <v>0</v>
      </c>
      <c r="J72" s="168">
        <v>0</v>
      </c>
      <c r="K72" s="166">
        <f>G72*J72</f>
        <v>0</v>
      </c>
      <c r="L72" s="168">
        <v>0</v>
      </c>
      <c r="M72" s="166">
        <f>G72*L72</f>
        <v>0</v>
      </c>
      <c r="N72" s="188">
        <v>20</v>
      </c>
      <c r="O72" s="169">
        <v>4</v>
      </c>
      <c r="P72" s="17" t="s">
        <v>119</v>
      </c>
    </row>
    <row r="73" spans="4:18" s="17" customFormat="1" ht="15.75" customHeight="1">
      <c r="D73" s="170"/>
      <c r="E73" s="170" t="s">
        <v>200</v>
      </c>
      <c r="G73" s="171">
        <v>4422</v>
      </c>
      <c r="H73" s="184"/>
      <c r="N73" s="184"/>
      <c r="P73" s="170" t="s">
        <v>119</v>
      </c>
      <c r="Q73" s="170" t="s">
        <v>119</v>
      </c>
      <c r="R73" s="170" t="s">
        <v>122</v>
      </c>
    </row>
    <row r="74" spans="1:16" s="17" customFormat="1" ht="24" customHeight="1">
      <c r="A74" s="164" t="s">
        <v>201</v>
      </c>
      <c r="B74" s="164" t="s">
        <v>114</v>
      </c>
      <c r="C74" s="164" t="s">
        <v>170</v>
      </c>
      <c r="D74" s="17" t="s">
        <v>202</v>
      </c>
      <c r="E74" s="165" t="s">
        <v>203</v>
      </c>
      <c r="F74" s="164" t="s">
        <v>118</v>
      </c>
      <c r="G74" s="166">
        <v>4422</v>
      </c>
      <c r="H74" s="183">
        <v>0</v>
      </c>
      <c r="I74" s="167">
        <f>ROUND(G74*H74,2)</f>
        <v>0</v>
      </c>
      <c r="J74" s="168">
        <v>0</v>
      </c>
      <c r="K74" s="166">
        <f>G74*J74</f>
        <v>0</v>
      </c>
      <c r="L74" s="168">
        <v>0</v>
      </c>
      <c r="M74" s="166">
        <f>G74*L74</f>
        <v>0</v>
      </c>
      <c r="N74" s="188">
        <v>20</v>
      </c>
      <c r="O74" s="169">
        <v>4</v>
      </c>
      <c r="P74" s="17" t="s">
        <v>119</v>
      </c>
    </row>
    <row r="75" spans="4:18" s="17" customFormat="1" ht="15.75" customHeight="1">
      <c r="D75" s="170"/>
      <c r="E75" s="170" t="s">
        <v>200</v>
      </c>
      <c r="G75" s="171">
        <v>4422</v>
      </c>
      <c r="H75" s="184"/>
      <c r="N75" s="184"/>
      <c r="P75" s="170" t="s">
        <v>119</v>
      </c>
      <c r="Q75" s="170" t="s">
        <v>119</v>
      </c>
      <c r="R75" s="170" t="s">
        <v>122</v>
      </c>
    </row>
    <row r="76" spans="1:16" s="17" customFormat="1" ht="13.5" customHeight="1">
      <c r="A76" s="164" t="s">
        <v>130</v>
      </c>
      <c r="B76" s="164" t="s">
        <v>114</v>
      </c>
      <c r="C76" s="164" t="s">
        <v>170</v>
      </c>
      <c r="D76" s="17" t="s">
        <v>204</v>
      </c>
      <c r="E76" s="165" t="s">
        <v>205</v>
      </c>
      <c r="F76" s="164" t="s">
        <v>118</v>
      </c>
      <c r="G76" s="166">
        <v>4422</v>
      </c>
      <c r="H76" s="183">
        <v>0</v>
      </c>
      <c r="I76" s="167">
        <f>ROUND(G76*H76,2)</f>
        <v>0</v>
      </c>
      <c r="J76" s="168">
        <v>0</v>
      </c>
      <c r="K76" s="166">
        <f>G76*J76</f>
        <v>0</v>
      </c>
      <c r="L76" s="168">
        <v>0</v>
      </c>
      <c r="M76" s="166">
        <f>G76*L76</f>
        <v>0</v>
      </c>
      <c r="N76" s="188">
        <v>20</v>
      </c>
      <c r="O76" s="169">
        <v>4</v>
      </c>
      <c r="P76" s="17" t="s">
        <v>119</v>
      </c>
    </row>
    <row r="77" spans="4:18" s="17" customFormat="1" ht="15.75" customHeight="1">
      <c r="D77" s="170"/>
      <c r="E77" s="170" t="s">
        <v>206</v>
      </c>
      <c r="G77" s="171">
        <v>440</v>
      </c>
      <c r="H77" s="184"/>
      <c r="N77" s="184"/>
      <c r="P77" s="170" t="s">
        <v>119</v>
      </c>
      <c r="Q77" s="170" t="s">
        <v>119</v>
      </c>
      <c r="R77" s="170" t="s">
        <v>122</v>
      </c>
    </row>
    <row r="78" spans="4:18" s="17" customFormat="1" ht="15.75" customHeight="1">
      <c r="D78" s="170"/>
      <c r="E78" s="170" t="s">
        <v>207</v>
      </c>
      <c r="G78" s="171">
        <v>176</v>
      </c>
      <c r="H78" s="184"/>
      <c r="N78" s="184"/>
      <c r="P78" s="170" t="s">
        <v>119</v>
      </c>
      <c r="Q78" s="170" t="s">
        <v>119</v>
      </c>
      <c r="R78" s="170" t="s">
        <v>122</v>
      </c>
    </row>
    <row r="79" spans="4:18" s="17" customFormat="1" ht="15.75" customHeight="1">
      <c r="D79" s="170"/>
      <c r="E79" s="170" t="s">
        <v>208</v>
      </c>
      <c r="G79" s="171">
        <v>242</v>
      </c>
      <c r="H79" s="184"/>
      <c r="N79" s="184"/>
      <c r="P79" s="170" t="s">
        <v>119</v>
      </c>
      <c r="Q79" s="170" t="s">
        <v>119</v>
      </c>
      <c r="R79" s="170" t="s">
        <v>122</v>
      </c>
    </row>
    <row r="80" spans="4:18" s="17" customFormat="1" ht="15.75" customHeight="1">
      <c r="D80" s="170"/>
      <c r="E80" s="170" t="s">
        <v>209</v>
      </c>
      <c r="G80" s="171">
        <v>220</v>
      </c>
      <c r="H80" s="184"/>
      <c r="N80" s="184"/>
      <c r="P80" s="170" t="s">
        <v>119</v>
      </c>
      <c r="Q80" s="170" t="s">
        <v>119</v>
      </c>
      <c r="R80" s="170" t="s">
        <v>122</v>
      </c>
    </row>
    <row r="81" spans="4:18" s="17" customFormat="1" ht="15.75" customHeight="1">
      <c r="D81" s="172"/>
      <c r="E81" s="172" t="s">
        <v>210</v>
      </c>
      <c r="G81" s="174"/>
      <c r="H81" s="184"/>
      <c r="N81" s="184"/>
      <c r="P81" s="172" t="s">
        <v>119</v>
      </c>
      <c r="Q81" s="172" t="s">
        <v>112</v>
      </c>
      <c r="R81" s="172" t="s">
        <v>122</v>
      </c>
    </row>
    <row r="82" spans="4:18" s="17" customFormat="1" ht="15.75" customHeight="1">
      <c r="D82" s="170"/>
      <c r="E82" s="170" t="s">
        <v>211</v>
      </c>
      <c r="G82" s="171">
        <v>3344</v>
      </c>
      <c r="H82" s="184"/>
      <c r="N82" s="184"/>
      <c r="P82" s="170" t="s">
        <v>119</v>
      </c>
      <c r="Q82" s="170" t="s">
        <v>119</v>
      </c>
      <c r="R82" s="170" t="s">
        <v>122</v>
      </c>
    </row>
    <row r="83" spans="4:18" s="17" customFormat="1" ht="15.75" customHeight="1">
      <c r="D83" s="175" t="s">
        <v>200</v>
      </c>
      <c r="E83" s="175" t="s">
        <v>150</v>
      </c>
      <c r="G83" s="176">
        <v>4422</v>
      </c>
      <c r="H83" s="184"/>
      <c r="N83" s="184"/>
      <c r="P83" s="175" t="s">
        <v>119</v>
      </c>
      <c r="Q83" s="175" t="s">
        <v>131</v>
      </c>
      <c r="R83" s="175" t="s">
        <v>122</v>
      </c>
    </row>
    <row r="84" spans="2:16" s="136" customFormat="1" ht="12.75" customHeight="1">
      <c r="B84" s="141" t="s">
        <v>68</v>
      </c>
      <c r="D84" s="142" t="s">
        <v>164</v>
      </c>
      <c r="E84" s="142" t="s">
        <v>212</v>
      </c>
      <c r="H84" s="182"/>
      <c r="I84" s="143">
        <f>I85+SUM(I86:I101)</f>
        <v>0</v>
      </c>
      <c r="K84" s="144">
        <f>K85+SUM(K86:K101)</f>
        <v>0</v>
      </c>
      <c r="M84" s="144">
        <f>M85+SUM(M86:M101)</f>
        <v>0</v>
      </c>
      <c r="N84" s="182"/>
      <c r="P84" s="142" t="s">
        <v>112</v>
      </c>
    </row>
    <row r="85" spans="1:16" s="17" customFormat="1" ht="13.5" customHeight="1">
      <c r="A85" s="164" t="s">
        <v>213</v>
      </c>
      <c r="B85" s="164" t="s">
        <v>114</v>
      </c>
      <c r="C85" s="164" t="s">
        <v>115</v>
      </c>
      <c r="D85" s="17" t="s">
        <v>214</v>
      </c>
      <c r="E85" s="165" t="s">
        <v>215</v>
      </c>
      <c r="F85" s="164" t="s">
        <v>216</v>
      </c>
      <c r="G85" s="166">
        <v>432</v>
      </c>
      <c r="H85" s="183">
        <v>0</v>
      </c>
      <c r="I85" s="167">
        <f>ROUND(G85*H85,2)</f>
        <v>0</v>
      </c>
      <c r="J85" s="168">
        <v>0</v>
      </c>
      <c r="K85" s="166">
        <f>G85*J85</f>
        <v>0</v>
      </c>
      <c r="L85" s="168">
        <v>0</v>
      </c>
      <c r="M85" s="166">
        <f>G85*L85</f>
        <v>0</v>
      </c>
      <c r="N85" s="188">
        <v>20</v>
      </c>
      <c r="O85" s="169">
        <v>4</v>
      </c>
      <c r="P85" s="17" t="s">
        <v>119</v>
      </c>
    </row>
    <row r="86" spans="4:18" s="17" customFormat="1" ht="15.75" customHeight="1">
      <c r="D86" s="170"/>
      <c r="E86" s="170" t="s">
        <v>217</v>
      </c>
      <c r="G86" s="171">
        <v>216</v>
      </c>
      <c r="H86" s="184"/>
      <c r="N86" s="184"/>
      <c r="P86" s="170" t="s">
        <v>119</v>
      </c>
      <c r="Q86" s="170" t="s">
        <v>119</v>
      </c>
      <c r="R86" s="170" t="s">
        <v>122</v>
      </c>
    </row>
    <row r="87" spans="4:18" s="17" customFormat="1" ht="15.75" customHeight="1">
      <c r="D87" s="170"/>
      <c r="E87" s="170" t="s">
        <v>218</v>
      </c>
      <c r="G87" s="171">
        <v>216</v>
      </c>
      <c r="H87" s="184"/>
      <c r="N87" s="184"/>
      <c r="P87" s="170" t="s">
        <v>119</v>
      </c>
      <c r="Q87" s="170" t="s">
        <v>119</v>
      </c>
      <c r="R87" s="170" t="s">
        <v>122</v>
      </c>
    </row>
    <row r="88" spans="4:18" s="17" customFormat="1" ht="15.75" customHeight="1">
      <c r="D88" s="175" t="s">
        <v>149</v>
      </c>
      <c r="E88" s="175" t="s">
        <v>150</v>
      </c>
      <c r="G88" s="176">
        <v>432</v>
      </c>
      <c r="H88" s="184"/>
      <c r="N88" s="184"/>
      <c r="P88" s="175" t="s">
        <v>119</v>
      </c>
      <c r="Q88" s="175" t="s">
        <v>131</v>
      </c>
      <c r="R88" s="175" t="s">
        <v>122</v>
      </c>
    </row>
    <row r="89" spans="1:16" s="17" customFormat="1" ht="13.5" customHeight="1">
      <c r="A89" s="164" t="s">
        <v>219</v>
      </c>
      <c r="B89" s="164" t="s">
        <v>114</v>
      </c>
      <c r="C89" s="164" t="s">
        <v>115</v>
      </c>
      <c r="D89" s="17" t="s">
        <v>220</v>
      </c>
      <c r="E89" s="165" t="s">
        <v>221</v>
      </c>
      <c r="F89" s="164" t="s">
        <v>216</v>
      </c>
      <c r="G89" s="166">
        <v>458</v>
      </c>
      <c r="H89" s="183">
        <v>0</v>
      </c>
      <c r="I89" s="167">
        <f>ROUND(G89*H89,2)</f>
        <v>0</v>
      </c>
      <c r="J89" s="168">
        <v>0</v>
      </c>
      <c r="K89" s="166">
        <f>G89*J89</f>
        <v>0</v>
      </c>
      <c r="L89" s="168">
        <v>0</v>
      </c>
      <c r="M89" s="166">
        <f>G89*L89</f>
        <v>0</v>
      </c>
      <c r="N89" s="188">
        <v>20</v>
      </c>
      <c r="O89" s="169">
        <v>4</v>
      </c>
      <c r="P89" s="17" t="s">
        <v>119</v>
      </c>
    </row>
    <row r="90" spans="4:18" s="17" customFormat="1" ht="15.75" customHeight="1">
      <c r="D90" s="170"/>
      <c r="E90" s="170" t="s">
        <v>222</v>
      </c>
      <c r="G90" s="171">
        <v>191</v>
      </c>
      <c r="H90" s="184"/>
      <c r="N90" s="184"/>
      <c r="P90" s="170" t="s">
        <v>119</v>
      </c>
      <c r="Q90" s="170" t="s">
        <v>119</v>
      </c>
      <c r="R90" s="170" t="s">
        <v>122</v>
      </c>
    </row>
    <row r="91" spans="4:18" s="17" customFormat="1" ht="15.75" customHeight="1">
      <c r="D91" s="170"/>
      <c r="E91" s="170" t="s">
        <v>223</v>
      </c>
      <c r="G91" s="171">
        <v>173</v>
      </c>
      <c r="H91" s="184"/>
      <c r="N91" s="184"/>
      <c r="P91" s="170" t="s">
        <v>119</v>
      </c>
      <c r="Q91" s="170" t="s">
        <v>119</v>
      </c>
      <c r="R91" s="170" t="s">
        <v>122</v>
      </c>
    </row>
    <row r="92" spans="4:18" s="17" customFormat="1" ht="15.75" customHeight="1">
      <c r="D92" s="170"/>
      <c r="E92" s="170" t="s">
        <v>224</v>
      </c>
      <c r="G92" s="171">
        <v>47</v>
      </c>
      <c r="H92" s="184"/>
      <c r="N92" s="184"/>
      <c r="P92" s="170" t="s">
        <v>119</v>
      </c>
      <c r="Q92" s="170" t="s">
        <v>119</v>
      </c>
      <c r="R92" s="170" t="s">
        <v>122</v>
      </c>
    </row>
    <row r="93" spans="4:18" s="17" customFormat="1" ht="15.75" customHeight="1">
      <c r="D93" s="170"/>
      <c r="E93" s="170" t="s">
        <v>225</v>
      </c>
      <c r="G93" s="171">
        <v>47</v>
      </c>
      <c r="H93" s="184"/>
      <c r="N93" s="184"/>
      <c r="P93" s="170" t="s">
        <v>119</v>
      </c>
      <c r="Q93" s="170" t="s">
        <v>119</v>
      </c>
      <c r="R93" s="170" t="s">
        <v>122</v>
      </c>
    </row>
    <row r="94" spans="4:18" s="17" customFormat="1" ht="15.75" customHeight="1">
      <c r="D94" s="175" t="s">
        <v>148</v>
      </c>
      <c r="E94" s="175" t="s">
        <v>150</v>
      </c>
      <c r="G94" s="176">
        <v>458</v>
      </c>
      <c r="H94" s="184"/>
      <c r="N94" s="184"/>
      <c r="P94" s="175" t="s">
        <v>119</v>
      </c>
      <c r="Q94" s="175" t="s">
        <v>131</v>
      </c>
      <c r="R94" s="175" t="s">
        <v>122</v>
      </c>
    </row>
    <row r="95" spans="1:16" s="17" customFormat="1" ht="24" customHeight="1">
      <c r="A95" s="164" t="s">
        <v>226</v>
      </c>
      <c r="B95" s="164" t="s">
        <v>114</v>
      </c>
      <c r="C95" s="164" t="s">
        <v>170</v>
      </c>
      <c r="D95" s="17" t="s">
        <v>227</v>
      </c>
      <c r="E95" s="165" t="s">
        <v>228</v>
      </c>
      <c r="F95" s="164" t="s">
        <v>118</v>
      </c>
      <c r="G95" s="166">
        <v>3040</v>
      </c>
      <c r="H95" s="183">
        <v>0</v>
      </c>
      <c r="I95" s="167">
        <f>ROUND(G95*H95,2)</f>
        <v>0</v>
      </c>
      <c r="J95" s="168">
        <v>0</v>
      </c>
      <c r="K95" s="166">
        <f>G95*J95</f>
        <v>0</v>
      </c>
      <c r="L95" s="168">
        <v>0</v>
      </c>
      <c r="M95" s="166">
        <f>G95*L95</f>
        <v>0</v>
      </c>
      <c r="N95" s="188">
        <v>20</v>
      </c>
      <c r="O95" s="169">
        <v>4</v>
      </c>
      <c r="P95" s="17" t="s">
        <v>119</v>
      </c>
    </row>
    <row r="96" spans="4:18" s="17" customFormat="1" ht="15.75" customHeight="1">
      <c r="D96" s="170"/>
      <c r="E96" s="170" t="s">
        <v>229</v>
      </c>
      <c r="G96" s="171">
        <v>3040</v>
      </c>
      <c r="H96" s="184"/>
      <c r="N96" s="184"/>
      <c r="P96" s="170" t="s">
        <v>119</v>
      </c>
      <c r="Q96" s="170" t="s">
        <v>119</v>
      </c>
      <c r="R96" s="170" t="s">
        <v>122</v>
      </c>
    </row>
    <row r="97" spans="4:18" s="17" customFormat="1" ht="15.75" customHeight="1">
      <c r="D97" s="175"/>
      <c r="E97" s="175" t="s">
        <v>150</v>
      </c>
      <c r="G97" s="176">
        <v>3040</v>
      </c>
      <c r="H97" s="184"/>
      <c r="N97" s="184"/>
      <c r="P97" s="175" t="s">
        <v>119</v>
      </c>
      <c r="Q97" s="175" t="s">
        <v>131</v>
      </c>
      <c r="R97" s="175" t="s">
        <v>122</v>
      </c>
    </row>
    <row r="98" spans="1:16" s="17" customFormat="1" ht="13.5" customHeight="1">
      <c r="A98" s="164" t="s">
        <v>230</v>
      </c>
      <c r="B98" s="164" t="s">
        <v>114</v>
      </c>
      <c r="C98" s="164" t="s">
        <v>170</v>
      </c>
      <c r="D98" s="17" t="s">
        <v>231</v>
      </c>
      <c r="E98" s="165" t="s">
        <v>232</v>
      </c>
      <c r="F98" s="164" t="s">
        <v>118</v>
      </c>
      <c r="G98" s="166">
        <v>760</v>
      </c>
      <c r="H98" s="183">
        <v>0</v>
      </c>
      <c r="I98" s="167">
        <f>ROUND(G98*H98,2)</f>
        <v>0</v>
      </c>
      <c r="J98" s="168">
        <v>0</v>
      </c>
      <c r="K98" s="166">
        <f>G98*J98</f>
        <v>0</v>
      </c>
      <c r="L98" s="168">
        <v>0</v>
      </c>
      <c r="M98" s="166">
        <f>G98*L98</f>
        <v>0</v>
      </c>
      <c r="N98" s="188">
        <v>20</v>
      </c>
      <c r="O98" s="169">
        <v>4</v>
      </c>
      <c r="P98" s="17" t="s">
        <v>119</v>
      </c>
    </row>
    <row r="99" spans="4:18" s="17" customFormat="1" ht="15.75" customHeight="1">
      <c r="D99" s="170"/>
      <c r="E99" s="170" t="s">
        <v>233</v>
      </c>
      <c r="G99" s="171">
        <v>760</v>
      </c>
      <c r="H99" s="184"/>
      <c r="N99" s="184"/>
      <c r="P99" s="170" t="s">
        <v>119</v>
      </c>
      <c r="Q99" s="170" t="s">
        <v>119</v>
      </c>
      <c r="R99" s="170" t="s">
        <v>122</v>
      </c>
    </row>
    <row r="100" spans="4:18" s="17" customFormat="1" ht="15.75" customHeight="1">
      <c r="D100" s="175"/>
      <c r="E100" s="175" t="s">
        <v>150</v>
      </c>
      <c r="G100" s="176">
        <v>760</v>
      </c>
      <c r="H100" s="184"/>
      <c r="N100" s="184"/>
      <c r="P100" s="175" t="s">
        <v>119</v>
      </c>
      <c r="Q100" s="175" t="s">
        <v>131</v>
      </c>
      <c r="R100" s="175" t="s">
        <v>122</v>
      </c>
    </row>
    <row r="101" spans="2:16" s="136" customFormat="1" ht="12.75" customHeight="1">
      <c r="B101" s="145" t="s">
        <v>68</v>
      </c>
      <c r="D101" s="146" t="s">
        <v>234</v>
      </c>
      <c r="E101" s="146" t="s">
        <v>235</v>
      </c>
      <c r="H101" s="182"/>
      <c r="I101" s="147">
        <f>SUM(I102:I104)</f>
        <v>0</v>
      </c>
      <c r="K101" s="148">
        <f>SUM(K102:K104)</f>
        <v>0</v>
      </c>
      <c r="M101" s="148">
        <f>SUM(M102:M104)</f>
        <v>0</v>
      </c>
      <c r="N101" s="182"/>
      <c r="P101" s="146" t="s">
        <v>119</v>
      </c>
    </row>
    <row r="102" spans="1:16" s="17" customFormat="1" ht="13.5" customHeight="1">
      <c r="A102" s="164" t="s">
        <v>236</v>
      </c>
      <c r="B102" s="164" t="s">
        <v>114</v>
      </c>
      <c r="C102" s="164" t="s">
        <v>170</v>
      </c>
      <c r="D102" s="17" t="s">
        <v>237</v>
      </c>
      <c r="E102" s="165" t="s">
        <v>238</v>
      </c>
      <c r="F102" s="164" t="s">
        <v>239</v>
      </c>
      <c r="G102" s="166">
        <v>7.124</v>
      </c>
      <c r="H102" s="183">
        <v>0</v>
      </c>
      <c r="I102" s="167">
        <f>ROUND(G102*H102,2)</f>
        <v>0</v>
      </c>
      <c r="J102" s="168">
        <v>0</v>
      </c>
      <c r="K102" s="166">
        <f>G102*J102</f>
        <v>0</v>
      </c>
      <c r="L102" s="168">
        <v>0</v>
      </c>
      <c r="M102" s="166">
        <f>G102*L102</f>
        <v>0</v>
      </c>
      <c r="N102" s="188">
        <v>20</v>
      </c>
      <c r="O102" s="169">
        <v>4</v>
      </c>
      <c r="P102" s="17" t="s">
        <v>125</v>
      </c>
    </row>
    <row r="103" spans="1:16" s="17" customFormat="1" ht="34.5" customHeight="1">
      <c r="A103" s="164" t="s">
        <v>240</v>
      </c>
      <c r="B103" s="164" t="s">
        <v>114</v>
      </c>
      <c r="C103" s="164" t="s">
        <v>165</v>
      </c>
      <c r="D103" s="17" t="s">
        <v>241</v>
      </c>
      <c r="E103" s="165" t="s">
        <v>242</v>
      </c>
      <c r="F103" s="164" t="s">
        <v>243</v>
      </c>
      <c r="G103" s="166">
        <v>1</v>
      </c>
      <c r="H103" s="183">
        <v>0</v>
      </c>
      <c r="I103" s="167">
        <f>ROUND(G103*H103,2)</f>
        <v>0</v>
      </c>
      <c r="J103" s="168">
        <v>0</v>
      </c>
      <c r="K103" s="166">
        <f>G103*J103</f>
        <v>0</v>
      </c>
      <c r="L103" s="168">
        <v>0</v>
      </c>
      <c r="M103" s="166">
        <f>G103*L103</f>
        <v>0</v>
      </c>
      <c r="N103" s="188">
        <v>20</v>
      </c>
      <c r="O103" s="169">
        <v>4</v>
      </c>
      <c r="P103" s="17" t="s">
        <v>125</v>
      </c>
    </row>
    <row r="104" spans="5:17" s="17" customFormat="1" ht="57" customHeight="1">
      <c r="E104" s="177" t="s">
        <v>244</v>
      </c>
      <c r="H104" s="184"/>
      <c r="N104" s="184"/>
      <c r="P104" s="17" t="s">
        <v>125</v>
      </c>
      <c r="Q104" s="17" t="s">
        <v>245</v>
      </c>
    </row>
    <row r="105" spans="5:14" s="149" customFormat="1" ht="12.75" customHeight="1">
      <c r="E105" s="150" t="s">
        <v>94</v>
      </c>
      <c r="H105" s="185"/>
      <c r="I105" s="151">
        <f>I14</f>
        <v>0</v>
      </c>
      <c r="K105" s="152">
        <f>K14</f>
        <v>0</v>
      </c>
      <c r="M105" s="152">
        <f>M14</f>
        <v>0</v>
      </c>
      <c r="N105" s="185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200</v>
      </c>
      <c r="B1" s="2" t="s">
        <v>200</v>
      </c>
      <c r="C1" s="2" t="s">
        <v>4</v>
      </c>
      <c r="D1" s="2" t="s">
        <v>246</v>
      </c>
      <c r="E1" s="2" t="s">
        <v>119</v>
      </c>
    </row>
    <row r="2" spans="1:5" s="2" customFormat="1" ht="12.75" customHeight="1">
      <c r="A2" s="2" t="s">
        <v>148</v>
      </c>
      <c r="B2" s="2" t="s">
        <v>247</v>
      </c>
      <c r="C2" s="2" t="s">
        <v>4</v>
      </c>
      <c r="D2" s="2" t="s">
        <v>248</v>
      </c>
      <c r="E2" s="2" t="s">
        <v>119</v>
      </c>
    </row>
    <row r="3" spans="1:5" s="2" customFormat="1" ht="12.75" customHeight="1">
      <c r="A3" s="2" t="s">
        <v>149</v>
      </c>
      <c r="B3" s="2" t="s">
        <v>247</v>
      </c>
      <c r="C3" s="2" t="s">
        <v>4</v>
      </c>
      <c r="D3" s="2" t="s">
        <v>249</v>
      </c>
      <c r="E3" s="2" t="s">
        <v>119</v>
      </c>
    </row>
    <row r="4" spans="1:5" s="2" customFormat="1" ht="12.75" customHeight="1">
      <c r="A4" s="2" t="s">
        <v>139</v>
      </c>
      <c r="B4" s="2" t="s">
        <v>139</v>
      </c>
      <c r="C4" s="2" t="s">
        <v>4</v>
      </c>
      <c r="D4" s="2" t="s">
        <v>250</v>
      </c>
      <c r="E4" s="2" t="s">
        <v>119</v>
      </c>
    </row>
    <row r="5" spans="1:5" s="2" customFormat="1" ht="12.75" customHeight="1">
      <c r="A5" s="2" t="s">
        <v>120</v>
      </c>
      <c r="B5" s="2" t="s">
        <v>120</v>
      </c>
      <c r="C5" s="2" t="s">
        <v>4</v>
      </c>
      <c r="D5" s="2" t="s">
        <v>251</v>
      </c>
      <c r="E5" s="2" t="s">
        <v>119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Demel</cp:lastModifiedBy>
  <dcterms:modified xsi:type="dcterms:W3CDTF">2012-10-10T07:42:13Z</dcterms:modified>
  <cp:category/>
  <cp:version/>
  <cp:contentType/>
  <cp:contentStatus/>
</cp:coreProperties>
</file>