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D.1.1.1 - SO 01 - Úložiště" sheetId="2" r:id="rId2"/>
    <sheet name="D.1.1.1.4 - Venkovní most..." sheetId="3" r:id="rId3"/>
    <sheet name="D.1.1.2 - SO 02 - Fóliovníky" sheetId="4" r:id="rId4"/>
    <sheet name="D.1.1.2.4 - Vnitřní mosto..." sheetId="5" r:id="rId5"/>
    <sheet name="D.2.1 - Připojení vody" sheetId="6" r:id="rId6"/>
    <sheet name="D.2.2 - Připojení elektřiny" sheetId="7" r:id="rId7"/>
    <sheet name="VRN - Vedlejší rozpočtové..." sheetId="8" r:id="rId8"/>
    <sheet name="Pokyny pro vyplnění" sheetId="9" r:id="rId9"/>
  </sheets>
  <definedNames>
    <definedName name="_xlnm._FilterDatabase" localSheetId="1" hidden="1">'D.1.1.1 - SO 01 - Úložiště'!$C$84:$K$84</definedName>
    <definedName name="_xlnm._FilterDatabase" localSheetId="2" hidden="1">'D.1.1.1.4 - Venkovní most...'!$C$76:$K$76</definedName>
    <definedName name="_xlnm._FilterDatabase" localSheetId="3" hidden="1">'D.1.1.2 - SO 02 - Fóliovníky'!$C$76:$K$76</definedName>
    <definedName name="_xlnm._FilterDatabase" localSheetId="4" hidden="1">'D.1.1.2.4 - Vnitřní mosto...'!$C$76:$K$76</definedName>
    <definedName name="_xlnm._FilterDatabase" localSheetId="5" hidden="1">'D.2.1 - Připojení vody'!$C$82:$K$82</definedName>
    <definedName name="_xlnm._FilterDatabase" localSheetId="6" hidden="1">'D.2.2 - Připojení elektřiny'!$C$77:$K$77</definedName>
    <definedName name="_xlnm._FilterDatabase" localSheetId="7" hidden="1">'VRN - Vedlejší rozpočtové...'!$C$77:$K$77</definedName>
    <definedName name="_xlnm.Print_Titles" localSheetId="1">'D.1.1.1 - SO 01 - Úložiště'!$84:$84</definedName>
    <definedName name="_xlnm.Print_Titles" localSheetId="2">'D.1.1.1.4 - Venkovní most...'!$76:$76</definedName>
    <definedName name="_xlnm.Print_Titles" localSheetId="3">'D.1.1.2 - SO 02 - Fóliovníky'!$76:$76</definedName>
    <definedName name="_xlnm.Print_Titles" localSheetId="4">'D.1.1.2.4 - Vnitřní mosto...'!$76:$76</definedName>
    <definedName name="_xlnm.Print_Titles" localSheetId="5">'D.2.1 - Připojení vody'!$82:$82</definedName>
    <definedName name="_xlnm.Print_Titles" localSheetId="6">'D.2.2 - Připojení elektřiny'!$77:$77</definedName>
    <definedName name="_xlnm.Print_Titles" localSheetId="0">'Rekapitulace stavby'!$49:$49</definedName>
    <definedName name="_xlnm.Print_Titles" localSheetId="7">'VRN - Vedlejší rozpočtové...'!$77:$77</definedName>
    <definedName name="_xlnm.Print_Area" localSheetId="1">'D.1.1.1 - SO 01 - Úložiště'!$C$4:$J$36,'D.1.1.1 - SO 01 - Úložiště'!$C$42:$J$66,'D.1.1.1 - SO 01 - Úložiště'!$C$72:$K$212</definedName>
    <definedName name="_xlnm.Print_Area" localSheetId="2">'D.1.1.1.4 - Venkovní most...'!$C$4:$J$36,'D.1.1.1.4 - Venkovní most...'!$C$42:$J$58,'D.1.1.1.4 - Venkovní most...'!$C$64:$K$80</definedName>
    <definedName name="_xlnm.Print_Area" localSheetId="3">'D.1.1.2 - SO 02 - Fóliovníky'!$C$4:$J$36,'D.1.1.2 - SO 02 - Fóliovníky'!$C$42:$J$58,'D.1.1.2 - SO 02 - Fóliovníky'!$C$64:$K$80</definedName>
    <definedName name="_xlnm.Print_Area" localSheetId="4">'D.1.1.2.4 - Vnitřní mosto...'!$C$4:$J$36,'D.1.1.2.4 - Vnitřní mosto...'!$C$42:$J$58,'D.1.1.2.4 - Vnitřní mosto...'!$C$64:$K$80</definedName>
    <definedName name="_xlnm.Print_Area" localSheetId="5">'D.2.1 - Připojení vody'!$C$4:$J$36,'D.2.1 - Připojení vody'!$C$42:$J$64,'D.2.1 - Připojení vody'!$C$70:$K$162</definedName>
    <definedName name="_xlnm.Print_Area" localSheetId="6">'D.2.2 - Připojení elektřiny'!$C$4:$J$36,'D.2.2 - Připojení elektřiny'!$C$42:$J$59,'D.2.2 - Připojení elektřiny'!$C$65:$K$82</definedName>
    <definedName name="_xlnm.Print_Area" localSheetId="8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stavby'!$C$39:$AQ$59</definedName>
    <definedName name="_xlnm.Print_Area" localSheetId="7">'VRN - Vedlejší rozpočtové...'!$C$4:$J$36,'VRN - Vedlejší rozpočtové...'!$C$42:$J$59,'VRN - Vedlejší rozpočtové...'!$C$65:$K$94</definedName>
  </definedNames>
  <calcPr fullCalcOnLoad="1"/>
</workbook>
</file>

<file path=xl/sharedStrings.xml><?xml version="1.0" encoding="utf-8"?>
<sst xmlns="http://schemas.openxmlformats.org/spreadsheetml/2006/main" count="3420" uniqueCount="743">
  <si>
    <t>Export VZ</t>
  </si>
  <si>
    <t>List obsahuje:</t>
  </si>
  <si>
    <t>3.0</t>
  </si>
  <si>
    <t>ZAMOK</t>
  </si>
  <si>
    <t>False</t>
  </si>
  <si>
    <t>{0E74597F-E619-4E51-8E40-7E65AB5C8A71}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</si>
  <si>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</si>
  <si>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</si>
  <si>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</si>
  <si>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</si>
  <si>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</si>
  <si>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</si>
  <si>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</si>
  <si>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</si>
  <si>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Z-2016-08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</si>
  <si>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</si>
  <si>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</si>
  <si>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Modernizace provozu Dykových školek v k.ú. Křtiny - I. etapa</t>
  </si>
  <si>
    <t>0,1</t>
  </si>
  <si>
    <t>KSO:</t>
  </si>
  <si>
    <t>CC-CZ:</t>
  </si>
  <si>
    <t>1</t>
  </si>
  <si>
    <t>Místo:</t>
  </si>
  <si>
    <t>Křtiny</t>
  </si>
  <si>
    <t>Datum:</t>
  </si>
  <si>
    <t>09.06.2016</t>
  </si>
  <si>
    <t>10</t>
  </si>
  <si>
    <t>100</t>
  </si>
  <si>
    <t>Zadavatel:</t>
  </si>
  <si>
    <t>IČ:</t>
  </si>
  <si>
    <t>621 56 489</t>
  </si>
  <si>
    <t>Mendelova univerzita v Brně</t>
  </si>
  <si>
    <t>DIČ:</t>
  </si>
  <si>
    <t>Uchazeč:</t>
  </si>
  <si>
    <t>Vyplň údaj</t>
  </si>
  <si>
    <t>Projektant:</t>
  </si>
  <si>
    <t>483 95 013</t>
  </si>
  <si>
    <t>Zahrada Olomouc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</si>
  <si>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</si>
  <si>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</si>
  <si>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</si>
  <si>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</si>
  <si>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</si>
  <si>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</si>
  <si>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</si>
  <si>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</si>
  <si>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</si>
  <si>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</si>
  <si>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</si>
  <si>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</si>
  <si>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</si>
  <si>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</si>
  <si>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</si>
  <si>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</si>
  <si>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</si>
  <si>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</si>
  <si>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</si>
  <si>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</si>
  <si>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</si>
  <si>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</si>
  <si>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</si>
  <si>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</si>
  <si>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</si>
  <si>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</si>
  <si>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</si>
  <si>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</si>
  <si>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</si>
  <si>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</si>
  <si>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</si>
  <si>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</si>
  <si>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</si>
  <si>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</si>
  <si>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</si>
  <si>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</si>
  <si>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</si>
  <si>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</si>
  <si>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</si>
  <si>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</si>
  <si>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D.1.1.1</t>
  </si>
  <si>
    <t>SO 01 - Úložiště</t>
  </si>
  <si>
    <t>STA</t>
  </si>
  <si>
    <t>{63BB846E-621D-4AEE-82EB-9CAFBDA541B5}</t>
  </si>
  <si>
    <t>2</t>
  </si>
  <si>
    <t>D.1.1.1.4</t>
  </si>
  <si>
    <t>Venkovní mostová závlaha</t>
  </si>
  <si>
    <t>{E2C37073-C748-4ED2-B933-684DFD1E25F7}</t>
  </si>
  <si>
    <t>D.1.1.2</t>
  </si>
  <si>
    <t>SO 02 - Fóliovníky</t>
  </si>
  <si>
    <t>{8CEF3AEC-CB4F-45AD-B676-CA7892B98B2A}</t>
  </si>
  <si>
    <t>D.1.1.2.4</t>
  </si>
  <si>
    <t>Vnitřní mostové závlahy</t>
  </si>
  <si>
    <t>{C8F4DA47-8888-4CBD-88D6-54BD660F3F85}</t>
  </si>
  <si>
    <t>D.2.1</t>
  </si>
  <si>
    <t>Připojení vody</t>
  </si>
  <si>
    <t>{D76E43B7-9B5B-48A8-904A-AE56A67DCA35}</t>
  </si>
  <si>
    <t>D.2.2</t>
  </si>
  <si>
    <t>Připojení elektřiny</t>
  </si>
  <si>
    <t>{4CAD74EF-158C-4A0E-9A21-A11898FA9B97}</t>
  </si>
  <si>
    <t>VRN</t>
  </si>
  <si>
    <t>Vedlejší rozpočtové náklady</t>
  </si>
  <si>
    <t>{85ACE3D5-327D-4EEB-A9AC-5B3023924D18}</t>
  </si>
  <si>
    <t>Zpět na list:</t>
  </si>
  <si>
    <t>KRYCÍ LIST SOUPISU</t>
  </si>
  <si>
    <t>Objekt:</t>
  </si>
  <si>
    <t>D.1.1.1 - SO 01 - Úložiště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</si>
  <si>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</si>
  <si>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</si>
  <si>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</si>
  <si>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</si>
  <si>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</si>
  <si>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</si>
  <si>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</si>
  <si>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</si>
  <si>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</si>
  <si>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</si>
  <si>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</si>
  <si>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</si>
  <si>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</si>
  <si>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</si>
  <si>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</si>
  <si>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</si>
  <si>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</si>
  <si>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</si>
  <si>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</si>
  <si>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</si>
  <si>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</si>
  <si>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</si>
  <si>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</si>
  <si>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</si>
  <si>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</si>
  <si>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</si>
  <si>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</si>
  <si>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</si>
  <si>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</si>
  <si>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</si>
  <si>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</si>
  <si>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</si>
  <si>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</si>
  <si>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</si>
  <si>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121101103</t>
  </si>
  <si>
    <t>Sejmutí ornice s přemístěním na vzdálenost do 250 m</t>
  </si>
  <si>
    <t>m3</t>
  </si>
  <si>
    <t>CS ÚRS 2016 01</t>
  </si>
  <si>
    <t>4</t>
  </si>
  <si>
    <t>-1048430676</t>
  </si>
  <si>
    <t>PP</t>
  </si>
  <si>
    <t>VV</t>
  </si>
  <si>
    <t>dle VK</t>
  </si>
  <si>
    <t>4046,08</t>
  </si>
  <si>
    <t>122202203</t>
  </si>
  <si>
    <t>Odkopávky a prokopávky nezapažené pro silnice objemu do 5000 m3 v hornině tř. 3</t>
  </si>
  <si>
    <t>-723299189</t>
  </si>
  <si>
    <t>1302,78</t>
  </si>
  <si>
    <t>3</t>
  </si>
  <si>
    <t>131201101</t>
  </si>
  <si>
    <t>Hloubení jam nezapažených v hornině tř. 3 objemu do 100 m3</t>
  </si>
  <si>
    <t>1085755214</t>
  </si>
  <si>
    <t>vsakovací jáma</t>
  </si>
  <si>
    <t>2*2*2,5</t>
  </si>
  <si>
    <t>132201201</t>
  </si>
  <si>
    <t>Hloubení rýh š do 2000 mm v hornině tř. 3 objemu do 100 m3</t>
  </si>
  <si>
    <t>233203830</t>
  </si>
  <si>
    <t>vsakovací průleh</t>
  </si>
  <si>
    <t>0,518 m3 na 1 m´</t>
  </si>
  <si>
    <t>107,5*0,518</t>
  </si>
  <si>
    <t>5</t>
  </si>
  <si>
    <t>162701105</t>
  </si>
  <si>
    <t>Vodorovné přemístění do 10000 m výkopku/sypaniny z horniny tř. 1 až 4</t>
  </si>
  <si>
    <t>-299215632</t>
  </si>
  <si>
    <t>výkopek</t>
  </si>
  <si>
    <t>odpočet násyp</t>
  </si>
  <si>
    <t>-9,86</t>
  </si>
  <si>
    <t>Součet</t>
  </si>
  <si>
    <t>6</t>
  </si>
  <si>
    <t>162701109</t>
  </si>
  <si>
    <t>Příplatek k vodorovnému přemístění výkopku/sypaniny z horniny tř. 1 až 4 ZKD 1000 m přes 10000 m</t>
  </si>
  <si>
    <t>-219828999</t>
  </si>
  <si>
    <t>1292,92*10</t>
  </si>
  <si>
    <t>7</t>
  </si>
  <si>
    <t>167101101</t>
  </si>
  <si>
    <t>Nakládání výkopku z hornin tř. 1 až 4 do 100 m3</t>
  </si>
  <si>
    <t>56559870</t>
  </si>
  <si>
    <t>ornice</t>
  </si>
  <si>
    <t>4*0,3+97,64*0,1</t>
  </si>
  <si>
    <t>8</t>
  </si>
  <si>
    <t>171101103</t>
  </si>
  <si>
    <t>Uložení sypaniny z hornin soudržných do násypů zhutněných do 100 % PS</t>
  </si>
  <si>
    <t>2065353134</t>
  </si>
  <si>
    <t>9,86</t>
  </si>
  <si>
    <t>9</t>
  </si>
  <si>
    <t>171201211</t>
  </si>
  <si>
    <t>Poplatek za uložení odpadu ze sypaniny na skládce (skládkovné)</t>
  </si>
  <si>
    <t>t</t>
  </si>
  <si>
    <t>1360134801</t>
  </si>
  <si>
    <t>1292,92*1,8</t>
  </si>
  <si>
    <t>181301101</t>
  </si>
  <si>
    <t>Rozprostření ornice tl vrstvy do 100 mm pl do 500 m2 v rovině nebo ve svahu do 1:5</t>
  </si>
  <si>
    <t>m2</t>
  </si>
  <si>
    <t>-681689590</t>
  </si>
  <si>
    <t>36,09</t>
  </si>
  <si>
    <t>11</t>
  </si>
  <si>
    <t>181301105</t>
  </si>
  <si>
    <t>Rozprostření ornice tl vrstvy do 300 mm pl do 500 m2 v rovině nebo ve svahu do 1:5</t>
  </si>
  <si>
    <t>-1067918838</t>
  </si>
  <si>
    <t>12</t>
  </si>
  <si>
    <t>181951102</t>
  </si>
  <si>
    <t>Úprava pláně v hornině tř. 1 až 4 se zhutněním</t>
  </si>
  <si>
    <t>-1799742607</t>
  </si>
  <si>
    <t>4375,37</t>
  </si>
  <si>
    <t>13</t>
  </si>
  <si>
    <t>182101101</t>
  </si>
  <si>
    <t>Svahování v zářezech v hornině tř. 1 až 4</t>
  </si>
  <si>
    <t>1728354313</t>
  </si>
  <si>
    <t>61,55</t>
  </si>
  <si>
    <t>14</t>
  </si>
  <si>
    <t>182301121</t>
  </si>
  <si>
    <t>Rozprostření ornice pl do 500 m2 ve svahu přes 1:5 tl vrstvy do 100 mm</t>
  </si>
  <si>
    <t>-458956949</t>
  </si>
  <si>
    <t>Zakládání</t>
  </si>
  <si>
    <t>211531111</t>
  </si>
  <si>
    <t>Výplň odvodňovacích žeber nebo trativodů kamenivem hrubým drceným frakce 16 až 63 mm</t>
  </si>
  <si>
    <t>-292371753</t>
  </si>
  <si>
    <t>fr. 16-32 - průleh</t>
  </si>
  <si>
    <t>0,088*107,5</t>
  </si>
  <si>
    <t xml:space="preserve">zásyp </t>
  </si>
  <si>
    <t>0,327*107,5</t>
  </si>
  <si>
    <t>2*2*2,2</t>
  </si>
  <si>
    <t>16</t>
  </si>
  <si>
    <t>211561111</t>
  </si>
  <si>
    <t>Výplň odvodňovacích žeber nebo trativodů kamenivem hrubým drceným frakce 4 až 16 mm</t>
  </si>
  <si>
    <t>2016484735</t>
  </si>
  <si>
    <t>průleh</t>
  </si>
  <si>
    <t>0,066*107,5</t>
  </si>
  <si>
    <t>17</t>
  </si>
  <si>
    <t>211971121</t>
  </si>
  <si>
    <t>Zřízení opláštění žeber nebo trativodů geotextilií v rýze nebo zářezu sklonu přes 1:2 š do 2,5 m</t>
  </si>
  <si>
    <t>1058646635</t>
  </si>
  <si>
    <t>opláštění průlehu</t>
  </si>
  <si>
    <t>geotextilie 300g/m2</t>
  </si>
  <si>
    <t>1,706*107,5</t>
  </si>
  <si>
    <t>4*2*2,2+2*2*2</t>
  </si>
  <si>
    <t>hydrofolie</t>
  </si>
  <si>
    <t>1,665*107,5</t>
  </si>
  <si>
    <t>18</t>
  </si>
  <si>
    <t>M</t>
  </si>
  <si>
    <t>693112860</t>
  </si>
  <si>
    <t>geotextilie ARABEVA 300 g/m2 š 200 cm</t>
  </si>
  <si>
    <t>m</t>
  </si>
  <si>
    <t>-1707574948</t>
  </si>
  <si>
    <t>P</t>
  </si>
  <si>
    <t>Poznámka k položce:
ARABEVA 300, Plošná hmotnost: 300 g/m2, Pevnost v tahu (podélně/příčně): 1,5/2,5 kN/m, Statické protržení (CBR): 600 N, Funkce: F, F+S, Šířka: 2,0 m, Délka nábalu: 50 m</t>
  </si>
  <si>
    <t>(183,395+25,6)*1,15/2</t>
  </si>
  <si>
    <t>19</t>
  </si>
  <si>
    <t>693112690</t>
  </si>
  <si>
    <t>geotextilie netkaná (polypropylen) PK-NONTEX  PET 300</t>
  </si>
  <si>
    <t>1190975143</t>
  </si>
  <si>
    <t>1,665*107,5*1,15</t>
  </si>
  <si>
    <t>20</t>
  </si>
  <si>
    <t>212755218</t>
  </si>
  <si>
    <t>Trativody z drenážních trubek plastových flexibilních D 200 mm bez lože</t>
  </si>
  <si>
    <t>-914241496</t>
  </si>
  <si>
    <t>drenáž DN 200 ve vsakovacím průlehu</t>
  </si>
  <si>
    <t>107,5</t>
  </si>
  <si>
    <t>Komunikace pozemní</t>
  </si>
  <si>
    <t>564762111</t>
  </si>
  <si>
    <t>Podklad z vibrovaného štěrku VŠ tl 200 mm</t>
  </si>
  <si>
    <t>1079131853</t>
  </si>
  <si>
    <t>22</t>
  </si>
  <si>
    <t>564851111</t>
  </si>
  <si>
    <t>Podklad ze štěrkodrtě ŠD tl 150 mm</t>
  </si>
  <si>
    <t>-518951937</t>
  </si>
  <si>
    <t>23</t>
  </si>
  <si>
    <t>564942111</t>
  </si>
  <si>
    <t>Podklad z mechanicky zpevněného kameniva MZK tl 120 mm</t>
  </si>
  <si>
    <t>653982627</t>
  </si>
  <si>
    <t>Trubní vedení</t>
  </si>
  <si>
    <t>24</t>
  </si>
  <si>
    <t>891001111</t>
  </si>
  <si>
    <t>šachta wawin D 600 - komplet</t>
  </si>
  <si>
    <t>kus</t>
  </si>
  <si>
    <t>-1785157039</t>
  </si>
  <si>
    <t>25</t>
  </si>
  <si>
    <t>891001116</t>
  </si>
  <si>
    <t>Přípojka PVC DN 200 vč. výkopu a zásypu</t>
  </si>
  <si>
    <t>-21468364</t>
  </si>
  <si>
    <t>26</t>
  </si>
  <si>
    <t>001/R</t>
  </si>
  <si>
    <t>Výšková úprava uličního vstupu / šachet</t>
  </si>
  <si>
    <t>ks</t>
  </si>
  <si>
    <t>609520330</t>
  </si>
  <si>
    <t>Poznámka k položce:
Snížení dvou skruží, osazení nového vyrovnávacího prstence s poklopem D400.</t>
  </si>
  <si>
    <t>Ostatní konstrukce a práce, bourání</t>
  </si>
  <si>
    <t>27</t>
  </si>
  <si>
    <t>916131213</t>
  </si>
  <si>
    <t>Osazení silničního obrubníku betonového stojatého s boční opěrou do lože z betonu prostého</t>
  </si>
  <si>
    <t>-302172809</t>
  </si>
  <si>
    <t>33,52</t>
  </si>
  <si>
    <t>28</t>
  </si>
  <si>
    <t>592174600</t>
  </si>
  <si>
    <t>obrubník betonový chodníkový ABO 2-15 100x15x25 cm</t>
  </si>
  <si>
    <t>439402060</t>
  </si>
  <si>
    <t>33,520*1,01</t>
  </si>
  <si>
    <t>998</t>
  </si>
  <si>
    <t>Přesun hmot</t>
  </si>
  <si>
    <t>29</t>
  </si>
  <si>
    <t>998225111</t>
  </si>
  <si>
    <t>Přesun hmot pro pozemní komunikace s krytem z kamene, monolitickým betonovým nebo živičným</t>
  </si>
  <si>
    <t>-497936533</t>
  </si>
  <si>
    <t>PSV</t>
  </si>
  <si>
    <t>Práce a dodávky PSV</t>
  </si>
  <si>
    <t>711</t>
  </si>
  <si>
    <t>Izolace proti vodě, vlhkosti a plynům</t>
  </si>
  <si>
    <t>30</t>
  </si>
  <si>
    <t>711161306</t>
  </si>
  <si>
    <t>Izolace proti zemní vlhkosti stěn foliemi nopovými pro běžné podmínky tl. 0,5 mm šířky 1,0 m</t>
  </si>
  <si>
    <t>-50263306</t>
  </si>
  <si>
    <t>u chaty</t>
  </si>
  <si>
    <t>9*0,5</t>
  </si>
  <si>
    <t>31</t>
  </si>
  <si>
    <t>998711101</t>
  </si>
  <si>
    <t>Přesun hmot tonážní pro izolace proti vodě, vlhkosti a plynům v objektech výšky do 6 m</t>
  </si>
  <si>
    <t>1255855920</t>
  </si>
  <si>
    <t>D.1.1.1.4 - Venkovní mostová závlaha</t>
  </si>
  <si>
    <t>M - Práce a dodávky M</t>
  </si>
  <si>
    <t>Práce a dodávky M</t>
  </si>
  <si>
    <t>M001/R</t>
  </si>
  <si>
    <t>D + M venkovní mostové závlahy</t>
  </si>
  <si>
    <t>soubor</t>
  </si>
  <si>
    <t>64</t>
  </si>
  <si>
    <t>317981420</t>
  </si>
  <si>
    <t>Poznámka k položce:
Dodávka a montáž venkovní mostové závlahy specializovanou firmou.
D + M závlahy včetně základových patek pro kotvení navijáku a včetně připojení na připravený přívod vody a rozvodnou skříň.
Specifikace a parametry viz PD - D.1.1.1.</t>
  </si>
  <si>
    <t>D.1.1.2 - SO 02 - Fóliovníky</t>
  </si>
  <si>
    <t>D + M fóliovníku</t>
  </si>
  <si>
    <t>23943648</t>
  </si>
  <si>
    <t>Poznámka k položce:
Dodávka a montáž fóliovníku specializovanou dodavatelskou firmou.
D + M fóliovníků včetně základových konstrukcí.
Specifikace a parametry viz PD - D.1.1.2.</t>
  </si>
  <si>
    <t>D.1.1.2.4 - Vnitřní mostové závlahy</t>
  </si>
  <si>
    <t>D + M vnitří mostové závlahy</t>
  </si>
  <si>
    <t>-955454298</t>
  </si>
  <si>
    <t>Poznámka k položce:
Dodávka a montáž vvnitřních mostových závlah specializovanou firmou.
D + M závlahy včetně základových patek pro kotvení navijáku a včetně připojení na připravený přívod vody a rozvodnou skříň.
Specifikace a parametry viz PD - D.1.1.2.</t>
  </si>
  <si>
    <t>D.2.1 - Připojení vody</t>
  </si>
  <si>
    <t>471 86 194</t>
  </si>
  <si>
    <t>Ing. Radovan Prokeš</t>
  </si>
  <si>
    <t>HSV -  Práce a dodávky HSV</t>
  </si>
  <si>
    <t xml:space="preserve">    1 -  Zemní práce</t>
  </si>
  <si>
    <t xml:space="preserve">    4 -  Vodorovné konstrukce</t>
  </si>
  <si>
    <t xml:space="preserve">    8 -  Trubní vedení</t>
  </si>
  <si>
    <t xml:space="preserve">    998 -  Přesun hmot</t>
  </si>
  <si>
    <t>PSV -  Práce a dodávky PSV</t>
  </si>
  <si>
    <t xml:space="preserve">    722 -  Zdravotechnika</t>
  </si>
  <si>
    <t xml:space="preserve"> Práce a dodávky HSV</t>
  </si>
  <si>
    <t xml:space="preserve"> Zemní práce</t>
  </si>
  <si>
    <t>132201101</t>
  </si>
  <si>
    <t>Hloubení rýh š do 600 mm v hornině tř. 3 objemu do 100 m3</t>
  </si>
  <si>
    <t>838451243</t>
  </si>
  <si>
    <t>pro potrubí D90</t>
  </si>
  <si>
    <t>45,95*0,6*1,5</t>
  </si>
  <si>
    <t>pro potrubí D75</t>
  </si>
  <si>
    <t>28,75*0,6*1,5</t>
  </si>
  <si>
    <t>pro potrubí D40</t>
  </si>
  <si>
    <t>13,35*0,6*1,5</t>
  </si>
  <si>
    <t>151101101</t>
  </si>
  <si>
    <t>Zřízení příložného pažení a rozepření stěn rýh hl do 2 m</t>
  </si>
  <si>
    <t>-1900851859</t>
  </si>
  <si>
    <t>(45,95+28,75+13,35)*1,5*2</t>
  </si>
  <si>
    <t>151101111</t>
  </si>
  <si>
    <t>Odstranění příložného pažení a rozepření stěn rýh hl do 2 m</t>
  </si>
  <si>
    <t>-331197246</t>
  </si>
  <si>
    <t>161101101</t>
  </si>
  <si>
    <t>Svislé přemístění výkopku z horniny tř. 1 až 4 hl výkopu do 2,5 m</t>
  </si>
  <si>
    <t>968682818</t>
  </si>
  <si>
    <t>162201102</t>
  </si>
  <si>
    <t>Vodorovné přemístění do 50 m výkopku/sypaniny z horniny tř. 1 až 4</t>
  </si>
  <si>
    <t>973398051</t>
  </si>
  <si>
    <t>162601102</t>
  </si>
  <si>
    <t>Vodorovné přemístění do 5000 m výkopku/sypaniny z horniny tř. 1 až 4</t>
  </si>
  <si>
    <t>-581631839</t>
  </si>
  <si>
    <t>výkop-zásyp</t>
  </si>
  <si>
    <t>(45,95+28,75+13,35)*0,6*(1,5-1,1)</t>
  </si>
  <si>
    <t>938181839</t>
  </si>
  <si>
    <t>171201201</t>
  </si>
  <si>
    <t>Uložení sypaniny na skládky</t>
  </si>
  <si>
    <t>-35198046</t>
  </si>
  <si>
    <t>-1974404064</t>
  </si>
  <si>
    <t>21,132*1,8</t>
  </si>
  <si>
    <t>174101101</t>
  </si>
  <si>
    <t>Zásyp jam, šachet rýh nebo kolem objektů sypaninou se zhutněním</t>
  </si>
  <si>
    <t>1215838058</t>
  </si>
  <si>
    <t>výkop-lože-obsyp s potrubím</t>
  </si>
  <si>
    <t>svod D2</t>
  </si>
  <si>
    <t>(45,95+28,75+13,35)*0,6*(1,5-0,4)</t>
  </si>
  <si>
    <t xml:space="preserve"> Vodorovné konstrukce</t>
  </si>
  <si>
    <t>451572111</t>
  </si>
  <si>
    <t>Lože pod potrubí otevřený výkop z kameniva drobného těženého</t>
  </si>
  <si>
    <t>-164555664</t>
  </si>
  <si>
    <t>podsyp tl.100 mm</t>
  </si>
  <si>
    <t>(45,95+28,75+13,35)*0,6*0,1</t>
  </si>
  <si>
    <t xml:space="preserve">Obsyp potrubí 200 mm nad </t>
  </si>
  <si>
    <t>(45,95+28,75+13,35)*0,6*0,3</t>
  </si>
  <si>
    <t xml:space="preserve"> Trubní vedení</t>
  </si>
  <si>
    <t>871171211</t>
  </si>
  <si>
    <t>Montáž potrubí z PE100 SDR 11 otevřený výkop svařovaných elektrotvarovkou D 40 x 3,7 mm</t>
  </si>
  <si>
    <t>-294801389</t>
  </si>
  <si>
    <t>2,25+2,25+8,85+1,5+1,5</t>
  </si>
  <si>
    <t>286135960</t>
  </si>
  <si>
    <t>potrubí dvouvrstvé PE100 s 10% signalizační vrstvou, SDR 11, 40x3,7. L=12m</t>
  </si>
  <si>
    <t>1698766524</t>
  </si>
  <si>
    <t>871211211</t>
  </si>
  <si>
    <t>Montáž potrubí z PE100 SDR 11 otevřený výkop svařovaných elektrotvarovkou D 63 x 5,8 mm</t>
  </si>
  <si>
    <t>-422195849</t>
  </si>
  <si>
    <t>286135980</t>
  </si>
  <si>
    <t>potrubí dvouvrstvé PE100 s 10% signalizační vrstvou, SDR 11, 63x5,8. L=12m</t>
  </si>
  <si>
    <t>-2044362785</t>
  </si>
  <si>
    <t>871231211</t>
  </si>
  <si>
    <t>Montáž potrubí z PE100 SDR 11 otevřený výkop svařovaných elektrotvarovkou D 75 x 6,8 mm</t>
  </si>
  <si>
    <t>-1127822294</t>
  </si>
  <si>
    <t>286135990</t>
  </si>
  <si>
    <t>potrubí dvouvrstvé PE100 s 10% signalizační vrstvou, SDR 11, 75x6,8. L=12m</t>
  </si>
  <si>
    <t>-1123405507</t>
  </si>
  <si>
    <t>871241211</t>
  </si>
  <si>
    <t>Montáž potrubí z PE100 SDR 11 otevřený výkop svařovaných elektrotvarovkou D 90 x 8,2 mm</t>
  </si>
  <si>
    <t>-513694874</t>
  </si>
  <si>
    <t>5,75+40,2</t>
  </si>
  <si>
    <t>286136000</t>
  </si>
  <si>
    <t>potrubí dvouvrstvé PE100 s 10% signalizační vrstvou, SDR 11, 90x8,2. L=12m</t>
  </si>
  <si>
    <t>-1884806728</t>
  </si>
  <si>
    <t>877211101</t>
  </si>
  <si>
    <t>Montáž elektrospojek na potrubí z PE trub D 63</t>
  </si>
  <si>
    <t>1999489709</t>
  </si>
  <si>
    <t>286149750</t>
  </si>
  <si>
    <t>elektroredukce, PE 100, PN 16, d 63-40</t>
  </si>
  <si>
    <t>-1813841323</t>
  </si>
  <si>
    <t>877211112</t>
  </si>
  <si>
    <t>Montáž elektrokolen 90° na potrubí z PE trub D 63</t>
  </si>
  <si>
    <t>1193781174</t>
  </si>
  <si>
    <t>286149340</t>
  </si>
  <si>
    <t>elektrokoleno 90°, PE 100, PN 16, d 63</t>
  </si>
  <si>
    <t>-1648354663</t>
  </si>
  <si>
    <t>877231101</t>
  </si>
  <si>
    <t>Montáž elektrospojek na potrubí z PE trub D 75</t>
  </si>
  <si>
    <t>248786038</t>
  </si>
  <si>
    <t>286159730</t>
  </si>
  <si>
    <t>elektrospojka SDR 11, PE 100, PN 16 d 75</t>
  </si>
  <si>
    <t>-837346819</t>
  </si>
  <si>
    <t>R007</t>
  </si>
  <si>
    <t>elektroredukce, PE 100, PN 16, d 75-63</t>
  </si>
  <si>
    <t>-1120291885</t>
  </si>
  <si>
    <t>877241101</t>
  </si>
  <si>
    <t>Montáž elektrospojek na potrubí z PE trub D 90</t>
  </si>
  <si>
    <t>-1531534816</t>
  </si>
  <si>
    <t>286159740</t>
  </si>
  <si>
    <t>elektrospojka SDR 11, PE 100, PN 16 d 90</t>
  </si>
  <si>
    <t>1593974670</t>
  </si>
  <si>
    <t>286149770</t>
  </si>
  <si>
    <t>elektroredukce, PE 100, PN 16, d 90-63</t>
  </si>
  <si>
    <t>459144413</t>
  </si>
  <si>
    <t>877241112</t>
  </si>
  <si>
    <t>Montáž elektrokolen 90° na potrubí z PE trub D 90</t>
  </si>
  <si>
    <t>2108783640</t>
  </si>
  <si>
    <t>286149360</t>
  </si>
  <si>
    <t>elektrokoleno 90°, PE 100, PN 16, d 90</t>
  </si>
  <si>
    <t>-860503104</t>
  </si>
  <si>
    <t>32</t>
  </si>
  <si>
    <t>892241111</t>
  </si>
  <si>
    <t>Tlaková zkouška vodou potrubí do 80</t>
  </si>
  <si>
    <t>-445575408</t>
  </si>
  <si>
    <t>33</t>
  </si>
  <si>
    <t>892372111</t>
  </si>
  <si>
    <t>Zabezpečení konců potrubí DN do 300 při tlakových zkouškách vodou</t>
  </si>
  <si>
    <t>-383792310</t>
  </si>
  <si>
    <t>34</t>
  </si>
  <si>
    <t>899721111</t>
  </si>
  <si>
    <t>Signalizační vodič DN do 150 mm na potrubí PVC</t>
  </si>
  <si>
    <t>2127552986</t>
  </si>
  <si>
    <t>35</t>
  </si>
  <si>
    <t>899722112</t>
  </si>
  <si>
    <t>Krytí potrubí z plastů výstražnou fólií z PVC 25 cm</t>
  </si>
  <si>
    <t>-502427456</t>
  </si>
  <si>
    <t>36</t>
  </si>
  <si>
    <t>R001</t>
  </si>
  <si>
    <t>Montáž  T-kusů na potrubí z PE trub D 90</t>
  </si>
  <si>
    <t>176140525</t>
  </si>
  <si>
    <t>37</t>
  </si>
  <si>
    <t>R002</t>
  </si>
  <si>
    <t>T-kus redukovaný, PE 100, PN 16, d 90-63</t>
  </si>
  <si>
    <t>196077361</t>
  </si>
  <si>
    <t>38</t>
  </si>
  <si>
    <t>R003</t>
  </si>
  <si>
    <t>T-kus redukovaný, PE 100, PN 16, d 90-75</t>
  </si>
  <si>
    <t>875487039</t>
  </si>
  <si>
    <t>39</t>
  </si>
  <si>
    <t>R004</t>
  </si>
  <si>
    <t>tvarovka ISO přechod PE/ocel d40/ G5/4" mechanický spoj</t>
  </si>
  <si>
    <t>1087320587</t>
  </si>
  <si>
    <t>40</t>
  </si>
  <si>
    <t>R005</t>
  </si>
  <si>
    <t>tvarovka ISO přechod PE/ocel d63/ G2" mechanický spoj</t>
  </si>
  <si>
    <t>115036173</t>
  </si>
  <si>
    <t>41</t>
  </si>
  <si>
    <t>R008</t>
  </si>
  <si>
    <t>Odpojení / zaslepení stávající nepotřebné větve</t>
  </si>
  <si>
    <t>-1877391827</t>
  </si>
  <si>
    <t xml:space="preserve"> Přesun hmot</t>
  </si>
  <si>
    <t>42</t>
  </si>
  <si>
    <t>998276101</t>
  </si>
  <si>
    <t>Přesun hmot pro trubní vedení z trub z plastických hmot otevřený výkop</t>
  </si>
  <si>
    <t>-155559735</t>
  </si>
  <si>
    <t>43</t>
  </si>
  <si>
    <t>998276124</t>
  </si>
  <si>
    <t>Příplatek k přesunu hmot pro trubní vedení z trub z plastických hmot za zvětšený přesun do 500 m</t>
  </si>
  <si>
    <t>620290121</t>
  </si>
  <si>
    <t xml:space="preserve"> Práce a dodávky PSV</t>
  </si>
  <si>
    <t>722</t>
  </si>
  <si>
    <t xml:space="preserve"> Zdravotechnika</t>
  </si>
  <si>
    <t>44</t>
  </si>
  <si>
    <t>722230104</t>
  </si>
  <si>
    <t>Ventil přímý G 5/4 se dvěma závity</t>
  </si>
  <si>
    <t>2136695913</t>
  </si>
  <si>
    <t>45</t>
  </si>
  <si>
    <t>722230106</t>
  </si>
  <si>
    <t>Ventil přímý G 2 se dvěma závity</t>
  </si>
  <si>
    <t>-447334449</t>
  </si>
  <si>
    <t>46</t>
  </si>
  <si>
    <t>998722101</t>
  </si>
  <si>
    <t>Přesun hmot tonážní pro vnitřní vodovod v objektech v do 6 m</t>
  </si>
  <si>
    <t>1206176855</t>
  </si>
  <si>
    <t>47</t>
  </si>
  <si>
    <t>R006</t>
  </si>
  <si>
    <t>Zaměření trasy vodovodu geodetem</t>
  </si>
  <si>
    <t>1924200168</t>
  </si>
  <si>
    <t>D.2.2 - Připojení elektřiny</t>
  </si>
  <si>
    <t xml:space="preserve">    743 - Elektromontáže - hrubá montáž</t>
  </si>
  <si>
    <t>743</t>
  </si>
  <si>
    <t>Elektromontáže - hrubá montáž</t>
  </si>
  <si>
    <t>D + M připojení elektřiny</t>
  </si>
  <si>
    <t>-1034031341</t>
  </si>
  <si>
    <t>Poznámka k položce:
Viz samostatný rozpočet elektromontáží - PD - D.2.2.</t>
  </si>
  <si>
    <t>VRN - Vedlejší rozpočtové náklady</t>
  </si>
  <si>
    <t xml:space="preserve">    VRN1 - Průzkumné, geodetické a projektové práce</t>
  </si>
  <si>
    <t>VRN1</t>
  </si>
  <si>
    <t>Průzkumné, geodetické a projektové práce</t>
  </si>
  <si>
    <t>011002000</t>
  </si>
  <si>
    <t>Průzkumné práce</t>
  </si>
  <si>
    <t>CS ÚRS 2015 01</t>
  </si>
  <si>
    <t>1024</t>
  </si>
  <si>
    <t>972694622</t>
  </si>
  <si>
    <t>Hlavní tituly průvodních činností a nákladů průzkumné, geodetické a projektové práce průzkumné práce</t>
  </si>
  <si>
    <t>012103000</t>
  </si>
  <si>
    <t>Geodetické práce před výstavbou</t>
  </si>
  <si>
    <t>-449922128</t>
  </si>
  <si>
    <t>Průzkumné, geodetické a projektové práce geodetické práce před výstavbou</t>
  </si>
  <si>
    <t>012203000</t>
  </si>
  <si>
    <t>Geodetické práce při provádění stavby</t>
  </si>
  <si>
    <t>1050377180</t>
  </si>
  <si>
    <t>Průzkumné, geodetické a projektové práce geodetické práce při provádění stavby</t>
  </si>
  <si>
    <t>013254000</t>
  </si>
  <si>
    <t>Dokumentace skutečného provedení stavby</t>
  </si>
  <si>
    <t>-1641862863</t>
  </si>
  <si>
    <t>Průzkumné, geodetické a projektové práce projektové práce dokumentace stavby (výkresová a textová) skutečného provedení stavby</t>
  </si>
  <si>
    <t>030001000</t>
  </si>
  <si>
    <t>Zařízení staveniště</t>
  </si>
  <si>
    <t>1700577530</t>
  </si>
  <si>
    <t>Základní rozdělení průvodních činností a nákladů zařízení staveniště</t>
  </si>
  <si>
    <t>045002000</t>
  </si>
  <si>
    <t>Kompletační a koordinační činnost</t>
  </si>
  <si>
    <t>1283360409</t>
  </si>
  <si>
    <t>Hlavní tituly průvodních činností a nákladů inženýrská činnost kompletační a koordinační činnost</t>
  </si>
  <si>
    <t>Pasportizace</t>
  </si>
  <si>
    <t>1865273771</t>
  </si>
  <si>
    <t>002/R</t>
  </si>
  <si>
    <t>Informační tabule</t>
  </si>
  <si>
    <t>600784078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</si>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</sst>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3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25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36" xfId="0" applyFont="1" applyBorder="1" applyAlignment="1" applyProtection="1">
      <alignment horizontal="center" vertical="center"/>
      <protection/>
    </xf>
    <xf numFmtId="49" fontId="32" fillId="0" borderId="36" xfId="0" applyNumberFormat="1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center" vertical="center" wrapText="1"/>
      <protection/>
    </xf>
    <xf numFmtId="168" fontId="32" fillId="0" borderId="36" xfId="0" applyNumberFormat="1" applyFont="1" applyBorder="1" applyAlignment="1" applyProtection="1">
      <alignment horizontal="right" vertical="center"/>
      <protection/>
    </xf>
    <xf numFmtId="164" fontId="32" fillId="34" borderId="36" xfId="0" applyNumberFormat="1" applyFont="1" applyFill="1" applyBorder="1" applyAlignment="1">
      <alignment horizontal="right" vertical="center"/>
    </xf>
    <xf numFmtId="164" fontId="32" fillId="0" borderId="36" xfId="0" applyNumberFormat="1" applyFont="1" applyBorder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34" borderId="36" xfId="0" applyFont="1" applyFill="1" applyBorder="1" applyAlignment="1">
      <alignment horizontal="left" vertical="center" wrapText="1"/>
    </xf>
    <xf numFmtId="0" fontId="32" fillId="0" borderId="0" xfId="0" applyFont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left" vertical="top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9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75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EBB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BE4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91C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2C6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4F6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063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B06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FC9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44" t="s">
        <v>0</v>
      </c>
      <c r="B1" s="245"/>
      <c r="C1" s="245"/>
      <c r="D1" s="246" t="s">
        <v>1</v>
      </c>
      <c r="E1" s="245"/>
      <c r="F1" s="245"/>
      <c r="G1" s="245"/>
      <c r="H1" s="245"/>
      <c r="I1" s="245"/>
      <c r="J1" s="245"/>
      <c r="K1" s="247" t="s">
        <v>571</v>
      </c>
      <c r="L1" s="247"/>
      <c r="M1" s="247"/>
      <c r="N1" s="247"/>
      <c r="O1" s="247"/>
      <c r="P1" s="247"/>
      <c r="Q1" s="247"/>
      <c r="R1" s="247"/>
      <c r="S1" s="247"/>
      <c r="T1" s="245"/>
      <c r="U1" s="245"/>
      <c r="V1" s="245"/>
      <c r="W1" s="247" t="s">
        <v>572</v>
      </c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3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36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04" t="s">
        <v>14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11"/>
      <c r="AQ5" s="13"/>
      <c r="BE5" s="200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206" t="s">
        <v>17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11"/>
      <c r="AQ6" s="13"/>
      <c r="BE6" s="201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01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201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01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 t="s">
        <v>30</v>
      </c>
      <c r="AO10" s="11"/>
      <c r="AP10" s="11"/>
      <c r="AQ10" s="13"/>
      <c r="BE10" s="201"/>
      <c r="BS10" s="6" t="s">
        <v>18</v>
      </c>
    </row>
    <row r="11" spans="2:71" s="2" customFormat="1" ht="19.5" customHeight="1">
      <c r="B11" s="10"/>
      <c r="C11" s="11"/>
      <c r="D11" s="11"/>
      <c r="E11" s="17" t="s">
        <v>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32</v>
      </c>
      <c r="AL11" s="11"/>
      <c r="AM11" s="11"/>
      <c r="AN11" s="17"/>
      <c r="AO11" s="11"/>
      <c r="AP11" s="11"/>
      <c r="AQ11" s="13"/>
      <c r="BE11" s="201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01"/>
      <c r="BS12" s="6" t="s">
        <v>18</v>
      </c>
    </row>
    <row r="13" spans="2:71" s="2" customFormat="1" ht="15" customHeight="1">
      <c r="B13" s="10"/>
      <c r="C13" s="11"/>
      <c r="D13" s="19" t="s">
        <v>33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34</v>
      </c>
      <c r="AO13" s="11"/>
      <c r="AP13" s="11"/>
      <c r="AQ13" s="13"/>
      <c r="BE13" s="201"/>
      <c r="BS13" s="6" t="s">
        <v>18</v>
      </c>
    </row>
    <row r="14" spans="2:71" s="2" customFormat="1" ht="15.75" customHeight="1">
      <c r="B14" s="10"/>
      <c r="C14" s="11"/>
      <c r="D14" s="11"/>
      <c r="E14" s="207" t="s">
        <v>34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19" t="s">
        <v>32</v>
      </c>
      <c r="AL14" s="11"/>
      <c r="AM14" s="11"/>
      <c r="AN14" s="21" t="s">
        <v>34</v>
      </c>
      <c r="AO14" s="11"/>
      <c r="AP14" s="11"/>
      <c r="AQ14" s="13"/>
      <c r="BE14" s="201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01"/>
      <c r="BS15" s="6" t="s">
        <v>4</v>
      </c>
    </row>
    <row r="16" spans="2:71" s="2" customFormat="1" ht="15" customHeight="1">
      <c r="B16" s="10"/>
      <c r="C16" s="11"/>
      <c r="D16" s="19" t="s">
        <v>35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 t="s">
        <v>36</v>
      </c>
      <c r="AO16" s="11"/>
      <c r="AP16" s="11"/>
      <c r="AQ16" s="13"/>
      <c r="BE16" s="201"/>
      <c r="BS16" s="6" t="s">
        <v>4</v>
      </c>
    </row>
    <row r="17" spans="2:71" s="2" customFormat="1" ht="19.5" customHeight="1">
      <c r="B17" s="10"/>
      <c r="C17" s="11"/>
      <c r="D17" s="11"/>
      <c r="E17" s="17" t="s">
        <v>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32</v>
      </c>
      <c r="AL17" s="11"/>
      <c r="AM17" s="11"/>
      <c r="AN17" s="17"/>
      <c r="AO17" s="11"/>
      <c r="AP17" s="11"/>
      <c r="AQ17" s="13"/>
      <c r="BE17" s="201"/>
      <c r="BS17" s="6" t="s">
        <v>38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01"/>
      <c r="BS18" s="6" t="s">
        <v>6</v>
      </c>
    </row>
    <row r="19" spans="2:71" s="2" customFormat="1" ht="15" customHeight="1">
      <c r="B19" s="10"/>
      <c r="C19" s="11"/>
      <c r="D19" s="19" t="s">
        <v>39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01"/>
      <c r="BS19" s="6" t="s">
        <v>6</v>
      </c>
    </row>
    <row r="20" spans="2:71" s="2" customFormat="1" ht="15.75" customHeight="1">
      <c r="B20" s="10"/>
      <c r="C20" s="11"/>
      <c r="D20" s="11"/>
      <c r="E20" s="208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11"/>
      <c r="AP20" s="11"/>
      <c r="AQ20" s="13"/>
      <c r="BE20" s="201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01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01"/>
    </row>
    <row r="23" spans="2:57" s="6" customFormat="1" ht="27" customHeight="1">
      <c r="B23" s="23"/>
      <c r="C23" s="24"/>
      <c r="D23" s="25" t="s">
        <v>40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09">
        <f>ROUND($AG$51,2)</f>
        <v>0</v>
      </c>
      <c r="AL23" s="210"/>
      <c r="AM23" s="210"/>
      <c r="AN23" s="210"/>
      <c r="AO23" s="210"/>
      <c r="AP23" s="24"/>
      <c r="AQ23" s="27"/>
      <c r="BE23" s="202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02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11" t="s">
        <v>41</v>
      </c>
      <c r="M25" s="212"/>
      <c r="N25" s="212"/>
      <c r="O25" s="212"/>
      <c r="P25" s="24"/>
      <c r="Q25" s="24"/>
      <c r="R25" s="24"/>
      <c r="S25" s="24"/>
      <c r="T25" s="24"/>
      <c r="U25" s="24"/>
      <c r="V25" s="24"/>
      <c r="W25" s="211" t="s">
        <v>42</v>
      </c>
      <c r="X25" s="212"/>
      <c r="Y25" s="212"/>
      <c r="Z25" s="212"/>
      <c r="AA25" s="212"/>
      <c r="AB25" s="212"/>
      <c r="AC25" s="212"/>
      <c r="AD25" s="212"/>
      <c r="AE25" s="212"/>
      <c r="AF25" s="24"/>
      <c r="AG25" s="24"/>
      <c r="AH25" s="24"/>
      <c r="AI25" s="24"/>
      <c r="AJ25" s="24"/>
      <c r="AK25" s="211" t="s">
        <v>43</v>
      </c>
      <c r="AL25" s="212"/>
      <c r="AM25" s="212"/>
      <c r="AN25" s="212"/>
      <c r="AO25" s="212"/>
      <c r="AP25" s="24"/>
      <c r="AQ25" s="27"/>
      <c r="BE25" s="202"/>
    </row>
    <row r="26" spans="2:57" s="6" customFormat="1" ht="15" customHeight="1">
      <c r="B26" s="29"/>
      <c r="C26" s="30"/>
      <c r="D26" s="30" t="s">
        <v>44</v>
      </c>
      <c r="E26" s="30"/>
      <c r="F26" s="30" t="s">
        <v>45</v>
      </c>
      <c r="G26" s="30"/>
      <c r="H26" s="30"/>
      <c r="I26" s="30"/>
      <c r="J26" s="30"/>
      <c r="K26" s="30"/>
      <c r="L26" s="213">
        <v>0.21</v>
      </c>
      <c r="M26" s="214"/>
      <c r="N26" s="214"/>
      <c r="O26" s="214"/>
      <c r="P26" s="30"/>
      <c r="Q26" s="30"/>
      <c r="R26" s="30"/>
      <c r="S26" s="30"/>
      <c r="T26" s="30"/>
      <c r="U26" s="30"/>
      <c r="V26" s="30"/>
      <c r="W26" s="215">
        <f>ROUND($AZ$51,2)</f>
        <v>0</v>
      </c>
      <c r="X26" s="214"/>
      <c r="Y26" s="214"/>
      <c r="Z26" s="214"/>
      <c r="AA26" s="214"/>
      <c r="AB26" s="214"/>
      <c r="AC26" s="214"/>
      <c r="AD26" s="214"/>
      <c r="AE26" s="214"/>
      <c r="AF26" s="30"/>
      <c r="AG26" s="30"/>
      <c r="AH26" s="30"/>
      <c r="AI26" s="30"/>
      <c r="AJ26" s="30"/>
      <c r="AK26" s="215">
        <f>ROUND($AV$51,2)</f>
        <v>0</v>
      </c>
      <c r="AL26" s="214"/>
      <c r="AM26" s="214"/>
      <c r="AN26" s="214"/>
      <c r="AO26" s="214"/>
      <c r="AP26" s="30"/>
      <c r="AQ26" s="31"/>
      <c r="BE26" s="203"/>
    </row>
    <row r="27" spans="2:57" s="6" customFormat="1" ht="15" customHeight="1">
      <c r="B27" s="29"/>
      <c r="C27" s="30"/>
      <c r="D27" s="30"/>
      <c r="E27" s="30"/>
      <c r="F27" s="30" t="s">
        <v>46</v>
      </c>
      <c r="G27" s="30"/>
      <c r="H27" s="30"/>
      <c r="I27" s="30"/>
      <c r="J27" s="30"/>
      <c r="K27" s="30"/>
      <c r="L27" s="213">
        <v>0.15</v>
      </c>
      <c r="M27" s="214"/>
      <c r="N27" s="214"/>
      <c r="O27" s="214"/>
      <c r="P27" s="30"/>
      <c r="Q27" s="30"/>
      <c r="R27" s="30"/>
      <c r="S27" s="30"/>
      <c r="T27" s="30"/>
      <c r="U27" s="30"/>
      <c r="V27" s="30"/>
      <c r="W27" s="215">
        <f>ROUND($BA$51,2)</f>
        <v>0</v>
      </c>
      <c r="X27" s="214"/>
      <c r="Y27" s="214"/>
      <c r="Z27" s="214"/>
      <c r="AA27" s="214"/>
      <c r="AB27" s="214"/>
      <c r="AC27" s="214"/>
      <c r="AD27" s="214"/>
      <c r="AE27" s="214"/>
      <c r="AF27" s="30"/>
      <c r="AG27" s="30"/>
      <c r="AH27" s="30"/>
      <c r="AI27" s="30"/>
      <c r="AJ27" s="30"/>
      <c r="AK27" s="215">
        <f>ROUND($AW$51,2)</f>
        <v>0</v>
      </c>
      <c r="AL27" s="214"/>
      <c r="AM27" s="214"/>
      <c r="AN27" s="214"/>
      <c r="AO27" s="214"/>
      <c r="AP27" s="30"/>
      <c r="AQ27" s="31"/>
      <c r="BE27" s="203"/>
    </row>
    <row r="28" spans="2:57" s="6" customFormat="1" ht="15" customHeight="1" hidden="1">
      <c r="B28" s="29"/>
      <c r="C28" s="30"/>
      <c r="D28" s="30"/>
      <c r="E28" s="30"/>
      <c r="F28" s="30" t="s">
        <v>47</v>
      </c>
      <c r="G28" s="30"/>
      <c r="H28" s="30"/>
      <c r="I28" s="30"/>
      <c r="J28" s="30"/>
      <c r="K28" s="30"/>
      <c r="L28" s="213">
        <v>0.21</v>
      </c>
      <c r="M28" s="214"/>
      <c r="N28" s="214"/>
      <c r="O28" s="214"/>
      <c r="P28" s="30"/>
      <c r="Q28" s="30"/>
      <c r="R28" s="30"/>
      <c r="S28" s="30"/>
      <c r="T28" s="30"/>
      <c r="U28" s="30"/>
      <c r="V28" s="30"/>
      <c r="W28" s="215">
        <f>ROUND($BB$51,2)</f>
        <v>0</v>
      </c>
      <c r="X28" s="214"/>
      <c r="Y28" s="214"/>
      <c r="Z28" s="214"/>
      <c r="AA28" s="214"/>
      <c r="AB28" s="214"/>
      <c r="AC28" s="214"/>
      <c r="AD28" s="214"/>
      <c r="AE28" s="214"/>
      <c r="AF28" s="30"/>
      <c r="AG28" s="30"/>
      <c r="AH28" s="30"/>
      <c r="AI28" s="30"/>
      <c r="AJ28" s="30"/>
      <c r="AK28" s="215">
        <v>0</v>
      </c>
      <c r="AL28" s="214"/>
      <c r="AM28" s="214"/>
      <c r="AN28" s="214"/>
      <c r="AO28" s="214"/>
      <c r="AP28" s="30"/>
      <c r="AQ28" s="31"/>
      <c r="BE28" s="203"/>
    </row>
    <row r="29" spans="2:57" s="6" customFormat="1" ht="15" customHeight="1" hidden="1">
      <c r="B29" s="29"/>
      <c r="C29" s="30"/>
      <c r="D29" s="30"/>
      <c r="E29" s="30"/>
      <c r="F29" s="30" t="s">
        <v>48</v>
      </c>
      <c r="G29" s="30"/>
      <c r="H29" s="30"/>
      <c r="I29" s="30"/>
      <c r="J29" s="30"/>
      <c r="K29" s="30"/>
      <c r="L29" s="213">
        <v>0.15</v>
      </c>
      <c r="M29" s="214"/>
      <c r="N29" s="214"/>
      <c r="O29" s="214"/>
      <c r="P29" s="30"/>
      <c r="Q29" s="30"/>
      <c r="R29" s="30"/>
      <c r="S29" s="30"/>
      <c r="T29" s="30"/>
      <c r="U29" s="30"/>
      <c r="V29" s="30"/>
      <c r="W29" s="215">
        <f>ROUND($BC$51,2)</f>
        <v>0</v>
      </c>
      <c r="X29" s="214"/>
      <c r="Y29" s="214"/>
      <c r="Z29" s="214"/>
      <c r="AA29" s="214"/>
      <c r="AB29" s="214"/>
      <c r="AC29" s="214"/>
      <c r="AD29" s="214"/>
      <c r="AE29" s="214"/>
      <c r="AF29" s="30"/>
      <c r="AG29" s="30"/>
      <c r="AH29" s="30"/>
      <c r="AI29" s="30"/>
      <c r="AJ29" s="30"/>
      <c r="AK29" s="215">
        <v>0</v>
      </c>
      <c r="AL29" s="214"/>
      <c r="AM29" s="214"/>
      <c r="AN29" s="214"/>
      <c r="AO29" s="214"/>
      <c r="AP29" s="30"/>
      <c r="AQ29" s="31"/>
      <c r="BE29" s="203"/>
    </row>
    <row r="30" spans="2:57" s="6" customFormat="1" ht="15" customHeight="1" hidden="1">
      <c r="B30" s="29"/>
      <c r="C30" s="30"/>
      <c r="D30" s="30"/>
      <c r="E30" s="30"/>
      <c r="F30" s="30" t="s">
        <v>49</v>
      </c>
      <c r="G30" s="30"/>
      <c r="H30" s="30"/>
      <c r="I30" s="30"/>
      <c r="J30" s="30"/>
      <c r="K30" s="30"/>
      <c r="L30" s="213">
        <v>0</v>
      </c>
      <c r="M30" s="214"/>
      <c r="N30" s="214"/>
      <c r="O30" s="214"/>
      <c r="P30" s="30"/>
      <c r="Q30" s="30"/>
      <c r="R30" s="30"/>
      <c r="S30" s="30"/>
      <c r="T30" s="30"/>
      <c r="U30" s="30"/>
      <c r="V30" s="30"/>
      <c r="W30" s="215">
        <f>ROUND($BD$51,2)</f>
        <v>0</v>
      </c>
      <c r="X30" s="214"/>
      <c r="Y30" s="214"/>
      <c r="Z30" s="214"/>
      <c r="AA30" s="214"/>
      <c r="AB30" s="214"/>
      <c r="AC30" s="214"/>
      <c r="AD30" s="214"/>
      <c r="AE30" s="214"/>
      <c r="AF30" s="30"/>
      <c r="AG30" s="30"/>
      <c r="AH30" s="30"/>
      <c r="AI30" s="30"/>
      <c r="AJ30" s="30"/>
      <c r="AK30" s="215">
        <v>0</v>
      </c>
      <c r="AL30" s="214"/>
      <c r="AM30" s="214"/>
      <c r="AN30" s="214"/>
      <c r="AO30" s="214"/>
      <c r="AP30" s="30"/>
      <c r="AQ30" s="31"/>
      <c r="BE30" s="203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02"/>
    </row>
    <row r="32" spans="2:57" s="6" customFormat="1" ht="27" customHeight="1">
      <c r="B32" s="23"/>
      <c r="C32" s="32"/>
      <c r="D32" s="33" t="s">
        <v>50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51</v>
      </c>
      <c r="U32" s="34"/>
      <c r="V32" s="34"/>
      <c r="W32" s="34"/>
      <c r="X32" s="216" t="s">
        <v>52</v>
      </c>
      <c r="Y32" s="217"/>
      <c r="Z32" s="217"/>
      <c r="AA32" s="217"/>
      <c r="AB32" s="217"/>
      <c r="AC32" s="34"/>
      <c r="AD32" s="34"/>
      <c r="AE32" s="34"/>
      <c r="AF32" s="34"/>
      <c r="AG32" s="34"/>
      <c r="AH32" s="34"/>
      <c r="AI32" s="34"/>
      <c r="AJ32" s="34"/>
      <c r="AK32" s="218">
        <f>SUM($AK$23:$AK$30)</f>
        <v>0</v>
      </c>
      <c r="AL32" s="217"/>
      <c r="AM32" s="217"/>
      <c r="AN32" s="217"/>
      <c r="AO32" s="219"/>
      <c r="AP32" s="32"/>
      <c r="AQ32" s="37"/>
      <c r="BE32" s="202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Z-2016-08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20" t="str">
        <f>$K$6</f>
        <v>Modernizace provozu Dykových školek v k.ú. Křtiny - I. etapa</v>
      </c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Křtiny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22" t="str">
        <f>IF($AN$8="","",$AN$8)</f>
        <v>09.06.2016</v>
      </c>
      <c r="AN44" s="212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Mendelova univerzita v Brně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35</v>
      </c>
      <c r="AJ46" s="24"/>
      <c r="AK46" s="24"/>
      <c r="AL46" s="24"/>
      <c r="AM46" s="204" t="str">
        <f>IF($E$17="","",$E$17)</f>
        <v>Zahrada Olomouc s.r.o.</v>
      </c>
      <c r="AN46" s="212"/>
      <c r="AO46" s="212"/>
      <c r="AP46" s="212"/>
      <c r="AQ46" s="24"/>
      <c r="AR46" s="43"/>
      <c r="AS46" s="223" t="s">
        <v>54</v>
      </c>
      <c r="AT46" s="224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33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25"/>
      <c r="AT47" s="202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26"/>
      <c r="AT48" s="212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27" t="s">
        <v>55</v>
      </c>
      <c r="D49" s="217"/>
      <c r="E49" s="217"/>
      <c r="F49" s="217"/>
      <c r="G49" s="217"/>
      <c r="H49" s="34"/>
      <c r="I49" s="228" t="s">
        <v>56</v>
      </c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29" t="s">
        <v>57</v>
      </c>
      <c r="AH49" s="217"/>
      <c r="AI49" s="217"/>
      <c r="AJ49" s="217"/>
      <c r="AK49" s="217"/>
      <c r="AL49" s="217"/>
      <c r="AM49" s="217"/>
      <c r="AN49" s="228" t="s">
        <v>58</v>
      </c>
      <c r="AO49" s="217"/>
      <c r="AP49" s="217"/>
      <c r="AQ49" s="58" t="s">
        <v>59</v>
      </c>
      <c r="AR49" s="43"/>
      <c r="AS49" s="59" t="s">
        <v>60</v>
      </c>
      <c r="AT49" s="60" t="s">
        <v>61</v>
      </c>
      <c r="AU49" s="60" t="s">
        <v>62</v>
      </c>
      <c r="AV49" s="60" t="s">
        <v>63</v>
      </c>
      <c r="AW49" s="60" t="s">
        <v>64</v>
      </c>
      <c r="AX49" s="60" t="s">
        <v>65</v>
      </c>
      <c r="AY49" s="60" t="s">
        <v>66</v>
      </c>
      <c r="AZ49" s="60" t="s">
        <v>67</v>
      </c>
      <c r="BA49" s="60" t="s">
        <v>68</v>
      </c>
      <c r="BB49" s="60" t="s">
        <v>69</v>
      </c>
      <c r="BC49" s="60" t="s">
        <v>70</v>
      </c>
      <c r="BD49" s="61" t="s">
        <v>71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72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34">
        <f>ROUND(SUM($AG$52:$AG$58),2)</f>
        <v>0</v>
      </c>
      <c r="AH51" s="235"/>
      <c r="AI51" s="235"/>
      <c r="AJ51" s="235"/>
      <c r="AK51" s="235"/>
      <c r="AL51" s="235"/>
      <c r="AM51" s="235"/>
      <c r="AN51" s="234">
        <f>SUM($AG$51,$AT$51)</f>
        <v>0</v>
      </c>
      <c r="AO51" s="235"/>
      <c r="AP51" s="235"/>
      <c r="AQ51" s="68"/>
      <c r="AR51" s="50"/>
      <c r="AS51" s="69">
        <f>ROUND(SUM($AS$52:$AS$58),2)</f>
        <v>0</v>
      </c>
      <c r="AT51" s="70">
        <f>ROUND(SUM($AV$51:$AW$51),2)</f>
        <v>0</v>
      </c>
      <c r="AU51" s="71">
        <f>ROUND(SUM($AU$52:$AU$58),5)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ROUND(SUM($AZ$52:$AZ$58),2)</f>
        <v>0</v>
      </c>
      <c r="BA51" s="70">
        <f>ROUND(SUM($BA$52:$BA$58),2)</f>
        <v>0</v>
      </c>
      <c r="BB51" s="70">
        <f>ROUND(SUM($BB$52:$BB$58),2)</f>
        <v>0</v>
      </c>
      <c r="BC51" s="70">
        <f>ROUND(SUM($BC$52:$BC$58),2)</f>
        <v>0</v>
      </c>
      <c r="BD51" s="72">
        <f>ROUND(SUM($BD$52:$BD$58),2)</f>
        <v>0</v>
      </c>
      <c r="BS51" s="47" t="s">
        <v>73</v>
      </c>
      <c r="BT51" s="47" t="s">
        <v>74</v>
      </c>
      <c r="BU51" s="73" t="s">
        <v>75</v>
      </c>
      <c r="BV51" s="47" t="s">
        <v>76</v>
      </c>
      <c r="BW51" s="47" t="s">
        <v>5</v>
      </c>
      <c r="BX51" s="47" t="s">
        <v>77</v>
      </c>
    </row>
    <row r="52" spans="1:91" s="74" customFormat="1" ht="28.5" customHeight="1">
      <c r="A52" s="240" t="s">
        <v>573</v>
      </c>
      <c r="B52" s="75"/>
      <c r="C52" s="76"/>
      <c r="D52" s="232" t="s">
        <v>78</v>
      </c>
      <c r="E52" s="233"/>
      <c r="F52" s="233"/>
      <c r="G52" s="233"/>
      <c r="H52" s="233"/>
      <c r="I52" s="76"/>
      <c r="J52" s="232" t="s">
        <v>79</v>
      </c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0">
        <f>'D.1.1.1 - SO 01 - Úložiště'!$J$27</f>
        <v>0</v>
      </c>
      <c r="AH52" s="231"/>
      <c r="AI52" s="231"/>
      <c r="AJ52" s="231"/>
      <c r="AK52" s="231"/>
      <c r="AL52" s="231"/>
      <c r="AM52" s="231"/>
      <c r="AN52" s="230">
        <f>SUM($AG$52,$AT$52)</f>
        <v>0</v>
      </c>
      <c r="AO52" s="231"/>
      <c r="AP52" s="231"/>
      <c r="AQ52" s="77" t="s">
        <v>80</v>
      </c>
      <c r="AR52" s="78"/>
      <c r="AS52" s="79">
        <v>0</v>
      </c>
      <c r="AT52" s="80">
        <f>ROUND(SUM($AV$52:$AW$52),2)</f>
        <v>0</v>
      </c>
      <c r="AU52" s="81">
        <f>'D.1.1.1 - SO 01 - Úložiště'!$P$85</f>
        <v>0</v>
      </c>
      <c r="AV52" s="80">
        <f>'D.1.1.1 - SO 01 - Úložiště'!$J$30</f>
        <v>0</v>
      </c>
      <c r="AW52" s="80">
        <f>'D.1.1.1 - SO 01 - Úložiště'!$J$31</f>
        <v>0</v>
      </c>
      <c r="AX52" s="80">
        <f>'D.1.1.1 - SO 01 - Úložiště'!$J$32</f>
        <v>0</v>
      </c>
      <c r="AY52" s="80">
        <f>'D.1.1.1 - SO 01 - Úložiště'!$J$33</f>
        <v>0</v>
      </c>
      <c r="AZ52" s="80">
        <f>'D.1.1.1 - SO 01 - Úložiště'!$F$30</f>
        <v>0</v>
      </c>
      <c r="BA52" s="80">
        <f>'D.1.1.1 - SO 01 - Úložiště'!$F$31</f>
        <v>0</v>
      </c>
      <c r="BB52" s="80">
        <f>'D.1.1.1 - SO 01 - Úložiště'!$F$32</f>
        <v>0</v>
      </c>
      <c r="BC52" s="80">
        <f>'D.1.1.1 - SO 01 - Úložiště'!$F$33</f>
        <v>0</v>
      </c>
      <c r="BD52" s="82">
        <f>'D.1.1.1 - SO 01 - Úložiště'!$F$34</f>
        <v>0</v>
      </c>
      <c r="BT52" s="74" t="s">
        <v>21</v>
      </c>
      <c r="BV52" s="74" t="s">
        <v>76</v>
      </c>
      <c r="BW52" s="74" t="s">
        <v>81</v>
      </c>
      <c r="BX52" s="74" t="s">
        <v>5</v>
      </c>
      <c r="CM52" s="74" t="s">
        <v>82</v>
      </c>
    </row>
    <row r="53" spans="1:91" s="74" customFormat="1" ht="28.5" customHeight="1">
      <c r="A53" s="240" t="s">
        <v>573</v>
      </c>
      <c r="B53" s="75"/>
      <c r="C53" s="76"/>
      <c r="D53" s="232" t="s">
        <v>83</v>
      </c>
      <c r="E53" s="233"/>
      <c r="F53" s="233"/>
      <c r="G53" s="233"/>
      <c r="H53" s="233"/>
      <c r="I53" s="76"/>
      <c r="J53" s="232" t="s">
        <v>84</v>
      </c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0">
        <f>'D.1.1.1.4 - Venkovní most...'!$J$27</f>
        <v>0</v>
      </c>
      <c r="AH53" s="231"/>
      <c r="AI53" s="231"/>
      <c r="AJ53" s="231"/>
      <c r="AK53" s="231"/>
      <c r="AL53" s="231"/>
      <c r="AM53" s="231"/>
      <c r="AN53" s="230">
        <f>SUM($AG$53,$AT$53)</f>
        <v>0</v>
      </c>
      <c r="AO53" s="231"/>
      <c r="AP53" s="231"/>
      <c r="AQ53" s="77" t="s">
        <v>80</v>
      </c>
      <c r="AR53" s="78"/>
      <c r="AS53" s="79">
        <v>0</v>
      </c>
      <c r="AT53" s="80">
        <f>ROUND(SUM($AV$53:$AW$53),2)</f>
        <v>0</v>
      </c>
      <c r="AU53" s="81">
        <f>'D.1.1.1.4 - Venkovní most...'!$P$77</f>
        <v>0</v>
      </c>
      <c r="AV53" s="80">
        <f>'D.1.1.1.4 - Venkovní most...'!$J$30</f>
        <v>0</v>
      </c>
      <c r="AW53" s="80">
        <f>'D.1.1.1.4 - Venkovní most...'!$J$31</f>
        <v>0</v>
      </c>
      <c r="AX53" s="80">
        <f>'D.1.1.1.4 - Venkovní most...'!$J$32</f>
        <v>0</v>
      </c>
      <c r="AY53" s="80">
        <f>'D.1.1.1.4 - Venkovní most...'!$J$33</f>
        <v>0</v>
      </c>
      <c r="AZ53" s="80">
        <f>'D.1.1.1.4 - Venkovní most...'!$F$30</f>
        <v>0</v>
      </c>
      <c r="BA53" s="80">
        <f>'D.1.1.1.4 - Venkovní most...'!$F$31</f>
        <v>0</v>
      </c>
      <c r="BB53" s="80">
        <f>'D.1.1.1.4 - Venkovní most...'!$F$32</f>
        <v>0</v>
      </c>
      <c r="BC53" s="80">
        <f>'D.1.1.1.4 - Venkovní most...'!$F$33</f>
        <v>0</v>
      </c>
      <c r="BD53" s="82">
        <f>'D.1.1.1.4 - Venkovní most...'!$F$34</f>
        <v>0</v>
      </c>
      <c r="BT53" s="74" t="s">
        <v>21</v>
      </c>
      <c r="BV53" s="74" t="s">
        <v>76</v>
      </c>
      <c r="BW53" s="74" t="s">
        <v>85</v>
      </c>
      <c r="BX53" s="74" t="s">
        <v>5</v>
      </c>
      <c r="CM53" s="74" t="s">
        <v>82</v>
      </c>
    </row>
    <row r="54" spans="1:91" s="74" customFormat="1" ht="28.5" customHeight="1">
      <c r="A54" s="240" t="s">
        <v>573</v>
      </c>
      <c r="B54" s="75"/>
      <c r="C54" s="76"/>
      <c r="D54" s="232" t="s">
        <v>86</v>
      </c>
      <c r="E54" s="233"/>
      <c r="F54" s="233"/>
      <c r="G54" s="233"/>
      <c r="H54" s="233"/>
      <c r="I54" s="76"/>
      <c r="J54" s="232" t="s">
        <v>87</v>
      </c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0">
        <f>'D.1.1.2 - SO 02 - Fóliovníky'!$J$27</f>
        <v>0</v>
      </c>
      <c r="AH54" s="231"/>
      <c r="AI54" s="231"/>
      <c r="AJ54" s="231"/>
      <c r="AK54" s="231"/>
      <c r="AL54" s="231"/>
      <c r="AM54" s="231"/>
      <c r="AN54" s="230">
        <f>SUM($AG$54,$AT$54)</f>
        <v>0</v>
      </c>
      <c r="AO54" s="231"/>
      <c r="AP54" s="231"/>
      <c r="AQ54" s="77" t="s">
        <v>80</v>
      </c>
      <c r="AR54" s="78"/>
      <c r="AS54" s="79">
        <v>0</v>
      </c>
      <c r="AT54" s="80">
        <f>ROUND(SUM($AV$54:$AW$54),2)</f>
        <v>0</v>
      </c>
      <c r="AU54" s="81">
        <f>'D.1.1.2 - SO 02 - Fóliovníky'!$P$77</f>
        <v>0</v>
      </c>
      <c r="AV54" s="80">
        <f>'D.1.1.2 - SO 02 - Fóliovníky'!$J$30</f>
        <v>0</v>
      </c>
      <c r="AW54" s="80">
        <f>'D.1.1.2 - SO 02 - Fóliovníky'!$J$31</f>
        <v>0</v>
      </c>
      <c r="AX54" s="80">
        <f>'D.1.1.2 - SO 02 - Fóliovníky'!$J$32</f>
        <v>0</v>
      </c>
      <c r="AY54" s="80">
        <f>'D.1.1.2 - SO 02 - Fóliovníky'!$J$33</f>
        <v>0</v>
      </c>
      <c r="AZ54" s="80">
        <f>'D.1.1.2 - SO 02 - Fóliovníky'!$F$30</f>
        <v>0</v>
      </c>
      <c r="BA54" s="80">
        <f>'D.1.1.2 - SO 02 - Fóliovníky'!$F$31</f>
        <v>0</v>
      </c>
      <c r="BB54" s="80">
        <f>'D.1.1.2 - SO 02 - Fóliovníky'!$F$32</f>
        <v>0</v>
      </c>
      <c r="BC54" s="80">
        <f>'D.1.1.2 - SO 02 - Fóliovníky'!$F$33</f>
        <v>0</v>
      </c>
      <c r="BD54" s="82">
        <f>'D.1.1.2 - SO 02 - Fóliovníky'!$F$34</f>
        <v>0</v>
      </c>
      <c r="BT54" s="74" t="s">
        <v>21</v>
      </c>
      <c r="BV54" s="74" t="s">
        <v>76</v>
      </c>
      <c r="BW54" s="74" t="s">
        <v>88</v>
      </c>
      <c r="BX54" s="74" t="s">
        <v>5</v>
      </c>
      <c r="CM54" s="74" t="s">
        <v>82</v>
      </c>
    </row>
    <row r="55" spans="1:91" s="74" customFormat="1" ht="28.5" customHeight="1">
      <c r="A55" s="240" t="s">
        <v>573</v>
      </c>
      <c r="B55" s="75"/>
      <c r="C55" s="76"/>
      <c r="D55" s="232" t="s">
        <v>89</v>
      </c>
      <c r="E55" s="233"/>
      <c r="F55" s="233"/>
      <c r="G55" s="233"/>
      <c r="H55" s="233"/>
      <c r="I55" s="76"/>
      <c r="J55" s="232" t="s">
        <v>90</v>
      </c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0">
        <f>'D.1.1.2.4 - Vnitřní mosto...'!$J$27</f>
        <v>0</v>
      </c>
      <c r="AH55" s="231"/>
      <c r="AI55" s="231"/>
      <c r="AJ55" s="231"/>
      <c r="AK55" s="231"/>
      <c r="AL55" s="231"/>
      <c r="AM55" s="231"/>
      <c r="AN55" s="230">
        <f>SUM($AG$55,$AT$55)</f>
        <v>0</v>
      </c>
      <c r="AO55" s="231"/>
      <c r="AP55" s="231"/>
      <c r="AQ55" s="77" t="s">
        <v>80</v>
      </c>
      <c r="AR55" s="78"/>
      <c r="AS55" s="79">
        <v>0</v>
      </c>
      <c r="AT55" s="80">
        <f>ROUND(SUM($AV$55:$AW$55),2)</f>
        <v>0</v>
      </c>
      <c r="AU55" s="81">
        <f>'D.1.1.2.4 - Vnitřní mosto...'!$P$77</f>
        <v>0</v>
      </c>
      <c r="AV55" s="80">
        <f>'D.1.1.2.4 - Vnitřní mosto...'!$J$30</f>
        <v>0</v>
      </c>
      <c r="AW55" s="80">
        <f>'D.1.1.2.4 - Vnitřní mosto...'!$J$31</f>
        <v>0</v>
      </c>
      <c r="AX55" s="80">
        <f>'D.1.1.2.4 - Vnitřní mosto...'!$J$32</f>
        <v>0</v>
      </c>
      <c r="AY55" s="80">
        <f>'D.1.1.2.4 - Vnitřní mosto...'!$J$33</f>
        <v>0</v>
      </c>
      <c r="AZ55" s="80">
        <f>'D.1.1.2.4 - Vnitřní mosto...'!$F$30</f>
        <v>0</v>
      </c>
      <c r="BA55" s="80">
        <f>'D.1.1.2.4 - Vnitřní mosto...'!$F$31</f>
        <v>0</v>
      </c>
      <c r="BB55" s="80">
        <f>'D.1.1.2.4 - Vnitřní mosto...'!$F$32</f>
        <v>0</v>
      </c>
      <c r="BC55" s="80">
        <f>'D.1.1.2.4 - Vnitřní mosto...'!$F$33</f>
        <v>0</v>
      </c>
      <c r="BD55" s="82">
        <f>'D.1.1.2.4 - Vnitřní mosto...'!$F$34</f>
        <v>0</v>
      </c>
      <c r="BT55" s="74" t="s">
        <v>21</v>
      </c>
      <c r="BV55" s="74" t="s">
        <v>76</v>
      </c>
      <c r="BW55" s="74" t="s">
        <v>91</v>
      </c>
      <c r="BX55" s="74" t="s">
        <v>5</v>
      </c>
      <c r="CM55" s="74" t="s">
        <v>82</v>
      </c>
    </row>
    <row r="56" spans="1:91" s="74" customFormat="1" ht="28.5" customHeight="1">
      <c r="A56" s="240" t="s">
        <v>573</v>
      </c>
      <c r="B56" s="75"/>
      <c r="C56" s="76"/>
      <c r="D56" s="232" t="s">
        <v>92</v>
      </c>
      <c r="E56" s="233"/>
      <c r="F56" s="233"/>
      <c r="G56" s="233"/>
      <c r="H56" s="233"/>
      <c r="I56" s="76"/>
      <c r="J56" s="232" t="s">
        <v>93</v>
      </c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0">
        <f>'D.2.1 - Připojení vody'!$J$27</f>
        <v>0</v>
      </c>
      <c r="AH56" s="231"/>
      <c r="AI56" s="231"/>
      <c r="AJ56" s="231"/>
      <c r="AK56" s="231"/>
      <c r="AL56" s="231"/>
      <c r="AM56" s="231"/>
      <c r="AN56" s="230">
        <f>SUM($AG$56,$AT$56)</f>
        <v>0</v>
      </c>
      <c r="AO56" s="231"/>
      <c r="AP56" s="231"/>
      <c r="AQ56" s="77" t="s">
        <v>80</v>
      </c>
      <c r="AR56" s="78"/>
      <c r="AS56" s="79">
        <v>0</v>
      </c>
      <c r="AT56" s="80">
        <f>ROUND(SUM($AV$56:$AW$56),2)</f>
        <v>0</v>
      </c>
      <c r="AU56" s="81">
        <f>'D.2.1 - Připojení vody'!$P$83</f>
        <v>0</v>
      </c>
      <c r="AV56" s="80">
        <f>'D.2.1 - Připojení vody'!$J$30</f>
        <v>0</v>
      </c>
      <c r="AW56" s="80">
        <f>'D.2.1 - Připojení vody'!$J$31</f>
        <v>0</v>
      </c>
      <c r="AX56" s="80">
        <f>'D.2.1 - Připojení vody'!$J$32</f>
        <v>0</v>
      </c>
      <c r="AY56" s="80">
        <f>'D.2.1 - Připojení vody'!$J$33</f>
        <v>0</v>
      </c>
      <c r="AZ56" s="80">
        <f>'D.2.1 - Připojení vody'!$F$30</f>
        <v>0</v>
      </c>
      <c r="BA56" s="80">
        <f>'D.2.1 - Připojení vody'!$F$31</f>
        <v>0</v>
      </c>
      <c r="BB56" s="80">
        <f>'D.2.1 - Připojení vody'!$F$32</f>
        <v>0</v>
      </c>
      <c r="BC56" s="80">
        <f>'D.2.1 - Připojení vody'!$F$33</f>
        <v>0</v>
      </c>
      <c r="BD56" s="82">
        <f>'D.2.1 - Připojení vody'!$F$34</f>
        <v>0</v>
      </c>
      <c r="BT56" s="74" t="s">
        <v>21</v>
      </c>
      <c r="BV56" s="74" t="s">
        <v>76</v>
      </c>
      <c r="BW56" s="74" t="s">
        <v>94</v>
      </c>
      <c r="BX56" s="74" t="s">
        <v>5</v>
      </c>
      <c r="CM56" s="74" t="s">
        <v>82</v>
      </c>
    </row>
    <row r="57" spans="1:91" s="74" customFormat="1" ht="28.5" customHeight="1">
      <c r="A57" s="240" t="s">
        <v>573</v>
      </c>
      <c r="B57" s="75"/>
      <c r="C57" s="76"/>
      <c r="D57" s="232" t="s">
        <v>95</v>
      </c>
      <c r="E57" s="233"/>
      <c r="F57" s="233"/>
      <c r="G57" s="233"/>
      <c r="H57" s="233"/>
      <c r="I57" s="76"/>
      <c r="J57" s="232" t="s">
        <v>96</v>
      </c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0">
        <f>'D.2.2 - Připojení elektřiny'!$J$27</f>
        <v>0</v>
      </c>
      <c r="AH57" s="231"/>
      <c r="AI57" s="231"/>
      <c r="AJ57" s="231"/>
      <c r="AK57" s="231"/>
      <c r="AL57" s="231"/>
      <c r="AM57" s="231"/>
      <c r="AN57" s="230">
        <f>SUM($AG$57,$AT$57)</f>
        <v>0</v>
      </c>
      <c r="AO57" s="231"/>
      <c r="AP57" s="231"/>
      <c r="AQ57" s="77" t="s">
        <v>80</v>
      </c>
      <c r="AR57" s="78"/>
      <c r="AS57" s="79">
        <v>0</v>
      </c>
      <c r="AT57" s="80">
        <f>ROUND(SUM($AV$57:$AW$57),2)</f>
        <v>0</v>
      </c>
      <c r="AU57" s="81">
        <f>'D.2.2 - Připojení elektřiny'!$P$78</f>
        <v>0</v>
      </c>
      <c r="AV57" s="80">
        <f>'D.2.2 - Připojení elektřiny'!$J$30</f>
        <v>0</v>
      </c>
      <c r="AW57" s="80">
        <f>'D.2.2 - Připojení elektřiny'!$J$31</f>
        <v>0</v>
      </c>
      <c r="AX57" s="80">
        <f>'D.2.2 - Připojení elektřiny'!$J$32</f>
        <v>0</v>
      </c>
      <c r="AY57" s="80">
        <f>'D.2.2 - Připojení elektřiny'!$J$33</f>
        <v>0</v>
      </c>
      <c r="AZ57" s="80">
        <f>'D.2.2 - Připojení elektřiny'!$F$30</f>
        <v>0</v>
      </c>
      <c r="BA57" s="80">
        <f>'D.2.2 - Připojení elektřiny'!$F$31</f>
        <v>0</v>
      </c>
      <c r="BB57" s="80">
        <f>'D.2.2 - Připojení elektřiny'!$F$32</f>
        <v>0</v>
      </c>
      <c r="BC57" s="80">
        <f>'D.2.2 - Připojení elektřiny'!$F$33</f>
        <v>0</v>
      </c>
      <c r="BD57" s="82">
        <f>'D.2.2 - Připojení elektřiny'!$F$34</f>
        <v>0</v>
      </c>
      <c r="BT57" s="74" t="s">
        <v>21</v>
      </c>
      <c r="BV57" s="74" t="s">
        <v>76</v>
      </c>
      <c r="BW57" s="74" t="s">
        <v>97</v>
      </c>
      <c r="BX57" s="74" t="s">
        <v>5</v>
      </c>
      <c r="CM57" s="74" t="s">
        <v>82</v>
      </c>
    </row>
    <row r="58" spans="1:91" s="74" customFormat="1" ht="28.5" customHeight="1">
      <c r="A58" s="240" t="s">
        <v>573</v>
      </c>
      <c r="B58" s="75"/>
      <c r="C58" s="76"/>
      <c r="D58" s="232" t="s">
        <v>98</v>
      </c>
      <c r="E58" s="233"/>
      <c r="F58" s="233"/>
      <c r="G58" s="233"/>
      <c r="H58" s="233"/>
      <c r="I58" s="76"/>
      <c r="J58" s="232" t="s">
        <v>99</v>
      </c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0">
        <f>'VRN - Vedlejší rozpočtové...'!$J$27</f>
        <v>0</v>
      </c>
      <c r="AH58" s="231"/>
      <c r="AI58" s="231"/>
      <c r="AJ58" s="231"/>
      <c r="AK58" s="231"/>
      <c r="AL58" s="231"/>
      <c r="AM58" s="231"/>
      <c r="AN58" s="230">
        <f>SUM($AG$58,$AT$58)</f>
        <v>0</v>
      </c>
      <c r="AO58" s="231"/>
      <c r="AP58" s="231"/>
      <c r="AQ58" s="77" t="s">
        <v>80</v>
      </c>
      <c r="AR58" s="78"/>
      <c r="AS58" s="83">
        <v>0</v>
      </c>
      <c r="AT58" s="84">
        <f>ROUND(SUM($AV$58:$AW$58),2)</f>
        <v>0</v>
      </c>
      <c r="AU58" s="85">
        <f>'VRN - Vedlejší rozpočtové...'!$P$78</f>
        <v>0</v>
      </c>
      <c r="AV58" s="84">
        <f>'VRN - Vedlejší rozpočtové...'!$J$30</f>
        <v>0</v>
      </c>
      <c r="AW58" s="84">
        <f>'VRN - Vedlejší rozpočtové...'!$J$31</f>
        <v>0</v>
      </c>
      <c r="AX58" s="84">
        <f>'VRN - Vedlejší rozpočtové...'!$J$32</f>
        <v>0</v>
      </c>
      <c r="AY58" s="84">
        <f>'VRN - Vedlejší rozpočtové...'!$J$33</f>
        <v>0</v>
      </c>
      <c r="AZ58" s="84">
        <f>'VRN - Vedlejší rozpočtové...'!$F$30</f>
        <v>0</v>
      </c>
      <c r="BA58" s="84">
        <f>'VRN - Vedlejší rozpočtové...'!$F$31</f>
        <v>0</v>
      </c>
      <c r="BB58" s="84">
        <f>'VRN - Vedlejší rozpočtové...'!$F$32</f>
        <v>0</v>
      </c>
      <c r="BC58" s="84">
        <f>'VRN - Vedlejší rozpočtové...'!$F$33</f>
        <v>0</v>
      </c>
      <c r="BD58" s="86">
        <f>'VRN - Vedlejší rozpočtové...'!$F$34</f>
        <v>0</v>
      </c>
      <c r="BT58" s="74" t="s">
        <v>21</v>
      </c>
      <c r="BV58" s="74" t="s">
        <v>76</v>
      </c>
      <c r="BW58" s="74" t="s">
        <v>100</v>
      </c>
      <c r="BX58" s="74" t="s">
        <v>5</v>
      </c>
      <c r="CM58" s="74" t="s">
        <v>82</v>
      </c>
    </row>
    <row r="59" spans="2:44" s="6" customFormat="1" ht="30.75" customHeight="1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43"/>
    </row>
    <row r="60" spans="2:44" s="6" customFormat="1" ht="7.5" customHeight="1"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43"/>
    </row>
  </sheetData>
  <sheetProtection password="CC35" sheet="1" objects="1" scenarios="1" formatColumns="0" formatRows="0" sort="0" autoFilter="0"/>
  <mergeCells count="65">
    <mergeCell ref="AR2:BE2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D.1.1.1 - SO 01 - Úložiště'!C2" tooltip="D.1.1.1 - SO 01 - Úložiště" display="/"/>
    <hyperlink ref="A53" location="'D.1.1.1.4 - Venkovní most...'!C2" tooltip="D.1.1.1.4 - Venkovní most..." display="/"/>
    <hyperlink ref="A54" location="'D.1.1.2 - SO 02 - Fóliovníky'!C2" tooltip="D.1.1.2 - SO 02 - Fóliovníky" display="/"/>
    <hyperlink ref="A55" location="'D.1.1.2.4 - Vnitřní mosto...'!C2" tooltip="D.1.1.2.4 - Vnitřní mosto..." display="/"/>
    <hyperlink ref="A56" location="'D.2.1 - Připojení vody'!C2" tooltip="D.2.1 - Připojení vody" display="/"/>
    <hyperlink ref="A57" location="'D.2.2 - Připojení elektřiny'!C2" tooltip="D.2.2 - Připojení elektřiny" display="/"/>
    <hyperlink ref="A58" location="'VRN - Vedlejší rozpočtové...'!C2" tooltip="VRN - Vedlejší rozpočtové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574</v>
      </c>
      <c r="G1" s="248" t="s">
        <v>575</v>
      </c>
      <c r="H1" s="248"/>
      <c r="I1" s="242"/>
      <c r="J1" s="243" t="s">
        <v>576</v>
      </c>
      <c r="K1" s="241" t="s">
        <v>101</v>
      </c>
      <c r="L1" s="243" t="s">
        <v>577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102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Modernizace provozu Dykových školek v k.ú. Křtiny - I. etapa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103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104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09.06.2016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 t="s">
        <v>30</v>
      </c>
      <c r="K14" s="27"/>
    </row>
    <row r="15" spans="2:11" s="6" customFormat="1" ht="18.75" customHeight="1">
      <c r="B15" s="23"/>
      <c r="C15" s="24"/>
      <c r="D15" s="24"/>
      <c r="E15" s="17" t="s">
        <v>31</v>
      </c>
      <c r="F15" s="24"/>
      <c r="G15" s="24"/>
      <c r="H15" s="24"/>
      <c r="I15" s="88" t="s">
        <v>32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32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88" t="s">
        <v>29</v>
      </c>
      <c r="J20" s="17" t="s">
        <v>36</v>
      </c>
      <c r="K20" s="27"/>
    </row>
    <row r="21" spans="2:11" s="6" customFormat="1" ht="18.75" customHeight="1">
      <c r="B21" s="23"/>
      <c r="C21" s="24"/>
      <c r="D21" s="24"/>
      <c r="E21" s="17" t="s">
        <v>37</v>
      </c>
      <c r="F21" s="24"/>
      <c r="G21" s="24"/>
      <c r="H21" s="24"/>
      <c r="I21" s="88" t="s">
        <v>32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39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40</v>
      </c>
      <c r="E27" s="24"/>
      <c r="F27" s="24"/>
      <c r="G27" s="24"/>
      <c r="H27" s="24"/>
      <c r="J27" s="67">
        <f>ROUND($J$85,2)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42</v>
      </c>
      <c r="G29" s="24"/>
      <c r="H29" s="24"/>
      <c r="I29" s="95" t="s">
        <v>41</v>
      </c>
      <c r="J29" s="28" t="s">
        <v>43</v>
      </c>
      <c r="K29" s="27"/>
    </row>
    <row r="30" spans="2:11" s="6" customFormat="1" ht="15" customHeight="1">
      <c r="B30" s="23"/>
      <c r="C30" s="24"/>
      <c r="D30" s="30" t="s">
        <v>44</v>
      </c>
      <c r="E30" s="30" t="s">
        <v>45</v>
      </c>
      <c r="F30" s="96">
        <f>ROUND(SUM($BE$85:$BE$212),2)</f>
        <v>0</v>
      </c>
      <c r="G30" s="24"/>
      <c r="H30" s="24"/>
      <c r="I30" s="97">
        <v>0.21</v>
      </c>
      <c r="J30" s="96">
        <f>ROUND(ROUND((SUM($BE$85:$BE$212)),2)*$I$30,2)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46</v>
      </c>
      <c r="F31" s="96">
        <f>ROUND(SUM($BF$85:$BF$212),2)</f>
        <v>0</v>
      </c>
      <c r="G31" s="24"/>
      <c r="H31" s="24"/>
      <c r="I31" s="97">
        <v>0.15</v>
      </c>
      <c r="J31" s="96">
        <f>ROUND(ROUND((SUM($BF$85:$BF$212)),2)*$I$31,2)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6">
        <f>ROUND(SUM($BG$85:$BG$212),2)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48</v>
      </c>
      <c r="F33" s="96">
        <f>ROUND(SUM($BH$85:$BH$212),2)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96">
        <f>ROUND(SUM($BI$85:$BI$212),2)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50</v>
      </c>
      <c r="E36" s="34"/>
      <c r="F36" s="34"/>
      <c r="G36" s="98" t="s">
        <v>51</v>
      </c>
      <c r="H36" s="35" t="s">
        <v>52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105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Modernizace provozu Dykových školek v k.ú. Křtiny - I. etapa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103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D.1.1.1 - SO 01 - Úložiště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Křtiny</v>
      </c>
      <c r="G49" s="24"/>
      <c r="H49" s="24"/>
      <c r="I49" s="88" t="s">
        <v>24</v>
      </c>
      <c r="J49" s="52" t="str">
        <f>IF($J$12="","",$J$12)</f>
        <v>09.06.2016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Mendelova univerzita v Brně</v>
      </c>
      <c r="G51" s="24"/>
      <c r="H51" s="24"/>
      <c r="I51" s="88" t="s">
        <v>35</v>
      </c>
      <c r="J51" s="17" t="str">
        <f>$E$21</f>
        <v>Zahrada Olomouc s.r.o.</v>
      </c>
      <c r="K51" s="27"/>
    </row>
    <row r="52" spans="2:11" s="6" customFormat="1" ht="15" customHeight="1">
      <c r="B52" s="23"/>
      <c r="C52" s="19" t="s">
        <v>33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106</v>
      </c>
      <c r="D54" s="32"/>
      <c r="E54" s="32"/>
      <c r="F54" s="32"/>
      <c r="G54" s="32"/>
      <c r="H54" s="32"/>
      <c r="I54" s="106"/>
      <c r="J54" s="107" t="s">
        <v>107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108</v>
      </c>
      <c r="D56" s="24"/>
      <c r="E56" s="24"/>
      <c r="F56" s="24"/>
      <c r="G56" s="24"/>
      <c r="H56" s="24"/>
      <c r="J56" s="67">
        <f>$J$85</f>
        <v>0</v>
      </c>
      <c r="K56" s="27"/>
      <c r="AU56" s="6" t="s">
        <v>109</v>
      </c>
    </row>
    <row r="57" spans="2:11" s="73" customFormat="1" ht="25.5" customHeight="1">
      <c r="B57" s="108"/>
      <c r="C57" s="109"/>
      <c r="D57" s="110" t="s">
        <v>110</v>
      </c>
      <c r="E57" s="110"/>
      <c r="F57" s="110"/>
      <c r="G57" s="110"/>
      <c r="H57" s="110"/>
      <c r="I57" s="111"/>
      <c r="J57" s="112">
        <f>$J$86</f>
        <v>0</v>
      </c>
      <c r="K57" s="113"/>
    </row>
    <row r="58" spans="2:11" s="114" customFormat="1" ht="21" customHeight="1">
      <c r="B58" s="115"/>
      <c r="C58" s="116"/>
      <c r="D58" s="117" t="s">
        <v>111</v>
      </c>
      <c r="E58" s="117"/>
      <c r="F58" s="117"/>
      <c r="G58" s="117"/>
      <c r="H58" s="117"/>
      <c r="I58" s="118"/>
      <c r="J58" s="119">
        <f>$J$87</f>
        <v>0</v>
      </c>
      <c r="K58" s="120"/>
    </row>
    <row r="59" spans="2:11" s="114" customFormat="1" ht="21" customHeight="1">
      <c r="B59" s="115"/>
      <c r="C59" s="116"/>
      <c r="D59" s="117" t="s">
        <v>112</v>
      </c>
      <c r="E59" s="117"/>
      <c r="F59" s="117"/>
      <c r="G59" s="117"/>
      <c r="H59" s="117"/>
      <c r="I59" s="118"/>
      <c r="J59" s="119">
        <f>$J$146</f>
        <v>0</v>
      </c>
      <c r="K59" s="120"/>
    </row>
    <row r="60" spans="2:11" s="114" customFormat="1" ht="21" customHeight="1">
      <c r="B60" s="115"/>
      <c r="C60" s="116"/>
      <c r="D60" s="117" t="s">
        <v>113</v>
      </c>
      <c r="E60" s="117"/>
      <c r="F60" s="117"/>
      <c r="G60" s="117"/>
      <c r="H60" s="117"/>
      <c r="I60" s="118"/>
      <c r="J60" s="119">
        <f>$J$181</f>
        <v>0</v>
      </c>
      <c r="K60" s="120"/>
    </row>
    <row r="61" spans="2:11" s="114" customFormat="1" ht="21" customHeight="1">
      <c r="B61" s="115"/>
      <c r="C61" s="116"/>
      <c r="D61" s="117" t="s">
        <v>114</v>
      </c>
      <c r="E61" s="117"/>
      <c r="F61" s="117"/>
      <c r="G61" s="117"/>
      <c r="H61" s="117"/>
      <c r="I61" s="118"/>
      <c r="J61" s="119">
        <f>$J$188</f>
        <v>0</v>
      </c>
      <c r="K61" s="120"/>
    </row>
    <row r="62" spans="2:11" s="114" customFormat="1" ht="21" customHeight="1">
      <c r="B62" s="115"/>
      <c r="C62" s="116"/>
      <c r="D62" s="117" t="s">
        <v>115</v>
      </c>
      <c r="E62" s="117"/>
      <c r="F62" s="117"/>
      <c r="G62" s="117"/>
      <c r="H62" s="117"/>
      <c r="I62" s="118"/>
      <c r="J62" s="119">
        <f>$J$195</f>
        <v>0</v>
      </c>
      <c r="K62" s="120"/>
    </row>
    <row r="63" spans="2:11" s="114" customFormat="1" ht="21" customHeight="1">
      <c r="B63" s="115"/>
      <c r="C63" s="116"/>
      <c r="D63" s="117" t="s">
        <v>116</v>
      </c>
      <c r="E63" s="117"/>
      <c r="F63" s="117"/>
      <c r="G63" s="117"/>
      <c r="H63" s="117"/>
      <c r="I63" s="118"/>
      <c r="J63" s="119">
        <f>$J$202</f>
        <v>0</v>
      </c>
      <c r="K63" s="120"/>
    </row>
    <row r="64" spans="2:11" s="73" customFormat="1" ht="25.5" customHeight="1">
      <c r="B64" s="108"/>
      <c r="C64" s="109"/>
      <c r="D64" s="110" t="s">
        <v>117</v>
      </c>
      <c r="E64" s="110"/>
      <c r="F64" s="110"/>
      <c r="G64" s="110"/>
      <c r="H64" s="110"/>
      <c r="I64" s="111"/>
      <c r="J64" s="112">
        <f>$J$205</f>
        <v>0</v>
      </c>
      <c r="K64" s="113"/>
    </row>
    <row r="65" spans="2:11" s="114" customFormat="1" ht="21" customHeight="1">
      <c r="B65" s="115"/>
      <c r="C65" s="116"/>
      <c r="D65" s="117" t="s">
        <v>118</v>
      </c>
      <c r="E65" s="117"/>
      <c r="F65" s="117"/>
      <c r="G65" s="117"/>
      <c r="H65" s="117"/>
      <c r="I65" s="118"/>
      <c r="J65" s="119">
        <f>$J$206</f>
        <v>0</v>
      </c>
      <c r="K65" s="120"/>
    </row>
    <row r="66" spans="2:11" s="6" customFormat="1" ht="22.5" customHeight="1">
      <c r="B66" s="23"/>
      <c r="C66" s="24"/>
      <c r="D66" s="24"/>
      <c r="E66" s="24"/>
      <c r="F66" s="24"/>
      <c r="G66" s="24"/>
      <c r="H66" s="24"/>
      <c r="J66" s="24"/>
      <c r="K66" s="27"/>
    </row>
    <row r="67" spans="2:11" s="6" customFormat="1" ht="7.5" customHeight="1">
      <c r="B67" s="38"/>
      <c r="C67" s="39"/>
      <c r="D67" s="39"/>
      <c r="E67" s="39"/>
      <c r="F67" s="39"/>
      <c r="G67" s="39"/>
      <c r="H67" s="39"/>
      <c r="I67" s="101"/>
      <c r="J67" s="39"/>
      <c r="K67" s="40"/>
    </row>
    <row r="71" spans="2:12" s="6" customFormat="1" ht="7.5" customHeight="1">
      <c r="B71" s="41"/>
      <c r="C71" s="42"/>
      <c r="D71" s="42"/>
      <c r="E71" s="42"/>
      <c r="F71" s="42"/>
      <c r="G71" s="42"/>
      <c r="H71" s="42"/>
      <c r="I71" s="103"/>
      <c r="J71" s="42"/>
      <c r="K71" s="42"/>
      <c r="L71" s="43"/>
    </row>
    <row r="72" spans="2:12" s="6" customFormat="1" ht="37.5" customHeight="1">
      <c r="B72" s="23"/>
      <c r="C72" s="12" t="s">
        <v>119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" customHeight="1">
      <c r="B74" s="23"/>
      <c r="C74" s="19" t="s">
        <v>16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6.5" customHeight="1">
      <c r="B75" s="23"/>
      <c r="C75" s="24"/>
      <c r="D75" s="24"/>
      <c r="E75" s="237" t="str">
        <f>$E$7</f>
        <v>Modernizace provozu Dykových školek v k.ú. Křtiny - I. etapa</v>
      </c>
      <c r="F75" s="212"/>
      <c r="G75" s="212"/>
      <c r="H75" s="212"/>
      <c r="J75" s="24"/>
      <c r="K75" s="24"/>
      <c r="L75" s="43"/>
    </row>
    <row r="76" spans="2:12" s="6" customFormat="1" ht="15" customHeight="1">
      <c r="B76" s="23"/>
      <c r="C76" s="19" t="s">
        <v>103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>
      <c r="B77" s="23"/>
      <c r="C77" s="24"/>
      <c r="D77" s="24"/>
      <c r="E77" s="220" t="str">
        <f>$E$9</f>
        <v>D.1.1.1 - SO 01 - Úložiště</v>
      </c>
      <c r="F77" s="212"/>
      <c r="G77" s="212"/>
      <c r="H77" s="212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>
      <c r="B79" s="23"/>
      <c r="C79" s="19" t="s">
        <v>22</v>
      </c>
      <c r="D79" s="24"/>
      <c r="E79" s="24"/>
      <c r="F79" s="17" t="str">
        <f>$F$12</f>
        <v>Křtiny</v>
      </c>
      <c r="G79" s="24"/>
      <c r="H79" s="24"/>
      <c r="I79" s="88" t="s">
        <v>24</v>
      </c>
      <c r="J79" s="52" t="str">
        <f>IF($J$12="","",$J$12)</f>
        <v>09.06.2016</v>
      </c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5.75" customHeight="1">
      <c r="B81" s="23"/>
      <c r="C81" s="19" t="s">
        <v>28</v>
      </c>
      <c r="D81" s="24"/>
      <c r="E81" s="24"/>
      <c r="F81" s="17" t="str">
        <f>$E$15</f>
        <v>Mendelova univerzita v Brně</v>
      </c>
      <c r="G81" s="24"/>
      <c r="H81" s="24"/>
      <c r="I81" s="88" t="s">
        <v>35</v>
      </c>
      <c r="J81" s="17" t="str">
        <f>$E$21</f>
        <v>Zahrada Olomouc s.r.o.</v>
      </c>
      <c r="K81" s="24"/>
      <c r="L81" s="43"/>
    </row>
    <row r="82" spans="2:12" s="6" customFormat="1" ht="15" customHeight="1">
      <c r="B82" s="23"/>
      <c r="C82" s="19" t="s">
        <v>33</v>
      </c>
      <c r="D82" s="24"/>
      <c r="E82" s="24"/>
      <c r="F82" s="17">
        <f>IF($E$18="","",$E$18)</f>
      </c>
      <c r="G82" s="24"/>
      <c r="H82" s="24"/>
      <c r="J82" s="24"/>
      <c r="K82" s="24"/>
      <c r="L82" s="43"/>
    </row>
    <row r="83" spans="2:12" s="6" customFormat="1" ht="11.2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20" s="121" customFormat="1" ht="30" customHeight="1">
      <c r="B84" s="122"/>
      <c r="C84" s="123" t="s">
        <v>120</v>
      </c>
      <c r="D84" s="124" t="s">
        <v>59</v>
      </c>
      <c r="E84" s="124" t="s">
        <v>55</v>
      </c>
      <c r="F84" s="124" t="s">
        <v>121</v>
      </c>
      <c r="G84" s="124" t="s">
        <v>122</v>
      </c>
      <c r="H84" s="124" t="s">
        <v>123</v>
      </c>
      <c r="I84" s="125" t="s">
        <v>124</v>
      </c>
      <c r="J84" s="124" t="s">
        <v>125</v>
      </c>
      <c r="K84" s="126" t="s">
        <v>126</v>
      </c>
      <c r="L84" s="127"/>
      <c r="M84" s="59" t="s">
        <v>127</v>
      </c>
      <c r="N84" s="60" t="s">
        <v>44</v>
      </c>
      <c r="O84" s="60" t="s">
        <v>128</v>
      </c>
      <c r="P84" s="60" t="s">
        <v>129</v>
      </c>
      <c r="Q84" s="60" t="s">
        <v>130</v>
      </c>
      <c r="R84" s="60" t="s">
        <v>131</v>
      </c>
      <c r="S84" s="60" t="s">
        <v>132</v>
      </c>
      <c r="T84" s="61" t="s">
        <v>133</v>
      </c>
    </row>
    <row r="85" spans="2:63" s="6" customFormat="1" ht="30" customHeight="1">
      <c r="B85" s="23"/>
      <c r="C85" s="66" t="s">
        <v>108</v>
      </c>
      <c r="D85" s="24"/>
      <c r="E85" s="24"/>
      <c r="F85" s="24"/>
      <c r="G85" s="24"/>
      <c r="H85" s="24"/>
      <c r="J85" s="128">
        <f>$BK$85</f>
        <v>0</v>
      </c>
      <c r="K85" s="24"/>
      <c r="L85" s="43"/>
      <c r="M85" s="63"/>
      <c r="N85" s="64"/>
      <c r="O85" s="64"/>
      <c r="P85" s="129">
        <f>$P$86+$P$205</f>
        <v>0</v>
      </c>
      <c r="Q85" s="64"/>
      <c r="R85" s="129">
        <f>$R$86+$R$205</f>
        <v>8.51328013</v>
      </c>
      <c r="S85" s="64"/>
      <c r="T85" s="130">
        <f>$T$86+$T$205</f>
        <v>0</v>
      </c>
      <c r="AT85" s="6" t="s">
        <v>73</v>
      </c>
      <c r="AU85" s="6" t="s">
        <v>109</v>
      </c>
      <c r="BK85" s="131">
        <f>$BK$86+$BK$205</f>
        <v>0</v>
      </c>
    </row>
    <row r="86" spans="2:63" s="132" customFormat="1" ht="37.5" customHeight="1">
      <c r="B86" s="133"/>
      <c r="C86" s="134"/>
      <c r="D86" s="134" t="s">
        <v>73</v>
      </c>
      <c r="E86" s="135" t="s">
        <v>134</v>
      </c>
      <c r="F86" s="135" t="s">
        <v>135</v>
      </c>
      <c r="G86" s="134"/>
      <c r="H86" s="134"/>
      <c r="J86" s="136">
        <f>$BK$86</f>
        <v>0</v>
      </c>
      <c r="K86" s="134"/>
      <c r="L86" s="137"/>
      <c r="M86" s="138"/>
      <c r="N86" s="134"/>
      <c r="O86" s="134"/>
      <c r="P86" s="139">
        <f>$P$87+$P$146+$P$181+$P$188+$P$195+$P$202</f>
        <v>0</v>
      </c>
      <c r="Q86" s="134"/>
      <c r="R86" s="139">
        <f>$R$87+$R$146+$R$181+$R$188+$R$195+$R$202</f>
        <v>8.51008513</v>
      </c>
      <c r="S86" s="134"/>
      <c r="T86" s="140">
        <f>$T$87+$T$146+$T$181+$T$188+$T$195+$T$202</f>
        <v>0</v>
      </c>
      <c r="AR86" s="141" t="s">
        <v>21</v>
      </c>
      <c r="AT86" s="141" t="s">
        <v>73</v>
      </c>
      <c r="AU86" s="141" t="s">
        <v>74</v>
      </c>
      <c r="AY86" s="141" t="s">
        <v>136</v>
      </c>
      <c r="BK86" s="142">
        <f>$BK$87+$BK$146+$BK$181+$BK$188+$BK$195+$BK$202</f>
        <v>0</v>
      </c>
    </row>
    <row r="87" spans="2:63" s="132" customFormat="1" ht="21" customHeight="1">
      <c r="B87" s="133"/>
      <c r="C87" s="134"/>
      <c r="D87" s="134" t="s">
        <v>73</v>
      </c>
      <c r="E87" s="143" t="s">
        <v>21</v>
      </c>
      <c r="F87" s="143" t="s">
        <v>137</v>
      </c>
      <c r="G87" s="134"/>
      <c r="H87" s="134"/>
      <c r="J87" s="144">
        <f>$BK$87</f>
        <v>0</v>
      </c>
      <c r="K87" s="134"/>
      <c r="L87" s="137"/>
      <c r="M87" s="138"/>
      <c r="N87" s="134"/>
      <c r="O87" s="134"/>
      <c r="P87" s="139">
        <f>SUM($P$88:$P$145)</f>
        <v>0</v>
      </c>
      <c r="Q87" s="134"/>
      <c r="R87" s="139">
        <f>SUM($R$88:$R$145)</f>
        <v>0</v>
      </c>
      <c r="S87" s="134"/>
      <c r="T87" s="140">
        <f>SUM($T$88:$T$145)</f>
        <v>0</v>
      </c>
      <c r="AR87" s="141" t="s">
        <v>21</v>
      </c>
      <c r="AT87" s="141" t="s">
        <v>73</v>
      </c>
      <c r="AU87" s="141" t="s">
        <v>21</v>
      </c>
      <c r="AY87" s="141" t="s">
        <v>136</v>
      </c>
      <c r="BK87" s="142">
        <f>SUM($BK$88:$BK$145)</f>
        <v>0</v>
      </c>
    </row>
    <row r="88" spans="2:65" s="6" customFormat="1" ht="15.75" customHeight="1">
      <c r="B88" s="23"/>
      <c r="C88" s="145" t="s">
        <v>21</v>
      </c>
      <c r="D88" s="145" t="s">
        <v>138</v>
      </c>
      <c r="E88" s="146" t="s">
        <v>139</v>
      </c>
      <c r="F88" s="147" t="s">
        <v>140</v>
      </c>
      <c r="G88" s="148" t="s">
        <v>141</v>
      </c>
      <c r="H88" s="149">
        <v>4046.08</v>
      </c>
      <c r="I88" s="150"/>
      <c r="J88" s="151">
        <f>ROUND($I$88*$H$88,2)</f>
        <v>0</v>
      </c>
      <c r="K88" s="147" t="s">
        <v>142</v>
      </c>
      <c r="L88" s="43"/>
      <c r="M88" s="152"/>
      <c r="N88" s="153" t="s">
        <v>45</v>
      </c>
      <c r="O88" s="24"/>
      <c r="P88" s="154">
        <f>$O$88*$H$88</f>
        <v>0</v>
      </c>
      <c r="Q88" s="154">
        <v>0</v>
      </c>
      <c r="R88" s="154">
        <f>$Q$88*$H$88</f>
        <v>0</v>
      </c>
      <c r="S88" s="154">
        <v>0</v>
      </c>
      <c r="T88" s="155">
        <f>$S$88*$H$88</f>
        <v>0</v>
      </c>
      <c r="AR88" s="89" t="s">
        <v>143</v>
      </c>
      <c r="AT88" s="89" t="s">
        <v>138</v>
      </c>
      <c r="AU88" s="89" t="s">
        <v>82</v>
      </c>
      <c r="AY88" s="6" t="s">
        <v>136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21</v>
      </c>
      <c r="BK88" s="156">
        <f>ROUND($I$88*$H$88,2)</f>
        <v>0</v>
      </c>
      <c r="BL88" s="89" t="s">
        <v>143</v>
      </c>
      <c r="BM88" s="89" t="s">
        <v>144</v>
      </c>
    </row>
    <row r="89" spans="2:47" s="6" customFormat="1" ht="16.5" customHeight="1">
      <c r="B89" s="23"/>
      <c r="C89" s="24"/>
      <c r="D89" s="157" t="s">
        <v>145</v>
      </c>
      <c r="E89" s="24"/>
      <c r="F89" s="158" t="s">
        <v>140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145</v>
      </c>
      <c r="AU89" s="6" t="s">
        <v>82</v>
      </c>
    </row>
    <row r="90" spans="2:51" s="6" customFormat="1" ht="15.75" customHeight="1">
      <c r="B90" s="159"/>
      <c r="C90" s="160"/>
      <c r="D90" s="161" t="s">
        <v>146</v>
      </c>
      <c r="E90" s="160"/>
      <c r="F90" s="162" t="s">
        <v>147</v>
      </c>
      <c r="G90" s="160"/>
      <c r="H90" s="160"/>
      <c r="J90" s="160"/>
      <c r="K90" s="160"/>
      <c r="L90" s="163"/>
      <c r="M90" s="164"/>
      <c r="N90" s="160"/>
      <c r="O90" s="160"/>
      <c r="P90" s="160"/>
      <c r="Q90" s="160"/>
      <c r="R90" s="160"/>
      <c r="S90" s="160"/>
      <c r="T90" s="165"/>
      <c r="AT90" s="166" t="s">
        <v>146</v>
      </c>
      <c r="AU90" s="166" t="s">
        <v>82</v>
      </c>
      <c r="AV90" s="166" t="s">
        <v>21</v>
      </c>
      <c r="AW90" s="166" t="s">
        <v>109</v>
      </c>
      <c r="AX90" s="166" t="s">
        <v>74</v>
      </c>
      <c r="AY90" s="166" t="s">
        <v>136</v>
      </c>
    </row>
    <row r="91" spans="2:51" s="6" customFormat="1" ht="15.75" customHeight="1">
      <c r="B91" s="167"/>
      <c r="C91" s="168"/>
      <c r="D91" s="161" t="s">
        <v>146</v>
      </c>
      <c r="E91" s="168"/>
      <c r="F91" s="169" t="s">
        <v>148</v>
      </c>
      <c r="G91" s="168"/>
      <c r="H91" s="170">
        <v>4046.08</v>
      </c>
      <c r="J91" s="168"/>
      <c r="K91" s="168"/>
      <c r="L91" s="171"/>
      <c r="M91" s="172"/>
      <c r="N91" s="168"/>
      <c r="O91" s="168"/>
      <c r="P91" s="168"/>
      <c r="Q91" s="168"/>
      <c r="R91" s="168"/>
      <c r="S91" s="168"/>
      <c r="T91" s="173"/>
      <c r="AT91" s="174" t="s">
        <v>146</v>
      </c>
      <c r="AU91" s="174" t="s">
        <v>82</v>
      </c>
      <c r="AV91" s="174" t="s">
        <v>82</v>
      </c>
      <c r="AW91" s="174" t="s">
        <v>109</v>
      </c>
      <c r="AX91" s="174" t="s">
        <v>21</v>
      </c>
      <c r="AY91" s="174" t="s">
        <v>136</v>
      </c>
    </row>
    <row r="92" spans="2:65" s="6" customFormat="1" ht="15.75" customHeight="1">
      <c r="B92" s="23"/>
      <c r="C92" s="145" t="s">
        <v>82</v>
      </c>
      <c r="D92" s="145" t="s">
        <v>138</v>
      </c>
      <c r="E92" s="146" t="s">
        <v>149</v>
      </c>
      <c r="F92" s="147" t="s">
        <v>150</v>
      </c>
      <c r="G92" s="148" t="s">
        <v>141</v>
      </c>
      <c r="H92" s="149">
        <v>1302.78</v>
      </c>
      <c r="I92" s="150"/>
      <c r="J92" s="151">
        <f>ROUND($I$92*$H$92,2)</f>
        <v>0</v>
      </c>
      <c r="K92" s="147" t="s">
        <v>142</v>
      </c>
      <c r="L92" s="43"/>
      <c r="M92" s="152"/>
      <c r="N92" s="153" t="s">
        <v>45</v>
      </c>
      <c r="O92" s="24"/>
      <c r="P92" s="154">
        <f>$O$92*$H$92</f>
        <v>0</v>
      </c>
      <c r="Q92" s="154">
        <v>0</v>
      </c>
      <c r="R92" s="154">
        <f>$Q$92*$H$92</f>
        <v>0</v>
      </c>
      <c r="S92" s="154">
        <v>0</v>
      </c>
      <c r="T92" s="155">
        <f>$S$92*$H$92</f>
        <v>0</v>
      </c>
      <c r="AR92" s="89" t="s">
        <v>143</v>
      </c>
      <c r="AT92" s="89" t="s">
        <v>138</v>
      </c>
      <c r="AU92" s="89" t="s">
        <v>82</v>
      </c>
      <c r="AY92" s="6" t="s">
        <v>136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9" t="s">
        <v>21</v>
      </c>
      <c r="BK92" s="156">
        <f>ROUND($I$92*$H$92,2)</f>
        <v>0</v>
      </c>
      <c r="BL92" s="89" t="s">
        <v>143</v>
      </c>
      <c r="BM92" s="89" t="s">
        <v>151</v>
      </c>
    </row>
    <row r="93" spans="2:47" s="6" customFormat="1" ht="16.5" customHeight="1">
      <c r="B93" s="23"/>
      <c r="C93" s="24"/>
      <c r="D93" s="157" t="s">
        <v>145</v>
      </c>
      <c r="E93" s="24"/>
      <c r="F93" s="158" t="s">
        <v>150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145</v>
      </c>
      <c r="AU93" s="6" t="s">
        <v>82</v>
      </c>
    </row>
    <row r="94" spans="2:51" s="6" customFormat="1" ht="15.75" customHeight="1">
      <c r="B94" s="159"/>
      <c r="C94" s="160"/>
      <c r="D94" s="161" t="s">
        <v>146</v>
      </c>
      <c r="E94" s="160"/>
      <c r="F94" s="162" t="s">
        <v>147</v>
      </c>
      <c r="G94" s="160"/>
      <c r="H94" s="160"/>
      <c r="J94" s="160"/>
      <c r="K94" s="160"/>
      <c r="L94" s="163"/>
      <c r="M94" s="164"/>
      <c r="N94" s="160"/>
      <c r="O94" s="160"/>
      <c r="P94" s="160"/>
      <c r="Q94" s="160"/>
      <c r="R94" s="160"/>
      <c r="S94" s="160"/>
      <c r="T94" s="165"/>
      <c r="AT94" s="166" t="s">
        <v>146</v>
      </c>
      <c r="AU94" s="166" t="s">
        <v>82</v>
      </c>
      <c r="AV94" s="166" t="s">
        <v>21</v>
      </c>
      <c r="AW94" s="166" t="s">
        <v>109</v>
      </c>
      <c r="AX94" s="166" t="s">
        <v>74</v>
      </c>
      <c r="AY94" s="166" t="s">
        <v>136</v>
      </c>
    </row>
    <row r="95" spans="2:51" s="6" customFormat="1" ht="15.75" customHeight="1">
      <c r="B95" s="167"/>
      <c r="C95" s="168"/>
      <c r="D95" s="161" t="s">
        <v>146</v>
      </c>
      <c r="E95" s="168"/>
      <c r="F95" s="169" t="s">
        <v>152</v>
      </c>
      <c r="G95" s="168"/>
      <c r="H95" s="170">
        <v>1302.78</v>
      </c>
      <c r="J95" s="168"/>
      <c r="K95" s="168"/>
      <c r="L95" s="171"/>
      <c r="M95" s="172"/>
      <c r="N95" s="168"/>
      <c r="O95" s="168"/>
      <c r="P95" s="168"/>
      <c r="Q95" s="168"/>
      <c r="R95" s="168"/>
      <c r="S95" s="168"/>
      <c r="T95" s="173"/>
      <c r="AT95" s="174" t="s">
        <v>146</v>
      </c>
      <c r="AU95" s="174" t="s">
        <v>82</v>
      </c>
      <c r="AV95" s="174" t="s">
        <v>82</v>
      </c>
      <c r="AW95" s="174" t="s">
        <v>109</v>
      </c>
      <c r="AX95" s="174" t="s">
        <v>21</v>
      </c>
      <c r="AY95" s="174" t="s">
        <v>136</v>
      </c>
    </row>
    <row r="96" spans="2:65" s="6" customFormat="1" ht="15.75" customHeight="1">
      <c r="B96" s="23"/>
      <c r="C96" s="145" t="s">
        <v>153</v>
      </c>
      <c r="D96" s="145" t="s">
        <v>138</v>
      </c>
      <c r="E96" s="146" t="s">
        <v>154</v>
      </c>
      <c r="F96" s="147" t="s">
        <v>155</v>
      </c>
      <c r="G96" s="148" t="s">
        <v>141</v>
      </c>
      <c r="H96" s="149">
        <v>10</v>
      </c>
      <c r="I96" s="150"/>
      <c r="J96" s="151">
        <f>ROUND($I$96*$H$96,2)</f>
        <v>0</v>
      </c>
      <c r="K96" s="147" t="s">
        <v>142</v>
      </c>
      <c r="L96" s="43"/>
      <c r="M96" s="152"/>
      <c r="N96" s="153" t="s">
        <v>45</v>
      </c>
      <c r="O96" s="24"/>
      <c r="P96" s="154">
        <f>$O$96*$H$96</f>
        <v>0</v>
      </c>
      <c r="Q96" s="154">
        <v>0</v>
      </c>
      <c r="R96" s="154">
        <f>$Q$96*$H$96</f>
        <v>0</v>
      </c>
      <c r="S96" s="154">
        <v>0</v>
      </c>
      <c r="T96" s="155">
        <f>$S$96*$H$96</f>
        <v>0</v>
      </c>
      <c r="AR96" s="89" t="s">
        <v>143</v>
      </c>
      <c r="AT96" s="89" t="s">
        <v>138</v>
      </c>
      <c r="AU96" s="89" t="s">
        <v>82</v>
      </c>
      <c r="AY96" s="6" t="s">
        <v>136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21</v>
      </c>
      <c r="BK96" s="156">
        <f>ROUND($I$96*$H$96,2)</f>
        <v>0</v>
      </c>
      <c r="BL96" s="89" t="s">
        <v>143</v>
      </c>
      <c r="BM96" s="89" t="s">
        <v>156</v>
      </c>
    </row>
    <row r="97" spans="2:47" s="6" customFormat="1" ht="16.5" customHeight="1">
      <c r="B97" s="23"/>
      <c r="C97" s="24"/>
      <c r="D97" s="157" t="s">
        <v>145</v>
      </c>
      <c r="E97" s="24"/>
      <c r="F97" s="158" t="s">
        <v>155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145</v>
      </c>
      <c r="AU97" s="6" t="s">
        <v>82</v>
      </c>
    </row>
    <row r="98" spans="2:51" s="6" customFormat="1" ht="15.75" customHeight="1">
      <c r="B98" s="159"/>
      <c r="C98" s="160"/>
      <c r="D98" s="161" t="s">
        <v>146</v>
      </c>
      <c r="E98" s="160"/>
      <c r="F98" s="162" t="s">
        <v>157</v>
      </c>
      <c r="G98" s="160"/>
      <c r="H98" s="160"/>
      <c r="J98" s="160"/>
      <c r="K98" s="160"/>
      <c r="L98" s="163"/>
      <c r="M98" s="164"/>
      <c r="N98" s="160"/>
      <c r="O98" s="160"/>
      <c r="P98" s="160"/>
      <c r="Q98" s="160"/>
      <c r="R98" s="160"/>
      <c r="S98" s="160"/>
      <c r="T98" s="165"/>
      <c r="AT98" s="166" t="s">
        <v>146</v>
      </c>
      <c r="AU98" s="166" t="s">
        <v>82</v>
      </c>
      <c r="AV98" s="166" t="s">
        <v>21</v>
      </c>
      <c r="AW98" s="166" t="s">
        <v>109</v>
      </c>
      <c r="AX98" s="166" t="s">
        <v>74</v>
      </c>
      <c r="AY98" s="166" t="s">
        <v>136</v>
      </c>
    </row>
    <row r="99" spans="2:51" s="6" customFormat="1" ht="15.75" customHeight="1">
      <c r="B99" s="167"/>
      <c r="C99" s="168"/>
      <c r="D99" s="161" t="s">
        <v>146</v>
      </c>
      <c r="E99" s="168"/>
      <c r="F99" s="169" t="s">
        <v>158</v>
      </c>
      <c r="G99" s="168"/>
      <c r="H99" s="170">
        <v>10</v>
      </c>
      <c r="J99" s="168"/>
      <c r="K99" s="168"/>
      <c r="L99" s="171"/>
      <c r="M99" s="172"/>
      <c r="N99" s="168"/>
      <c r="O99" s="168"/>
      <c r="P99" s="168"/>
      <c r="Q99" s="168"/>
      <c r="R99" s="168"/>
      <c r="S99" s="168"/>
      <c r="T99" s="173"/>
      <c r="AT99" s="174" t="s">
        <v>146</v>
      </c>
      <c r="AU99" s="174" t="s">
        <v>82</v>
      </c>
      <c r="AV99" s="174" t="s">
        <v>82</v>
      </c>
      <c r="AW99" s="174" t="s">
        <v>109</v>
      </c>
      <c r="AX99" s="174" t="s">
        <v>21</v>
      </c>
      <c r="AY99" s="174" t="s">
        <v>136</v>
      </c>
    </row>
    <row r="100" spans="2:65" s="6" customFormat="1" ht="15.75" customHeight="1">
      <c r="B100" s="23"/>
      <c r="C100" s="145" t="s">
        <v>143</v>
      </c>
      <c r="D100" s="145" t="s">
        <v>138</v>
      </c>
      <c r="E100" s="146" t="s">
        <v>159</v>
      </c>
      <c r="F100" s="147" t="s">
        <v>160</v>
      </c>
      <c r="G100" s="148" t="s">
        <v>141</v>
      </c>
      <c r="H100" s="149">
        <v>55.685</v>
      </c>
      <c r="I100" s="150"/>
      <c r="J100" s="151">
        <f>ROUND($I$100*$H$100,2)</f>
        <v>0</v>
      </c>
      <c r="K100" s="147" t="s">
        <v>142</v>
      </c>
      <c r="L100" s="43"/>
      <c r="M100" s="152"/>
      <c r="N100" s="153" t="s">
        <v>45</v>
      </c>
      <c r="O100" s="24"/>
      <c r="P100" s="154">
        <f>$O$100*$H$100</f>
        <v>0</v>
      </c>
      <c r="Q100" s="154">
        <v>0</v>
      </c>
      <c r="R100" s="154">
        <f>$Q$100*$H$100</f>
        <v>0</v>
      </c>
      <c r="S100" s="154">
        <v>0</v>
      </c>
      <c r="T100" s="155">
        <f>$S$100*$H$100</f>
        <v>0</v>
      </c>
      <c r="AR100" s="89" t="s">
        <v>143</v>
      </c>
      <c r="AT100" s="89" t="s">
        <v>138</v>
      </c>
      <c r="AU100" s="89" t="s">
        <v>82</v>
      </c>
      <c r="AY100" s="6" t="s">
        <v>136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89" t="s">
        <v>21</v>
      </c>
      <c r="BK100" s="156">
        <f>ROUND($I$100*$H$100,2)</f>
        <v>0</v>
      </c>
      <c r="BL100" s="89" t="s">
        <v>143</v>
      </c>
      <c r="BM100" s="89" t="s">
        <v>161</v>
      </c>
    </row>
    <row r="101" spans="2:47" s="6" customFormat="1" ht="16.5" customHeight="1">
      <c r="B101" s="23"/>
      <c r="C101" s="24"/>
      <c r="D101" s="157" t="s">
        <v>145</v>
      </c>
      <c r="E101" s="24"/>
      <c r="F101" s="158" t="s">
        <v>160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145</v>
      </c>
      <c r="AU101" s="6" t="s">
        <v>82</v>
      </c>
    </row>
    <row r="102" spans="2:51" s="6" customFormat="1" ht="15.75" customHeight="1">
      <c r="B102" s="159"/>
      <c r="C102" s="160"/>
      <c r="D102" s="161" t="s">
        <v>146</v>
      </c>
      <c r="E102" s="160"/>
      <c r="F102" s="162" t="s">
        <v>162</v>
      </c>
      <c r="G102" s="160"/>
      <c r="H102" s="160"/>
      <c r="J102" s="160"/>
      <c r="K102" s="160"/>
      <c r="L102" s="163"/>
      <c r="M102" s="164"/>
      <c r="N102" s="160"/>
      <c r="O102" s="160"/>
      <c r="P102" s="160"/>
      <c r="Q102" s="160"/>
      <c r="R102" s="160"/>
      <c r="S102" s="160"/>
      <c r="T102" s="165"/>
      <c r="AT102" s="166" t="s">
        <v>146</v>
      </c>
      <c r="AU102" s="166" t="s">
        <v>82</v>
      </c>
      <c r="AV102" s="166" t="s">
        <v>21</v>
      </c>
      <c r="AW102" s="166" t="s">
        <v>109</v>
      </c>
      <c r="AX102" s="166" t="s">
        <v>74</v>
      </c>
      <c r="AY102" s="166" t="s">
        <v>136</v>
      </c>
    </row>
    <row r="103" spans="2:51" s="6" customFormat="1" ht="15.75" customHeight="1">
      <c r="B103" s="159"/>
      <c r="C103" s="160"/>
      <c r="D103" s="161" t="s">
        <v>146</v>
      </c>
      <c r="E103" s="160"/>
      <c r="F103" s="162" t="s">
        <v>163</v>
      </c>
      <c r="G103" s="160"/>
      <c r="H103" s="160"/>
      <c r="J103" s="160"/>
      <c r="K103" s="160"/>
      <c r="L103" s="163"/>
      <c r="M103" s="164"/>
      <c r="N103" s="160"/>
      <c r="O103" s="160"/>
      <c r="P103" s="160"/>
      <c r="Q103" s="160"/>
      <c r="R103" s="160"/>
      <c r="S103" s="160"/>
      <c r="T103" s="165"/>
      <c r="AT103" s="166" t="s">
        <v>146</v>
      </c>
      <c r="AU103" s="166" t="s">
        <v>82</v>
      </c>
      <c r="AV103" s="166" t="s">
        <v>21</v>
      </c>
      <c r="AW103" s="166" t="s">
        <v>109</v>
      </c>
      <c r="AX103" s="166" t="s">
        <v>74</v>
      </c>
      <c r="AY103" s="166" t="s">
        <v>136</v>
      </c>
    </row>
    <row r="104" spans="2:51" s="6" customFormat="1" ht="15.75" customHeight="1">
      <c r="B104" s="167"/>
      <c r="C104" s="168"/>
      <c r="D104" s="161" t="s">
        <v>146</v>
      </c>
      <c r="E104" s="168"/>
      <c r="F104" s="169" t="s">
        <v>164</v>
      </c>
      <c r="G104" s="168"/>
      <c r="H104" s="170">
        <v>55.685</v>
      </c>
      <c r="J104" s="168"/>
      <c r="K104" s="168"/>
      <c r="L104" s="171"/>
      <c r="M104" s="172"/>
      <c r="N104" s="168"/>
      <c r="O104" s="168"/>
      <c r="P104" s="168"/>
      <c r="Q104" s="168"/>
      <c r="R104" s="168"/>
      <c r="S104" s="168"/>
      <c r="T104" s="173"/>
      <c r="AT104" s="174" t="s">
        <v>146</v>
      </c>
      <c r="AU104" s="174" t="s">
        <v>82</v>
      </c>
      <c r="AV104" s="174" t="s">
        <v>82</v>
      </c>
      <c r="AW104" s="174" t="s">
        <v>109</v>
      </c>
      <c r="AX104" s="174" t="s">
        <v>21</v>
      </c>
      <c r="AY104" s="174" t="s">
        <v>136</v>
      </c>
    </row>
    <row r="105" spans="2:65" s="6" customFormat="1" ht="15.75" customHeight="1">
      <c r="B105" s="23"/>
      <c r="C105" s="145" t="s">
        <v>165</v>
      </c>
      <c r="D105" s="145" t="s">
        <v>138</v>
      </c>
      <c r="E105" s="146" t="s">
        <v>166</v>
      </c>
      <c r="F105" s="147" t="s">
        <v>167</v>
      </c>
      <c r="G105" s="148" t="s">
        <v>141</v>
      </c>
      <c r="H105" s="149">
        <v>1292.92</v>
      </c>
      <c r="I105" s="150"/>
      <c r="J105" s="151">
        <f>ROUND($I$105*$H$105,2)</f>
        <v>0</v>
      </c>
      <c r="K105" s="147" t="s">
        <v>142</v>
      </c>
      <c r="L105" s="43"/>
      <c r="M105" s="152"/>
      <c r="N105" s="153" t="s">
        <v>45</v>
      </c>
      <c r="O105" s="24"/>
      <c r="P105" s="154">
        <f>$O$105*$H$105</f>
        <v>0</v>
      </c>
      <c r="Q105" s="154">
        <v>0</v>
      </c>
      <c r="R105" s="154">
        <f>$Q$105*$H$105</f>
        <v>0</v>
      </c>
      <c r="S105" s="154">
        <v>0</v>
      </c>
      <c r="T105" s="155">
        <f>$S$105*$H$105</f>
        <v>0</v>
      </c>
      <c r="AR105" s="89" t="s">
        <v>143</v>
      </c>
      <c r="AT105" s="89" t="s">
        <v>138</v>
      </c>
      <c r="AU105" s="89" t="s">
        <v>82</v>
      </c>
      <c r="AY105" s="6" t="s">
        <v>136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21</v>
      </c>
      <c r="BK105" s="156">
        <f>ROUND($I$105*$H$105,2)</f>
        <v>0</v>
      </c>
      <c r="BL105" s="89" t="s">
        <v>143</v>
      </c>
      <c r="BM105" s="89" t="s">
        <v>168</v>
      </c>
    </row>
    <row r="106" spans="2:47" s="6" customFormat="1" ht="16.5" customHeight="1">
      <c r="B106" s="23"/>
      <c r="C106" s="24"/>
      <c r="D106" s="157" t="s">
        <v>145</v>
      </c>
      <c r="E106" s="24"/>
      <c r="F106" s="158" t="s">
        <v>167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145</v>
      </c>
      <c r="AU106" s="6" t="s">
        <v>82</v>
      </c>
    </row>
    <row r="107" spans="2:51" s="6" customFormat="1" ht="15.75" customHeight="1">
      <c r="B107" s="159"/>
      <c r="C107" s="160"/>
      <c r="D107" s="161" t="s">
        <v>146</v>
      </c>
      <c r="E107" s="160"/>
      <c r="F107" s="162" t="s">
        <v>169</v>
      </c>
      <c r="G107" s="160"/>
      <c r="H107" s="160"/>
      <c r="J107" s="160"/>
      <c r="K107" s="160"/>
      <c r="L107" s="163"/>
      <c r="M107" s="164"/>
      <c r="N107" s="160"/>
      <c r="O107" s="160"/>
      <c r="P107" s="160"/>
      <c r="Q107" s="160"/>
      <c r="R107" s="160"/>
      <c r="S107" s="160"/>
      <c r="T107" s="165"/>
      <c r="AT107" s="166" t="s">
        <v>146</v>
      </c>
      <c r="AU107" s="166" t="s">
        <v>82</v>
      </c>
      <c r="AV107" s="166" t="s">
        <v>21</v>
      </c>
      <c r="AW107" s="166" t="s">
        <v>109</v>
      </c>
      <c r="AX107" s="166" t="s">
        <v>74</v>
      </c>
      <c r="AY107" s="166" t="s">
        <v>136</v>
      </c>
    </row>
    <row r="108" spans="2:51" s="6" customFormat="1" ht="15.75" customHeight="1">
      <c r="B108" s="167"/>
      <c r="C108" s="168"/>
      <c r="D108" s="161" t="s">
        <v>146</v>
      </c>
      <c r="E108" s="168"/>
      <c r="F108" s="169" t="s">
        <v>152</v>
      </c>
      <c r="G108" s="168"/>
      <c r="H108" s="170">
        <v>1302.78</v>
      </c>
      <c r="J108" s="168"/>
      <c r="K108" s="168"/>
      <c r="L108" s="171"/>
      <c r="M108" s="172"/>
      <c r="N108" s="168"/>
      <c r="O108" s="168"/>
      <c r="P108" s="168"/>
      <c r="Q108" s="168"/>
      <c r="R108" s="168"/>
      <c r="S108" s="168"/>
      <c r="T108" s="173"/>
      <c r="AT108" s="174" t="s">
        <v>146</v>
      </c>
      <c r="AU108" s="174" t="s">
        <v>82</v>
      </c>
      <c r="AV108" s="174" t="s">
        <v>82</v>
      </c>
      <c r="AW108" s="174" t="s">
        <v>109</v>
      </c>
      <c r="AX108" s="174" t="s">
        <v>74</v>
      </c>
      <c r="AY108" s="174" t="s">
        <v>136</v>
      </c>
    </row>
    <row r="109" spans="2:51" s="6" customFormat="1" ht="15.75" customHeight="1">
      <c r="B109" s="159"/>
      <c r="C109" s="160"/>
      <c r="D109" s="161" t="s">
        <v>146</v>
      </c>
      <c r="E109" s="160"/>
      <c r="F109" s="162" t="s">
        <v>170</v>
      </c>
      <c r="G109" s="160"/>
      <c r="H109" s="160"/>
      <c r="J109" s="160"/>
      <c r="K109" s="160"/>
      <c r="L109" s="163"/>
      <c r="M109" s="164"/>
      <c r="N109" s="160"/>
      <c r="O109" s="160"/>
      <c r="P109" s="160"/>
      <c r="Q109" s="160"/>
      <c r="R109" s="160"/>
      <c r="S109" s="160"/>
      <c r="T109" s="165"/>
      <c r="AT109" s="166" t="s">
        <v>146</v>
      </c>
      <c r="AU109" s="166" t="s">
        <v>82</v>
      </c>
      <c r="AV109" s="166" t="s">
        <v>21</v>
      </c>
      <c r="AW109" s="166" t="s">
        <v>109</v>
      </c>
      <c r="AX109" s="166" t="s">
        <v>74</v>
      </c>
      <c r="AY109" s="166" t="s">
        <v>136</v>
      </c>
    </row>
    <row r="110" spans="2:51" s="6" customFormat="1" ht="15.75" customHeight="1">
      <c r="B110" s="167"/>
      <c r="C110" s="168"/>
      <c r="D110" s="161" t="s">
        <v>146</v>
      </c>
      <c r="E110" s="168"/>
      <c r="F110" s="169" t="s">
        <v>171</v>
      </c>
      <c r="G110" s="168"/>
      <c r="H110" s="170">
        <v>-9.86</v>
      </c>
      <c r="J110" s="168"/>
      <c r="K110" s="168"/>
      <c r="L110" s="171"/>
      <c r="M110" s="172"/>
      <c r="N110" s="168"/>
      <c r="O110" s="168"/>
      <c r="P110" s="168"/>
      <c r="Q110" s="168"/>
      <c r="R110" s="168"/>
      <c r="S110" s="168"/>
      <c r="T110" s="173"/>
      <c r="AT110" s="174" t="s">
        <v>146</v>
      </c>
      <c r="AU110" s="174" t="s">
        <v>82</v>
      </c>
      <c r="AV110" s="174" t="s">
        <v>82</v>
      </c>
      <c r="AW110" s="174" t="s">
        <v>109</v>
      </c>
      <c r="AX110" s="174" t="s">
        <v>74</v>
      </c>
      <c r="AY110" s="174" t="s">
        <v>136</v>
      </c>
    </row>
    <row r="111" spans="2:51" s="6" customFormat="1" ht="15.75" customHeight="1">
      <c r="B111" s="175"/>
      <c r="C111" s="176"/>
      <c r="D111" s="161" t="s">
        <v>146</v>
      </c>
      <c r="E111" s="176"/>
      <c r="F111" s="177" t="s">
        <v>172</v>
      </c>
      <c r="G111" s="176"/>
      <c r="H111" s="178">
        <v>1292.92</v>
      </c>
      <c r="J111" s="176"/>
      <c r="K111" s="176"/>
      <c r="L111" s="179"/>
      <c r="M111" s="180"/>
      <c r="N111" s="176"/>
      <c r="O111" s="176"/>
      <c r="P111" s="176"/>
      <c r="Q111" s="176"/>
      <c r="R111" s="176"/>
      <c r="S111" s="176"/>
      <c r="T111" s="181"/>
      <c r="AT111" s="182" t="s">
        <v>146</v>
      </c>
      <c r="AU111" s="182" t="s">
        <v>82</v>
      </c>
      <c r="AV111" s="182" t="s">
        <v>143</v>
      </c>
      <c r="AW111" s="182" t="s">
        <v>109</v>
      </c>
      <c r="AX111" s="182" t="s">
        <v>21</v>
      </c>
      <c r="AY111" s="182" t="s">
        <v>136</v>
      </c>
    </row>
    <row r="112" spans="2:65" s="6" customFormat="1" ht="15.75" customHeight="1">
      <c r="B112" s="23"/>
      <c r="C112" s="145" t="s">
        <v>173</v>
      </c>
      <c r="D112" s="145" t="s">
        <v>138</v>
      </c>
      <c r="E112" s="146" t="s">
        <v>174</v>
      </c>
      <c r="F112" s="147" t="s">
        <v>175</v>
      </c>
      <c r="G112" s="148" t="s">
        <v>141</v>
      </c>
      <c r="H112" s="149">
        <v>12929.2</v>
      </c>
      <c r="I112" s="150"/>
      <c r="J112" s="151">
        <f>ROUND($I$112*$H$112,2)</f>
        <v>0</v>
      </c>
      <c r="K112" s="147" t="s">
        <v>142</v>
      </c>
      <c r="L112" s="43"/>
      <c r="M112" s="152"/>
      <c r="N112" s="153" t="s">
        <v>45</v>
      </c>
      <c r="O112" s="24"/>
      <c r="P112" s="154">
        <f>$O$112*$H$112</f>
        <v>0</v>
      </c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9" t="s">
        <v>143</v>
      </c>
      <c r="AT112" s="89" t="s">
        <v>138</v>
      </c>
      <c r="AU112" s="89" t="s">
        <v>82</v>
      </c>
      <c r="AY112" s="6" t="s">
        <v>136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21</v>
      </c>
      <c r="BK112" s="156">
        <f>ROUND($I$112*$H$112,2)</f>
        <v>0</v>
      </c>
      <c r="BL112" s="89" t="s">
        <v>143</v>
      </c>
      <c r="BM112" s="89" t="s">
        <v>176</v>
      </c>
    </row>
    <row r="113" spans="2:47" s="6" customFormat="1" ht="16.5" customHeight="1">
      <c r="B113" s="23"/>
      <c r="C113" s="24"/>
      <c r="D113" s="157" t="s">
        <v>145</v>
      </c>
      <c r="E113" s="24"/>
      <c r="F113" s="158" t="s">
        <v>175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145</v>
      </c>
      <c r="AU113" s="6" t="s">
        <v>82</v>
      </c>
    </row>
    <row r="114" spans="2:51" s="6" customFormat="1" ht="15.75" customHeight="1">
      <c r="B114" s="167"/>
      <c r="C114" s="168"/>
      <c r="D114" s="161" t="s">
        <v>146</v>
      </c>
      <c r="E114" s="168"/>
      <c r="F114" s="169" t="s">
        <v>177</v>
      </c>
      <c r="G114" s="168"/>
      <c r="H114" s="170">
        <v>12929.2</v>
      </c>
      <c r="J114" s="168"/>
      <c r="K114" s="168"/>
      <c r="L114" s="171"/>
      <c r="M114" s="172"/>
      <c r="N114" s="168"/>
      <c r="O114" s="168"/>
      <c r="P114" s="168"/>
      <c r="Q114" s="168"/>
      <c r="R114" s="168"/>
      <c r="S114" s="168"/>
      <c r="T114" s="173"/>
      <c r="AT114" s="174" t="s">
        <v>146</v>
      </c>
      <c r="AU114" s="174" t="s">
        <v>82</v>
      </c>
      <c r="AV114" s="174" t="s">
        <v>82</v>
      </c>
      <c r="AW114" s="174" t="s">
        <v>109</v>
      </c>
      <c r="AX114" s="174" t="s">
        <v>21</v>
      </c>
      <c r="AY114" s="174" t="s">
        <v>136</v>
      </c>
    </row>
    <row r="115" spans="2:65" s="6" customFormat="1" ht="15.75" customHeight="1">
      <c r="B115" s="23"/>
      <c r="C115" s="145" t="s">
        <v>178</v>
      </c>
      <c r="D115" s="145" t="s">
        <v>138</v>
      </c>
      <c r="E115" s="146" t="s">
        <v>179</v>
      </c>
      <c r="F115" s="147" t="s">
        <v>180</v>
      </c>
      <c r="G115" s="148" t="s">
        <v>141</v>
      </c>
      <c r="H115" s="149">
        <v>10.964</v>
      </c>
      <c r="I115" s="150"/>
      <c r="J115" s="151">
        <f>ROUND($I$115*$H$115,2)</f>
        <v>0</v>
      </c>
      <c r="K115" s="147" t="s">
        <v>142</v>
      </c>
      <c r="L115" s="43"/>
      <c r="M115" s="152"/>
      <c r="N115" s="153" t="s">
        <v>45</v>
      </c>
      <c r="O115" s="24"/>
      <c r="P115" s="154">
        <f>$O$115*$H$115</f>
        <v>0</v>
      </c>
      <c r="Q115" s="154">
        <v>0</v>
      </c>
      <c r="R115" s="154">
        <f>$Q$115*$H$115</f>
        <v>0</v>
      </c>
      <c r="S115" s="154">
        <v>0</v>
      </c>
      <c r="T115" s="155">
        <f>$S$115*$H$115</f>
        <v>0</v>
      </c>
      <c r="AR115" s="89" t="s">
        <v>143</v>
      </c>
      <c r="AT115" s="89" t="s">
        <v>138</v>
      </c>
      <c r="AU115" s="89" t="s">
        <v>82</v>
      </c>
      <c r="AY115" s="6" t="s">
        <v>136</v>
      </c>
      <c r="BE115" s="156">
        <f>IF($N$115="základní",$J$115,0)</f>
        <v>0</v>
      </c>
      <c r="BF115" s="156">
        <f>IF($N$115="snížená",$J$115,0)</f>
        <v>0</v>
      </c>
      <c r="BG115" s="156">
        <f>IF($N$115="zákl. přenesená",$J$115,0)</f>
        <v>0</v>
      </c>
      <c r="BH115" s="156">
        <f>IF($N$115="sníž. přenesená",$J$115,0)</f>
        <v>0</v>
      </c>
      <c r="BI115" s="156">
        <f>IF($N$115="nulová",$J$115,0)</f>
        <v>0</v>
      </c>
      <c r="BJ115" s="89" t="s">
        <v>21</v>
      </c>
      <c r="BK115" s="156">
        <f>ROUND($I$115*$H$115,2)</f>
        <v>0</v>
      </c>
      <c r="BL115" s="89" t="s">
        <v>143</v>
      </c>
      <c r="BM115" s="89" t="s">
        <v>181</v>
      </c>
    </row>
    <row r="116" spans="2:47" s="6" customFormat="1" ht="16.5" customHeight="1">
      <c r="B116" s="23"/>
      <c r="C116" s="24"/>
      <c r="D116" s="157" t="s">
        <v>145</v>
      </c>
      <c r="E116" s="24"/>
      <c r="F116" s="158" t="s">
        <v>180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145</v>
      </c>
      <c r="AU116" s="6" t="s">
        <v>82</v>
      </c>
    </row>
    <row r="117" spans="2:51" s="6" customFormat="1" ht="15.75" customHeight="1">
      <c r="B117" s="159"/>
      <c r="C117" s="160"/>
      <c r="D117" s="161" t="s">
        <v>146</v>
      </c>
      <c r="E117" s="160"/>
      <c r="F117" s="162" t="s">
        <v>182</v>
      </c>
      <c r="G117" s="160"/>
      <c r="H117" s="160"/>
      <c r="J117" s="160"/>
      <c r="K117" s="160"/>
      <c r="L117" s="163"/>
      <c r="M117" s="164"/>
      <c r="N117" s="160"/>
      <c r="O117" s="160"/>
      <c r="P117" s="160"/>
      <c r="Q117" s="160"/>
      <c r="R117" s="160"/>
      <c r="S117" s="160"/>
      <c r="T117" s="165"/>
      <c r="AT117" s="166" t="s">
        <v>146</v>
      </c>
      <c r="AU117" s="166" t="s">
        <v>82</v>
      </c>
      <c r="AV117" s="166" t="s">
        <v>21</v>
      </c>
      <c r="AW117" s="166" t="s">
        <v>109</v>
      </c>
      <c r="AX117" s="166" t="s">
        <v>74</v>
      </c>
      <c r="AY117" s="166" t="s">
        <v>136</v>
      </c>
    </row>
    <row r="118" spans="2:51" s="6" customFormat="1" ht="15.75" customHeight="1">
      <c r="B118" s="167"/>
      <c r="C118" s="168"/>
      <c r="D118" s="161" t="s">
        <v>146</v>
      </c>
      <c r="E118" s="168"/>
      <c r="F118" s="169" t="s">
        <v>183</v>
      </c>
      <c r="G118" s="168"/>
      <c r="H118" s="170">
        <v>10.964</v>
      </c>
      <c r="J118" s="168"/>
      <c r="K118" s="168"/>
      <c r="L118" s="171"/>
      <c r="M118" s="172"/>
      <c r="N118" s="168"/>
      <c r="O118" s="168"/>
      <c r="P118" s="168"/>
      <c r="Q118" s="168"/>
      <c r="R118" s="168"/>
      <c r="S118" s="168"/>
      <c r="T118" s="173"/>
      <c r="AT118" s="174" t="s">
        <v>146</v>
      </c>
      <c r="AU118" s="174" t="s">
        <v>82</v>
      </c>
      <c r="AV118" s="174" t="s">
        <v>82</v>
      </c>
      <c r="AW118" s="174" t="s">
        <v>109</v>
      </c>
      <c r="AX118" s="174" t="s">
        <v>21</v>
      </c>
      <c r="AY118" s="174" t="s">
        <v>136</v>
      </c>
    </row>
    <row r="119" spans="2:65" s="6" customFormat="1" ht="15.75" customHeight="1">
      <c r="B119" s="23"/>
      <c r="C119" s="145" t="s">
        <v>184</v>
      </c>
      <c r="D119" s="145" t="s">
        <v>138</v>
      </c>
      <c r="E119" s="146" t="s">
        <v>185</v>
      </c>
      <c r="F119" s="147" t="s">
        <v>186</v>
      </c>
      <c r="G119" s="148" t="s">
        <v>141</v>
      </c>
      <c r="H119" s="149">
        <v>9.86</v>
      </c>
      <c r="I119" s="150"/>
      <c r="J119" s="151">
        <f>ROUND($I$119*$H$119,2)</f>
        <v>0</v>
      </c>
      <c r="K119" s="147" t="s">
        <v>142</v>
      </c>
      <c r="L119" s="43"/>
      <c r="M119" s="152"/>
      <c r="N119" s="153" t="s">
        <v>45</v>
      </c>
      <c r="O119" s="24"/>
      <c r="P119" s="154">
        <f>$O$119*$H$119</f>
        <v>0</v>
      </c>
      <c r="Q119" s="154">
        <v>0</v>
      </c>
      <c r="R119" s="154">
        <f>$Q$119*$H$119</f>
        <v>0</v>
      </c>
      <c r="S119" s="154">
        <v>0</v>
      </c>
      <c r="T119" s="155">
        <f>$S$119*$H$119</f>
        <v>0</v>
      </c>
      <c r="AR119" s="89" t="s">
        <v>143</v>
      </c>
      <c r="AT119" s="89" t="s">
        <v>138</v>
      </c>
      <c r="AU119" s="89" t="s">
        <v>82</v>
      </c>
      <c r="AY119" s="6" t="s">
        <v>136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89" t="s">
        <v>21</v>
      </c>
      <c r="BK119" s="156">
        <f>ROUND($I$119*$H$119,2)</f>
        <v>0</v>
      </c>
      <c r="BL119" s="89" t="s">
        <v>143</v>
      </c>
      <c r="BM119" s="89" t="s">
        <v>187</v>
      </c>
    </row>
    <row r="120" spans="2:47" s="6" customFormat="1" ht="16.5" customHeight="1">
      <c r="B120" s="23"/>
      <c r="C120" s="24"/>
      <c r="D120" s="157" t="s">
        <v>145</v>
      </c>
      <c r="E120" s="24"/>
      <c r="F120" s="158" t="s">
        <v>186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145</v>
      </c>
      <c r="AU120" s="6" t="s">
        <v>82</v>
      </c>
    </row>
    <row r="121" spans="2:51" s="6" customFormat="1" ht="15.75" customHeight="1">
      <c r="B121" s="159"/>
      <c r="C121" s="160"/>
      <c r="D121" s="161" t="s">
        <v>146</v>
      </c>
      <c r="E121" s="160"/>
      <c r="F121" s="162" t="s">
        <v>147</v>
      </c>
      <c r="G121" s="160"/>
      <c r="H121" s="160"/>
      <c r="J121" s="160"/>
      <c r="K121" s="160"/>
      <c r="L121" s="163"/>
      <c r="M121" s="164"/>
      <c r="N121" s="160"/>
      <c r="O121" s="160"/>
      <c r="P121" s="160"/>
      <c r="Q121" s="160"/>
      <c r="R121" s="160"/>
      <c r="S121" s="160"/>
      <c r="T121" s="165"/>
      <c r="AT121" s="166" t="s">
        <v>146</v>
      </c>
      <c r="AU121" s="166" t="s">
        <v>82</v>
      </c>
      <c r="AV121" s="166" t="s">
        <v>21</v>
      </c>
      <c r="AW121" s="166" t="s">
        <v>109</v>
      </c>
      <c r="AX121" s="166" t="s">
        <v>74</v>
      </c>
      <c r="AY121" s="166" t="s">
        <v>136</v>
      </c>
    </row>
    <row r="122" spans="2:51" s="6" customFormat="1" ht="15.75" customHeight="1">
      <c r="B122" s="167"/>
      <c r="C122" s="168"/>
      <c r="D122" s="161" t="s">
        <v>146</v>
      </c>
      <c r="E122" s="168"/>
      <c r="F122" s="169" t="s">
        <v>188</v>
      </c>
      <c r="G122" s="168"/>
      <c r="H122" s="170">
        <v>9.86</v>
      </c>
      <c r="J122" s="168"/>
      <c r="K122" s="168"/>
      <c r="L122" s="171"/>
      <c r="M122" s="172"/>
      <c r="N122" s="168"/>
      <c r="O122" s="168"/>
      <c r="P122" s="168"/>
      <c r="Q122" s="168"/>
      <c r="R122" s="168"/>
      <c r="S122" s="168"/>
      <c r="T122" s="173"/>
      <c r="AT122" s="174" t="s">
        <v>146</v>
      </c>
      <c r="AU122" s="174" t="s">
        <v>82</v>
      </c>
      <c r="AV122" s="174" t="s">
        <v>82</v>
      </c>
      <c r="AW122" s="174" t="s">
        <v>109</v>
      </c>
      <c r="AX122" s="174" t="s">
        <v>21</v>
      </c>
      <c r="AY122" s="174" t="s">
        <v>136</v>
      </c>
    </row>
    <row r="123" spans="2:65" s="6" customFormat="1" ht="15.75" customHeight="1">
      <c r="B123" s="23"/>
      <c r="C123" s="145" t="s">
        <v>189</v>
      </c>
      <c r="D123" s="145" t="s">
        <v>138</v>
      </c>
      <c r="E123" s="146" t="s">
        <v>190</v>
      </c>
      <c r="F123" s="147" t="s">
        <v>191</v>
      </c>
      <c r="G123" s="148" t="s">
        <v>192</v>
      </c>
      <c r="H123" s="149">
        <v>2327.256</v>
      </c>
      <c r="I123" s="150"/>
      <c r="J123" s="151">
        <f>ROUND($I$123*$H$123,2)</f>
        <v>0</v>
      </c>
      <c r="K123" s="147" t="s">
        <v>142</v>
      </c>
      <c r="L123" s="43"/>
      <c r="M123" s="152"/>
      <c r="N123" s="153" t="s">
        <v>45</v>
      </c>
      <c r="O123" s="24"/>
      <c r="P123" s="154">
        <f>$O$123*$H$123</f>
        <v>0</v>
      </c>
      <c r="Q123" s="154">
        <v>0</v>
      </c>
      <c r="R123" s="154">
        <f>$Q$123*$H$123</f>
        <v>0</v>
      </c>
      <c r="S123" s="154">
        <v>0</v>
      </c>
      <c r="T123" s="155">
        <f>$S$123*$H$123</f>
        <v>0</v>
      </c>
      <c r="AR123" s="89" t="s">
        <v>143</v>
      </c>
      <c r="AT123" s="89" t="s">
        <v>138</v>
      </c>
      <c r="AU123" s="89" t="s">
        <v>82</v>
      </c>
      <c r="AY123" s="6" t="s">
        <v>136</v>
      </c>
      <c r="BE123" s="156">
        <f>IF($N$123="základní",$J$123,0)</f>
        <v>0</v>
      </c>
      <c r="BF123" s="156">
        <f>IF($N$123="snížená",$J$123,0)</f>
        <v>0</v>
      </c>
      <c r="BG123" s="156">
        <f>IF($N$123="zákl. přenesená",$J$123,0)</f>
        <v>0</v>
      </c>
      <c r="BH123" s="156">
        <f>IF($N$123="sníž. přenesená",$J$123,0)</f>
        <v>0</v>
      </c>
      <c r="BI123" s="156">
        <f>IF($N$123="nulová",$J$123,0)</f>
        <v>0</v>
      </c>
      <c r="BJ123" s="89" t="s">
        <v>21</v>
      </c>
      <c r="BK123" s="156">
        <f>ROUND($I$123*$H$123,2)</f>
        <v>0</v>
      </c>
      <c r="BL123" s="89" t="s">
        <v>143</v>
      </c>
      <c r="BM123" s="89" t="s">
        <v>193</v>
      </c>
    </row>
    <row r="124" spans="2:47" s="6" customFormat="1" ht="16.5" customHeight="1">
      <c r="B124" s="23"/>
      <c r="C124" s="24"/>
      <c r="D124" s="157" t="s">
        <v>145</v>
      </c>
      <c r="E124" s="24"/>
      <c r="F124" s="158" t="s">
        <v>191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145</v>
      </c>
      <c r="AU124" s="6" t="s">
        <v>82</v>
      </c>
    </row>
    <row r="125" spans="2:51" s="6" customFormat="1" ht="15.75" customHeight="1">
      <c r="B125" s="167"/>
      <c r="C125" s="168"/>
      <c r="D125" s="161" t="s">
        <v>146</v>
      </c>
      <c r="E125" s="168"/>
      <c r="F125" s="169" t="s">
        <v>194</v>
      </c>
      <c r="G125" s="168"/>
      <c r="H125" s="170">
        <v>2327.256</v>
      </c>
      <c r="J125" s="168"/>
      <c r="K125" s="168"/>
      <c r="L125" s="171"/>
      <c r="M125" s="172"/>
      <c r="N125" s="168"/>
      <c r="O125" s="168"/>
      <c r="P125" s="168"/>
      <c r="Q125" s="168"/>
      <c r="R125" s="168"/>
      <c r="S125" s="168"/>
      <c r="T125" s="173"/>
      <c r="AT125" s="174" t="s">
        <v>146</v>
      </c>
      <c r="AU125" s="174" t="s">
        <v>82</v>
      </c>
      <c r="AV125" s="174" t="s">
        <v>82</v>
      </c>
      <c r="AW125" s="174" t="s">
        <v>109</v>
      </c>
      <c r="AX125" s="174" t="s">
        <v>21</v>
      </c>
      <c r="AY125" s="174" t="s">
        <v>136</v>
      </c>
    </row>
    <row r="126" spans="2:65" s="6" customFormat="1" ht="15.75" customHeight="1">
      <c r="B126" s="23"/>
      <c r="C126" s="145" t="s">
        <v>26</v>
      </c>
      <c r="D126" s="145" t="s">
        <v>138</v>
      </c>
      <c r="E126" s="146" t="s">
        <v>195</v>
      </c>
      <c r="F126" s="147" t="s">
        <v>196</v>
      </c>
      <c r="G126" s="148" t="s">
        <v>197</v>
      </c>
      <c r="H126" s="149">
        <v>36.09</v>
      </c>
      <c r="I126" s="150"/>
      <c r="J126" s="151">
        <f>ROUND($I$126*$H$126,2)</f>
        <v>0</v>
      </c>
      <c r="K126" s="147" t="s">
        <v>142</v>
      </c>
      <c r="L126" s="43"/>
      <c r="M126" s="152"/>
      <c r="N126" s="153" t="s">
        <v>45</v>
      </c>
      <c r="O126" s="24"/>
      <c r="P126" s="154">
        <f>$O$126*$H$126</f>
        <v>0</v>
      </c>
      <c r="Q126" s="154">
        <v>0</v>
      </c>
      <c r="R126" s="154">
        <f>$Q$126*$H$126</f>
        <v>0</v>
      </c>
      <c r="S126" s="154">
        <v>0</v>
      </c>
      <c r="T126" s="155">
        <f>$S$126*$H$126</f>
        <v>0</v>
      </c>
      <c r="AR126" s="89" t="s">
        <v>143</v>
      </c>
      <c r="AT126" s="89" t="s">
        <v>138</v>
      </c>
      <c r="AU126" s="89" t="s">
        <v>82</v>
      </c>
      <c r="AY126" s="6" t="s">
        <v>136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21</v>
      </c>
      <c r="BK126" s="156">
        <f>ROUND($I$126*$H$126,2)</f>
        <v>0</v>
      </c>
      <c r="BL126" s="89" t="s">
        <v>143</v>
      </c>
      <c r="BM126" s="89" t="s">
        <v>198</v>
      </c>
    </row>
    <row r="127" spans="2:47" s="6" customFormat="1" ht="16.5" customHeight="1">
      <c r="B127" s="23"/>
      <c r="C127" s="24"/>
      <c r="D127" s="157" t="s">
        <v>145</v>
      </c>
      <c r="E127" s="24"/>
      <c r="F127" s="158" t="s">
        <v>196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145</v>
      </c>
      <c r="AU127" s="6" t="s">
        <v>82</v>
      </c>
    </row>
    <row r="128" spans="2:51" s="6" customFormat="1" ht="15.75" customHeight="1">
      <c r="B128" s="159"/>
      <c r="C128" s="160"/>
      <c r="D128" s="161" t="s">
        <v>146</v>
      </c>
      <c r="E128" s="160"/>
      <c r="F128" s="162" t="s">
        <v>147</v>
      </c>
      <c r="G128" s="160"/>
      <c r="H128" s="160"/>
      <c r="J128" s="160"/>
      <c r="K128" s="160"/>
      <c r="L128" s="163"/>
      <c r="M128" s="164"/>
      <c r="N128" s="160"/>
      <c r="O128" s="160"/>
      <c r="P128" s="160"/>
      <c r="Q128" s="160"/>
      <c r="R128" s="160"/>
      <c r="S128" s="160"/>
      <c r="T128" s="165"/>
      <c r="AT128" s="166" t="s">
        <v>146</v>
      </c>
      <c r="AU128" s="166" t="s">
        <v>82</v>
      </c>
      <c r="AV128" s="166" t="s">
        <v>21</v>
      </c>
      <c r="AW128" s="166" t="s">
        <v>109</v>
      </c>
      <c r="AX128" s="166" t="s">
        <v>74</v>
      </c>
      <c r="AY128" s="166" t="s">
        <v>136</v>
      </c>
    </row>
    <row r="129" spans="2:51" s="6" customFormat="1" ht="15.75" customHeight="1">
      <c r="B129" s="167"/>
      <c r="C129" s="168"/>
      <c r="D129" s="161" t="s">
        <v>146</v>
      </c>
      <c r="E129" s="168"/>
      <c r="F129" s="169" t="s">
        <v>199</v>
      </c>
      <c r="G129" s="168"/>
      <c r="H129" s="170">
        <v>36.09</v>
      </c>
      <c r="J129" s="168"/>
      <c r="K129" s="168"/>
      <c r="L129" s="171"/>
      <c r="M129" s="172"/>
      <c r="N129" s="168"/>
      <c r="O129" s="168"/>
      <c r="P129" s="168"/>
      <c r="Q129" s="168"/>
      <c r="R129" s="168"/>
      <c r="S129" s="168"/>
      <c r="T129" s="173"/>
      <c r="AT129" s="174" t="s">
        <v>146</v>
      </c>
      <c r="AU129" s="174" t="s">
        <v>82</v>
      </c>
      <c r="AV129" s="174" t="s">
        <v>82</v>
      </c>
      <c r="AW129" s="174" t="s">
        <v>109</v>
      </c>
      <c r="AX129" s="174" t="s">
        <v>21</v>
      </c>
      <c r="AY129" s="174" t="s">
        <v>136</v>
      </c>
    </row>
    <row r="130" spans="2:65" s="6" customFormat="1" ht="15.75" customHeight="1">
      <c r="B130" s="23"/>
      <c r="C130" s="145" t="s">
        <v>200</v>
      </c>
      <c r="D130" s="145" t="s">
        <v>138</v>
      </c>
      <c r="E130" s="146" t="s">
        <v>201</v>
      </c>
      <c r="F130" s="147" t="s">
        <v>202</v>
      </c>
      <c r="G130" s="148" t="s">
        <v>197</v>
      </c>
      <c r="H130" s="149">
        <v>4</v>
      </c>
      <c r="I130" s="150"/>
      <c r="J130" s="151">
        <f>ROUND($I$130*$H$130,2)</f>
        <v>0</v>
      </c>
      <c r="K130" s="147" t="s">
        <v>142</v>
      </c>
      <c r="L130" s="43"/>
      <c r="M130" s="152"/>
      <c r="N130" s="153" t="s">
        <v>45</v>
      </c>
      <c r="O130" s="24"/>
      <c r="P130" s="154">
        <f>$O$130*$H$130</f>
        <v>0</v>
      </c>
      <c r="Q130" s="154">
        <v>0</v>
      </c>
      <c r="R130" s="154">
        <f>$Q$130*$H$130</f>
        <v>0</v>
      </c>
      <c r="S130" s="154">
        <v>0</v>
      </c>
      <c r="T130" s="155">
        <f>$S$130*$H$130</f>
        <v>0</v>
      </c>
      <c r="AR130" s="89" t="s">
        <v>143</v>
      </c>
      <c r="AT130" s="89" t="s">
        <v>138</v>
      </c>
      <c r="AU130" s="89" t="s">
        <v>82</v>
      </c>
      <c r="AY130" s="6" t="s">
        <v>136</v>
      </c>
      <c r="BE130" s="156">
        <f>IF($N$130="základní",$J$130,0)</f>
        <v>0</v>
      </c>
      <c r="BF130" s="156">
        <f>IF($N$130="snížená",$J$130,0)</f>
        <v>0</v>
      </c>
      <c r="BG130" s="156">
        <f>IF($N$130="zákl. přenesená",$J$130,0)</f>
        <v>0</v>
      </c>
      <c r="BH130" s="156">
        <f>IF($N$130="sníž. přenesená",$J$130,0)</f>
        <v>0</v>
      </c>
      <c r="BI130" s="156">
        <f>IF($N$130="nulová",$J$130,0)</f>
        <v>0</v>
      </c>
      <c r="BJ130" s="89" t="s">
        <v>21</v>
      </c>
      <c r="BK130" s="156">
        <f>ROUND($I$130*$H$130,2)</f>
        <v>0</v>
      </c>
      <c r="BL130" s="89" t="s">
        <v>143</v>
      </c>
      <c r="BM130" s="89" t="s">
        <v>203</v>
      </c>
    </row>
    <row r="131" spans="2:47" s="6" customFormat="1" ht="16.5" customHeight="1">
      <c r="B131" s="23"/>
      <c r="C131" s="24"/>
      <c r="D131" s="157" t="s">
        <v>145</v>
      </c>
      <c r="E131" s="24"/>
      <c r="F131" s="158" t="s">
        <v>202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145</v>
      </c>
      <c r="AU131" s="6" t="s">
        <v>82</v>
      </c>
    </row>
    <row r="132" spans="2:51" s="6" customFormat="1" ht="15.75" customHeight="1">
      <c r="B132" s="159"/>
      <c r="C132" s="160"/>
      <c r="D132" s="161" t="s">
        <v>146</v>
      </c>
      <c r="E132" s="160"/>
      <c r="F132" s="162" t="s">
        <v>157</v>
      </c>
      <c r="G132" s="160"/>
      <c r="H132" s="160"/>
      <c r="J132" s="160"/>
      <c r="K132" s="160"/>
      <c r="L132" s="163"/>
      <c r="M132" s="164"/>
      <c r="N132" s="160"/>
      <c r="O132" s="160"/>
      <c r="P132" s="160"/>
      <c r="Q132" s="160"/>
      <c r="R132" s="160"/>
      <c r="S132" s="160"/>
      <c r="T132" s="165"/>
      <c r="AT132" s="166" t="s">
        <v>146</v>
      </c>
      <c r="AU132" s="166" t="s">
        <v>82</v>
      </c>
      <c r="AV132" s="166" t="s">
        <v>21</v>
      </c>
      <c r="AW132" s="166" t="s">
        <v>109</v>
      </c>
      <c r="AX132" s="166" t="s">
        <v>74</v>
      </c>
      <c r="AY132" s="166" t="s">
        <v>136</v>
      </c>
    </row>
    <row r="133" spans="2:51" s="6" customFormat="1" ht="15.75" customHeight="1">
      <c r="B133" s="167"/>
      <c r="C133" s="168"/>
      <c r="D133" s="161" t="s">
        <v>146</v>
      </c>
      <c r="E133" s="168"/>
      <c r="F133" s="169" t="s">
        <v>143</v>
      </c>
      <c r="G133" s="168"/>
      <c r="H133" s="170">
        <v>4</v>
      </c>
      <c r="J133" s="168"/>
      <c r="K133" s="168"/>
      <c r="L133" s="171"/>
      <c r="M133" s="172"/>
      <c r="N133" s="168"/>
      <c r="O133" s="168"/>
      <c r="P133" s="168"/>
      <c r="Q133" s="168"/>
      <c r="R133" s="168"/>
      <c r="S133" s="168"/>
      <c r="T133" s="173"/>
      <c r="AT133" s="174" t="s">
        <v>146</v>
      </c>
      <c r="AU133" s="174" t="s">
        <v>82</v>
      </c>
      <c r="AV133" s="174" t="s">
        <v>82</v>
      </c>
      <c r="AW133" s="174" t="s">
        <v>109</v>
      </c>
      <c r="AX133" s="174" t="s">
        <v>21</v>
      </c>
      <c r="AY133" s="174" t="s">
        <v>136</v>
      </c>
    </row>
    <row r="134" spans="2:65" s="6" customFormat="1" ht="15.75" customHeight="1">
      <c r="B134" s="23"/>
      <c r="C134" s="145" t="s">
        <v>204</v>
      </c>
      <c r="D134" s="145" t="s">
        <v>138</v>
      </c>
      <c r="E134" s="146" t="s">
        <v>205</v>
      </c>
      <c r="F134" s="147" t="s">
        <v>206</v>
      </c>
      <c r="G134" s="148" t="s">
        <v>197</v>
      </c>
      <c r="H134" s="149">
        <v>4375.37</v>
      </c>
      <c r="I134" s="150"/>
      <c r="J134" s="151">
        <f>ROUND($I$134*$H$134,2)</f>
        <v>0</v>
      </c>
      <c r="K134" s="147" t="s">
        <v>142</v>
      </c>
      <c r="L134" s="43"/>
      <c r="M134" s="152"/>
      <c r="N134" s="153" t="s">
        <v>45</v>
      </c>
      <c r="O134" s="24"/>
      <c r="P134" s="154">
        <f>$O$134*$H$134</f>
        <v>0</v>
      </c>
      <c r="Q134" s="154">
        <v>0</v>
      </c>
      <c r="R134" s="154">
        <f>$Q$134*$H$134</f>
        <v>0</v>
      </c>
      <c r="S134" s="154">
        <v>0</v>
      </c>
      <c r="T134" s="155">
        <f>$S$134*$H$134</f>
        <v>0</v>
      </c>
      <c r="AR134" s="89" t="s">
        <v>143</v>
      </c>
      <c r="AT134" s="89" t="s">
        <v>138</v>
      </c>
      <c r="AU134" s="89" t="s">
        <v>82</v>
      </c>
      <c r="AY134" s="6" t="s">
        <v>136</v>
      </c>
      <c r="BE134" s="156">
        <f>IF($N$134="základní",$J$134,0)</f>
        <v>0</v>
      </c>
      <c r="BF134" s="156">
        <f>IF($N$134="snížená",$J$134,0)</f>
        <v>0</v>
      </c>
      <c r="BG134" s="156">
        <f>IF($N$134="zákl. přenesená",$J$134,0)</f>
        <v>0</v>
      </c>
      <c r="BH134" s="156">
        <f>IF($N$134="sníž. přenesená",$J$134,0)</f>
        <v>0</v>
      </c>
      <c r="BI134" s="156">
        <f>IF($N$134="nulová",$J$134,0)</f>
        <v>0</v>
      </c>
      <c r="BJ134" s="89" t="s">
        <v>21</v>
      </c>
      <c r="BK134" s="156">
        <f>ROUND($I$134*$H$134,2)</f>
        <v>0</v>
      </c>
      <c r="BL134" s="89" t="s">
        <v>143</v>
      </c>
      <c r="BM134" s="89" t="s">
        <v>207</v>
      </c>
    </row>
    <row r="135" spans="2:47" s="6" customFormat="1" ht="16.5" customHeight="1">
      <c r="B135" s="23"/>
      <c r="C135" s="24"/>
      <c r="D135" s="157" t="s">
        <v>145</v>
      </c>
      <c r="E135" s="24"/>
      <c r="F135" s="158" t="s">
        <v>206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145</v>
      </c>
      <c r="AU135" s="6" t="s">
        <v>82</v>
      </c>
    </row>
    <row r="136" spans="2:51" s="6" customFormat="1" ht="15.75" customHeight="1">
      <c r="B136" s="159"/>
      <c r="C136" s="160"/>
      <c r="D136" s="161" t="s">
        <v>146</v>
      </c>
      <c r="E136" s="160"/>
      <c r="F136" s="162" t="s">
        <v>147</v>
      </c>
      <c r="G136" s="160"/>
      <c r="H136" s="160"/>
      <c r="J136" s="160"/>
      <c r="K136" s="160"/>
      <c r="L136" s="163"/>
      <c r="M136" s="164"/>
      <c r="N136" s="160"/>
      <c r="O136" s="160"/>
      <c r="P136" s="160"/>
      <c r="Q136" s="160"/>
      <c r="R136" s="160"/>
      <c r="S136" s="160"/>
      <c r="T136" s="165"/>
      <c r="AT136" s="166" t="s">
        <v>146</v>
      </c>
      <c r="AU136" s="166" t="s">
        <v>82</v>
      </c>
      <c r="AV136" s="166" t="s">
        <v>21</v>
      </c>
      <c r="AW136" s="166" t="s">
        <v>109</v>
      </c>
      <c r="AX136" s="166" t="s">
        <v>74</v>
      </c>
      <c r="AY136" s="166" t="s">
        <v>136</v>
      </c>
    </row>
    <row r="137" spans="2:51" s="6" customFormat="1" ht="15.75" customHeight="1">
      <c r="B137" s="167"/>
      <c r="C137" s="168"/>
      <c r="D137" s="161" t="s">
        <v>146</v>
      </c>
      <c r="E137" s="168"/>
      <c r="F137" s="169" t="s">
        <v>208</v>
      </c>
      <c r="G137" s="168"/>
      <c r="H137" s="170">
        <v>4375.37</v>
      </c>
      <c r="J137" s="168"/>
      <c r="K137" s="168"/>
      <c r="L137" s="171"/>
      <c r="M137" s="172"/>
      <c r="N137" s="168"/>
      <c r="O137" s="168"/>
      <c r="P137" s="168"/>
      <c r="Q137" s="168"/>
      <c r="R137" s="168"/>
      <c r="S137" s="168"/>
      <c r="T137" s="173"/>
      <c r="AT137" s="174" t="s">
        <v>146</v>
      </c>
      <c r="AU137" s="174" t="s">
        <v>82</v>
      </c>
      <c r="AV137" s="174" t="s">
        <v>82</v>
      </c>
      <c r="AW137" s="174" t="s">
        <v>109</v>
      </c>
      <c r="AX137" s="174" t="s">
        <v>21</v>
      </c>
      <c r="AY137" s="174" t="s">
        <v>136</v>
      </c>
    </row>
    <row r="138" spans="2:65" s="6" customFormat="1" ht="15.75" customHeight="1">
      <c r="B138" s="23"/>
      <c r="C138" s="145" t="s">
        <v>209</v>
      </c>
      <c r="D138" s="145" t="s">
        <v>138</v>
      </c>
      <c r="E138" s="146" t="s">
        <v>210</v>
      </c>
      <c r="F138" s="147" t="s">
        <v>211</v>
      </c>
      <c r="G138" s="148" t="s">
        <v>197</v>
      </c>
      <c r="H138" s="149">
        <v>61.55</v>
      </c>
      <c r="I138" s="150"/>
      <c r="J138" s="151">
        <f>ROUND($I$138*$H$138,2)</f>
        <v>0</v>
      </c>
      <c r="K138" s="147" t="s">
        <v>142</v>
      </c>
      <c r="L138" s="43"/>
      <c r="M138" s="152"/>
      <c r="N138" s="153" t="s">
        <v>45</v>
      </c>
      <c r="O138" s="24"/>
      <c r="P138" s="154">
        <f>$O$138*$H$138</f>
        <v>0</v>
      </c>
      <c r="Q138" s="154">
        <v>0</v>
      </c>
      <c r="R138" s="154">
        <f>$Q$138*$H$138</f>
        <v>0</v>
      </c>
      <c r="S138" s="154">
        <v>0</v>
      </c>
      <c r="T138" s="155">
        <f>$S$138*$H$138</f>
        <v>0</v>
      </c>
      <c r="AR138" s="89" t="s">
        <v>143</v>
      </c>
      <c r="AT138" s="89" t="s">
        <v>138</v>
      </c>
      <c r="AU138" s="89" t="s">
        <v>82</v>
      </c>
      <c r="AY138" s="6" t="s">
        <v>136</v>
      </c>
      <c r="BE138" s="156">
        <f>IF($N$138="základní",$J$138,0)</f>
        <v>0</v>
      </c>
      <c r="BF138" s="156">
        <f>IF($N$138="snížená",$J$138,0)</f>
        <v>0</v>
      </c>
      <c r="BG138" s="156">
        <f>IF($N$138="zákl. přenesená",$J$138,0)</f>
        <v>0</v>
      </c>
      <c r="BH138" s="156">
        <f>IF($N$138="sníž. přenesená",$J$138,0)</f>
        <v>0</v>
      </c>
      <c r="BI138" s="156">
        <f>IF($N$138="nulová",$J$138,0)</f>
        <v>0</v>
      </c>
      <c r="BJ138" s="89" t="s">
        <v>21</v>
      </c>
      <c r="BK138" s="156">
        <f>ROUND($I$138*$H$138,2)</f>
        <v>0</v>
      </c>
      <c r="BL138" s="89" t="s">
        <v>143</v>
      </c>
      <c r="BM138" s="89" t="s">
        <v>212</v>
      </c>
    </row>
    <row r="139" spans="2:47" s="6" customFormat="1" ht="16.5" customHeight="1">
      <c r="B139" s="23"/>
      <c r="C139" s="24"/>
      <c r="D139" s="157" t="s">
        <v>145</v>
      </c>
      <c r="E139" s="24"/>
      <c r="F139" s="158" t="s">
        <v>211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145</v>
      </c>
      <c r="AU139" s="6" t="s">
        <v>82</v>
      </c>
    </row>
    <row r="140" spans="2:51" s="6" customFormat="1" ht="15.75" customHeight="1">
      <c r="B140" s="159"/>
      <c r="C140" s="160"/>
      <c r="D140" s="161" t="s">
        <v>146</v>
      </c>
      <c r="E140" s="160"/>
      <c r="F140" s="162" t="s">
        <v>147</v>
      </c>
      <c r="G140" s="160"/>
      <c r="H140" s="160"/>
      <c r="J140" s="160"/>
      <c r="K140" s="160"/>
      <c r="L140" s="163"/>
      <c r="M140" s="164"/>
      <c r="N140" s="160"/>
      <c r="O140" s="160"/>
      <c r="P140" s="160"/>
      <c r="Q140" s="160"/>
      <c r="R140" s="160"/>
      <c r="S140" s="160"/>
      <c r="T140" s="165"/>
      <c r="AT140" s="166" t="s">
        <v>146</v>
      </c>
      <c r="AU140" s="166" t="s">
        <v>82</v>
      </c>
      <c r="AV140" s="166" t="s">
        <v>21</v>
      </c>
      <c r="AW140" s="166" t="s">
        <v>109</v>
      </c>
      <c r="AX140" s="166" t="s">
        <v>74</v>
      </c>
      <c r="AY140" s="166" t="s">
        <v>136</v>
      </c>
    </row>
    <row r="141" spans="2:51" s="6" customFormat="1" ht="15.75" customHeight="1">
      <c r="B141" s="167"/>
      <c r="C141" s="168"/>
      <c r="D141" s="161" t="s">
        <v>146</v>
      </c>
      <c r="E141" s="168"/>
      <c r="F141" s="169" t="s">
        <v>213</v>
      </c>
      <c r="G141" s="168"/>
      <c r="H141" s="170">
        <v>61.55</v>
      </c>
      <c r="J141" s="168"/>
      <c r="K141" s="168"/>
      <c r="L141" s="171"/>
      <c r="M141" s="172"/>
      <c r="N141" s="168"/>
      <c r="O141" s="168"/>
      <c r="P141" s="168"/>
      <c r="Q141" s="168"/>
      <c r="R141" s="168"/>
      <c r="S141" s="168"/>
      <c r="T141" s="173"/>
      <c r="AT141" s="174" t="s">
        <v>146</v>
      </c>
      <c r="AU141" s="174" t="s">
        <v>82</v>
      </c>
      <c r="AV141" s="174" t="s">
        <v>82</v>
      </c>
      <c r="AW141" s="174" t="s">
        <v>109</v>
      </c>
      <c r="AX141" s="174" t="s">
        <v>21</v>
      </c>
      <c r="AY141" s="174" t="s">
        <v>136</v>
      </c>
    </row>
    <row r="142" spans="2:65" s="6" customFormat="1" ht="15.75" customHeight="1">
      <c r="B142" s="23"/>
      <c r="C142" s="145" t="s">
        <v>214</v>
      </c>
      <c r="D142" s="145" t="s">
        <v>138</v>
      </c>
      <c r="E142" s="146" t="s">
        <v>215</v>
      </c>
      <c r="F142" s="147" t="s">
        <v>216</v>
      </c>
      <c r="G142" s="148" t="s">
        <v>197</v>
      </c>
      <c r="H142" s="149">
        <v>61.55</v>
      </c>
      <c r="I142" s="150"/>
      <c r="J142" s="151">
        <f>ROUND($I$142*$H$142,2)</f>
        <v>0</v>
      </c>
      <c r="K142" s="147" t="s">
        <v>142</v>
      </c>
      <c r="L142" s="43"/>
      <c r="M142" s="152"/>
      <c r="N142" s="153" t="s">
        <v>45</v>
      </c>
      <c r="O142" s="24"/>
      <c r="P142" s="154">
        <f>$O$142*$H$142</f>
        <v>0</v>
      </c>
      <c r="Q142" s="154">
        <v>0</v>
      </c>
      <c r="R142" s="154">
        <f>$Q$142*$H$142</f>
        <v>0</v>
      </c>
      <c r="S142" s="154">
        <v>0</v>
      </c>
      <c r="T142" s="155">
        <f>$S$142*$H$142</f>
        <v>0</v>
      </c>
      <c r="AR142" s="89" t="s">
        <v>143</v>
      </c>
      <c r="AT142" s="89" t="s">
        <v>138</v>
      </c>
      <c r="AU142" s="89" t="s">
        <v>82</v>
      </c>
      <c r="AY142" s="6" t="s">
        <v>136</v>
      </c>
      <c r="BE142" s="156">
        <f>IF($N$142="základní",$J$142,0)</f>
        <v>0</v>
      </c>
      <c r="BF142" s="156">
        <f>IF($N$142="snížená",$J$142,0)</f>
        <v>0</v>
      </c>
      <c r="BG142" s="156">
        <f>IF($N$142="zákl. přenesená",$J$142,0)</f>
        <v>0</v>
      </c>
      <c r="BH142" s="156">
        <f>IF($N$142="sníž. přenesená",$J$142,0)</f>
        <v>0</v>
      </c>
      <c r="BI142" s="156">
        <f>IF($N$142="nulová",$J$142,0)</f>
        <v>0</v>
      </c>
      <c r="BJ142" s="89" t="s">
        <v>21</v>
      </c>
      <c r="BK142" s="156">
        <f>ROUND($I$142*$H$142,2)</f>
        <v>0</v>
      </c>
      <c r="BL142" s="89" t="s">
        <v>143</v>
      </c>
      <c r="BM142" s="89" t="s">
        <v>217</v>
      </c>
    </row>
    <row r="143" spans="2:47" s="6" customFormat="1" ht="16.5" customHeight="1">
      <c r="B143" s="23"/>
      <c r="C143" s="24"/>
      <c r="D143" s="157" t="s">
        <v>145</v>
      </c>
      <c r="E143" s="24"/>
      <c r="F143" s="158" t="s">
        <v>216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145</v>
      </c>
      <c r="AU143" s="6" t="s">
        <v>82</v>
      </c>
    </row>
    <row r="144" spans="2:51" s="6" customFormat="1" ht="15.75" customHeight="1">
      <c r="B144" s="159"/>
      <c r="C144" s="160"/>
      <c r="D144" s="161" t="s">
        <v>146</v>
      </c>
      <c r="E144" s="160"/>
      <c r="F144" s="162" t="s">
        <v>147</v>
      </c>
      <c r="G144" s="160"/>
      <c r="H144" s="160"/>
      <c r="J144" s="160"/>
      <c r="K144" s="160"/>
      <c r="L144" s="163"/>
      <c r="M144" s="164"/>
      <c r="N144" s="160"/>
      <c r="O144" s="160"/>
      <c r="P144" s="160"/>
      <c r="Q144" s="160"/>
      <c r="R144" s="160"/>
      <c r="S144" s="160"/>
      <c r="T144" s="165"/>
      <c r="AT144" s="166" t="s">
        <v>146</v>
      </c>
      <c r="AU144" s="166" t="s">
        <v>82</v>
      </c>
      <c r="AV144" s="166" t="s">
        <v>21</v>
      </c>
      <c r="AW144" s="166" t="s">
        <v>109</v>
      </c>
      <c r="AX144" s="166" t="s">
        <v>74</v>
      </c>
      <c r="AY144" s="166" t="s">
        <v>136</v>
      </c>
    </row>
    <row r="145" spans="2:51" s="6" customFormat="1" ht="15.75" customHeight="1">
      <c r="B145" s="167"/>
      <c r="C145" s="168"/>
      <c r="D145" s="161" t="s">
        <v>146</v>
      </c>
      <c r="E145" s="168"/>
      <c r="F145" s="169" t="s">
        <v>213</v>
      </c>
      <c r="G145" s="168"/>
      <c r="H145" s="170">
        <v>61.55</v>
      </c>
      <c r="J145" s="168"/>
      <c r="K145" s="168"/>
      <c r="L145" s="171"/>
      <c r="M145" s="172"/>
      <c r="N145" s="168"/>
      <c r="O145" s="168"/>
      <c r="P145" s="168"/>
      <c r="Q145" s="168"/>
      <c r="R145" s="168"/>
      <c r="S145" s="168"/>
      <c r="T145" s="173"/>
      <c r="AT145" s="174" t="s">
        <v>146</v>
      </c>
      <c r="AU145" s="174" t="s">
        <v>82</v>
      </c>
      <c r="AV145" s="174" t="s">
        <v>82</v>
      </c>
      <c r="AW145" s="174" t="s">
        <v>109</v>
      </c>
      <c r="AX145" s="174" t="s">
        <v>21</v>
      </c>
      <c r="AY145" s="174" t="s">
        <v>136</v>
      </c>
    </row>
    <row r="146" spans="2:63" s="132" customFormat="1" ht="30.75" customHeight="1">
      <c r="B146" s="133"/>
      <c r="C146" s="134"/>
      <c r="D146" s="134" t="s">
        <v>73</v>
      </c>
      <c r="E146" s="143" t="s">
        <v>82</v>
      </c>
      <c r="F146" s="143" t="s">
        <v>218</v>
      </c>
      <c r="G146" s="134"/>
      <c r="H146" s="134"/>
      <c r="J146" s="144">
        <f>$BK$146</f>
        <v>0</v>
      </c>
      <c r="K146" s="134"/>
      <c r="L146" s="137"/>
      <c r="M146" s="138"/>
      <c r="N146" s="134"/>
      <c r="O146" s="134"/>
      <c r="P146" s="139">
        <f>SUM($P$147:$P$180)</f>
        <v>0</v>
      </c>
      <c r="Q146" s="134"/>
      <c r="R146" s="139">
        <f>SUM($R$147:$R$180)</f>
        <v>0.42340213</v>
      </c>
      <c r="S146" s="134"/>
      <c r="T146" s="140">
        <f>SUM($T$147:$T$180)</f>
        <v>0</v>
      </c>
      <c r="AR146" s="141" t="s">
        <v>21</v>
      </c>
      <c r="AT146" s="141" t="s">
        <v>73</v>
      </c>
      <c r="AU146" s="141" t="s">
        <v>21</v>
      </c>
      <c r="AY146" s="141" t="s">
        <v>136</v>
      </c>
      <c r="BK146" s="142">
        <f>SUM($BK$147:$BK$180)</f>
        <v>0</v>
      </c>
    </row>
    <row r="147" spans="2:65" s="6" customFormat="1" ht="15.75" customHeight="1">
      <c r="B147" s="23"/>
      <c r="C147" s="145" t="s">
        <v>8</v>
      </c>
      <c r="D147" s="145" t="s">
        <v>138</v>
      </c>
      <c r="E147" s="146" t="s">
        <v>219</v>
      </c>
      <c r="F147" s="147" t="s">
        <v>220</v>
      </c>
      <c r="G147" s="148" t="s">
        <v>141</v>
      </c>
      <c r="H147" s="149">
        <v>53.413</v>
      </c>
      <c r="I147" s="150"/>
      <c r="J147" s="151">
        <f>ROUND($I$147*$H$147,2)</f>
        <v>0</v>
      </c>
      <c r="K147" s="147" t="s">
        <v>142</v>
      </c>
      <c r="L147" s="43"/>
      <c r="M147" s="152"/>
      <c r="N147" s="153" t="s">
        <v>45</v>
      </c>
      <c r="O147" s="24"/>
      <c r="P147" s="154">
        <f>$O$147*$H$147</f>
        <v>0</v>
      </c>
      <c r="Q147" s="154">
        <v>0</v>
      </c>
      <c r="R147" s="154">
        <f>$Q$147*$H$147</f>
        <v>0</v>
      </c>
      <c r="S147" s="154">
        <v>0</v>
      </c>
      <c r="T147" s="155">
        <f>$S$147*$H$147</f>
        <v>0</v>
      </c>
      <c r="AR147" s="89" t="s">
        <v>143</v>
      </c>
      <c r="AT147" s="89" t="s">
        <v>138</v>
      </c>
      <c r="AU147" s="89" t="s">
        <v>82</v>
      </c>
      <c r="AY147" s="6" t="s">
        <v>136</v>
      </c>
      <c r="BE147" s="156">
        <f>IF($N$147="základní",$J$147,0)</f>
        <v>0</v>
      </c>
      <c r="BF147" s="156">
        <f>IF($N$147="snížená",$J$147,0)</f>
        <v>0</v>
      </c>
      <c r="BG147" s="156">
        <f>IF($N$147="zákl. přenesená",$J$147,0)</f>
        <v>0</v>
      </c>
      <c r="BH147" s="156">
        <f>IF($N$147="sníž. přenesená",$J$147,0)</f>
        <v>0</v>
      </c>
      <c r="BI147" s="156">
        <f>IF($N$147="nulová",$J$147,0)</f>
        <v>0</v>
      </c>
      <c r="BJ147" s="89" t="s">
        <v>21</v>
      </c>
      <c r="BK147" s="156">
        <f>ROUND($I$147*$H$147,2)</f>
        <v>0</v>
      </c>
      <c r="BL147" s="89" t="s">
        <v>143</v>
      </c>
      <c r="BM147" s="89" t="s">
        <v>221</v>
      </c>
    </row>
    <row r="148" spans="2:47" s="6" customFormat="1" ht="16.5" customHeight="1">
      <c r="B148" s="23"/>
      <c r="C148" s="24"/>
      <c r="D148" s="157" t="s">
        <v>145</v>
      </c>
      <c r="E148" s="24"/>
      <c r="F148" s="158" t="s">
        <v>220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145</v>
      </c>
      <c r="AU148" s="6" t="s">
        <v>82</v>
      </c>
    </row>
    <row r="149" spans="2:51" s="6" customFormat="1" ht="15.75" customHeight="1">
      <c r="B149" s="159"/>
      <c r="C149" s="160"/>
      <c r="D149" s="161" t="s">
        <v>146</v>
      </c>
      <c r="E149" s="160"/>
      <c r="F149" s="162" t="s">
        <v>222</v>
      </c>
      <c r="G149" s="160"/>
      <c r="H149" s="160"/>
      <c r="J149" s="160"/>
      <c r="K149" s="160"/>
      <c r="L149" s="163"/>
      <c r="M149" s="164"/>
      <c r="N149" s="160"/>
      <c r="O149" s="160"/>
      <c r="P149" s="160"/>
      <c r="Q149" s="160"/>
      <c r="R149" s="160"/>
      <c r="S149" s="160"/>
      <c r="T149" s="165"/>
      <c r="AT149" s="166" t="s">
        <v>146</v>
      </c>
      <c r="AU149" s="166" t="s">
        <v>82</v>
      </c>
      <c r="AV149" s="166" t="s">
        <v>21</v>
      </c>
      <c r="AW149" s="166" t="s">
        <v>109</v>
      </c>
      <c r="AX149" s="166" t="s">
        <v>74</v>
      </c>
      <c r="AY149" s="166" t="s">
        <v>136</v>
      </c>
    </row>
    <row r="150" spans="2:51" s="6" customFormat="1" ht="15.75" customHeight="1">
      <c r="B150" s="167"/>
      <c r="C150" s="168"/>
      <c r="D150" s="161" t="s">
        <v>146</v>
      </c>
      <c r="E150" s="168"/>
      <c r="F150" s="169" t="s">
        <v>223</v>
      </c>
      <c r="G150" s="168"/>
      <c r="H150" s="170">
        <v>9.46</v>
      </c>
      <c r="J150" s="168"/>
      <c r="K150" s="168"/>
      <c r="L150" s="171"/>
      <c r="M150" s="172"/>
      <c r="N150" s="168"/>
      <c r="O150" s="168"/>
      <c r="P150" s="168"/>
      <c r="Q150" s="168"/>
      <c r="R150" s="168"/>
      <c r="S150" s="168"/>
      <c r="T150" s="173"/>
      <c r="AT150" s="174" t="s">
        <v>146</v>
      </c>
      <c r="AU150" s="174" t="s">
        <v>82</v>
      </c>
      <c r="AV150" s="174" t="s">
        <v>82</v>
      </c>
      <c r="AW150" s="174" t="s">
        <v>109</v>
      </c>
      <c r="AX150" s="174" t="s">
        <v>74</v>
      </c>
      <c r="AY150" s="174" t="s">
        <v>136</v>
      </c>
    </row>
    <row r="151" spans="2:51" s="6" customFormat="1" ht="15.75" customHeight="1">
      <c r="B151" s="159"/>
      <c r="C151" s="160"/>
      <c r="D151" s="161" t="s">
        <v>146</v>
      </c>
      <c r="E151" s="160"/>
      <c r="F151" s="162" t="s">
        <v>224</v>
      </c>
      <c r="G151" s="160"/>
      <c r="H151" s="160"/>
      <c r="J151" s="160"/>
      <c r="K151" s="160"/>
      <c r="L151" s="163"/>
      <c r="M151" s="164"/>
      <c r="N151" s="160"/>
      <c r="O151" s="160"/>
      <c r="P151" s="160"/>
      <c r="Q151" s="160"/>
      <c r="R151" s="160"/>
      <c r="S151" s="160"/>
      <c r="T151" s="165"/>
      <c r="AT151" s="166" t="s">
        <v>146</v>
      </c>
      <c r="AU151" s="166" t="s">
        <v>82</v>
      </c>
      <c r="AV151" s="166" t="s">
        <v>21</v>
      </c>
      <c r="AW151" s="166" t="s">
        <v>109</v>
      </c>
      <c r="AX151" s="166" t="s">
        <v>74</v>
      </c>
      <c r="AY151" s="166" t="s">
        <v>136</v>
      </c>
    </row>
    <row r="152" spans="2:51" s="6" customFormat="1" ht="15.75" customHeight="1">
      <c r="B152" s="167"/>
      <c r="C152" s="168"/>
      <c r="D152" s="161" t="s">
        <v>146</v>
      </c>
      <c r="E152" s="168"/>
      <c r="F152" s="169" t="s">
        <v>225</v>
      </c>
      <c r="G152" s="168"/>
      <c r="H152" s="170">
        <v>35.153</v>
      </c>
      <c r="J152" s="168"/>
      <c r="K152" s="168"/>
      <c r="L152" s="171"/>
      <c r="M152" s="172"/>
      <c r="N152" s="168"/>
      <c r="O152" s="168"/>
      <c r="P152" s="168"/>
      <c r="Q152" s="168"/>
      <c r="R152" s="168"/>
      <c r="S152" s="168"/>
      <c r="T152" s="173"/>
      <c r="AT152" s="174" t="s">
        <v>146</v>
      </c>
      <c r="AU152" s="174" t="s">
        <v>82</v>
      </c>
      <c r="AV152" s="174" t="s">
        <v>82</v>
      </c>
      <c r="AW152" s="174" t="s">
        <v>109</v>
      </c>
      <c r="AX152" s="174" t="s">
        <v>74</v>
      </c>
      <c r="AY152" s="174" t="s">
        <v>136</v>
      </c>
    </row>
    <row r="153" spans="2:51" s="6" customFormat="1" ht="15.75" customHeight="1">
      <c r="B153" s="159"/>
      <c r="C153" s="160"/>
      <c r="D153" s="161" t="s">
        <v>146</v>
      </c>
      <c r="E153" s="160"/>
      <c r="F153" s="162" t="s">
        <v>157</v>
      </c>
      <c r="G153" s="160"/>
      <c r="H153" s="160"/>
      <c r="J153" s="160"/>
      <c r="K153" s="160"/>
      <c r="L153" s="163"/>
      <c r="M153" s="164"/>
      <c r="N153" s="160"/>
      <c r="O153" s="160"/>
      <c r="P153" s="160"/>
      <c r="Q153" s="160"/>
      <c r="R153" s="160"/>
      <c r="S153" s="160"/>
      <c r="T153" s="165"/>
      <c r="AT153" s="166" t="s">
        <v>146</v>
      </c>
      <c r="AU153" s="166" t="s">
        <v>82</v>
      </c>
      <c r="AV153" s="166" t="s">
        <v>21</v>
      </c>
      <c r="AW153" s="166" t="s">
        <v>109</v>
      </c>
      <c r="AX153" s="166" t="s">
        <v>74</v>
      </c>
      <c r="AY153" s="166" t="s">
        <v>136</v>
      </c>
    </row>
    <row r="154" spans="2:51" s="6" customFormat="1" ht="15.75" customHeight="1">
      <c r="B154" s="167"/>
      <c r="C154" s="168"/>
      <c r="D154" s="161" t="s">
        <v>146</v>
      </c>
      <c r="E154" s="168"/>
      <c r="F154" s="169" t="s">
        <v>226</v>
      </c>
      <c r="G154" s="168"/>
      <c r="H154" s="170">
        <v>8.8</v>
      </c>
      <c r="J154" s="168"/>
      <c r="K154" s="168"/>
      <c r="L154" s="171"/>
      <c r="M154" s="172"/>
      <c r="N154" s="168"/>
      <c r="O154" s="168"/>
      <c r="P154" s="168"/>
      <c r="Q154" s="168"/>
      <c r="R154" s="168"/>
      <c r="S154" s="168"/>
      <c r="T154" s="173"/>
      <c r="AT154" s="174" t="s">
        <v>146</v>
      </c>
      <c r="AU154" s="174" t="s">
        <v>82</v>
      </c>
      <c r="AV154" s="174" t="s">
        <v>82</v>
      </c>
      <c r="AW154" s="174" t="s">
        <v>109</v>
      </c>
      <c r="AX154" s="174" t="s">
        <v>74</v>
      </c>
      <c r="AY154" s="174" t="s">
        <v>136</v>
      </c>
    </row>
    <row r="155" spans="2:51" s="6" customFormat="1" ht="15.75" customHeight="1">
      <c r="B155" s="175"/>
      <c r="C155" s="176"/>
      <c r="D155" s="161" t="s">
        <v>146</v>
      </c>
      <c r="E155" s="176"/>
      <c r="F155" s="177" t="s">
        <v>172</v>
      </c>
      <c r="G155" s="176"/>
      <c r="H155" s="178">
        <v>53.413</v>
      </c>
      <c r="J155" s="176"/>
      <c r="K155" s="176"/>
      <c r="L155" s="179"/>
      <c r="M155" s="180"/>
      <c r="N155" s="176"/>
      <c r="O155" s="176"/>
      <c r="P155" s="176"/>
      <c r="Q155" s="176"/>
      <c r="R155" s="176"/>
      <c r="S155" s="176"/>
      <c r="T155" s="181"/>
      <c r="AT155" s="182" t="s">
        <v>146</v>
      </c>
      <c r="AU155" s="182" t="s">
        <v>82</v>
      </c>
      <c r="AV155" s="182" t="s">
        <v>143</v>
      </c>
      <c r="AW155" s="182" t="s">
        <v>109</v>
      </c>
      <c r="AX155" s="182" t="s">
        <v>21</v>
      </c>
      <c r="AY155" s="182" t="s">
        <v>136</v>
      </c>
    </row>
    <row r="156" spans="2:65" s="6" customFormat="1" ht="15.75" customHeight="1">
      <c r="B156" s="23"/>
      <c r="C156" s="145" t="s">
        <v>227</v>
      </c>
      <c r="D156" s="145" t="s">
        <v>138</v>
      </c>
      <c r="E156" s="146" t="s">
        <v>228</v>
      </c>
      <c r="F156" s="147" t="s">
        <v>229</v>
      </c>
      <c r="G156" s="148" t="s">
        <v>141</v>
      </c>
      <c r="H156" s="149">
        <v>7.095</v>
      </c>
      <c r="I156" s="150"/>
      <c r="J156" s="151">
        <f>ROUND($I$156*$H$156,2)</f>
        <v>0</v>
      </c>
      <c r="K156" s="147" t="s">
        <v>142</v>
      </c>
      <c r="L156" s="43"/>
      <c r="M156" s="152"/>
      <c r="N156" s="153" t="s">
        <v>45</v>
      </c>
      <c r="O156" s="24"/>
      <c r="P156" s="154">
        <f>$O$156*$H$156</f>
        <v>0</v>
      </c>
      <c r="Q156" s="154">
        <v>0</v>
      </c>
      <c r="R156" s="154">
        <f>$Q$156*$H$156</f>
        <v>0</v>
      </c>
      <c r="S156" s="154">
        <v>0</v>
      </c>
      <c r="T156" s="155">
        <f>$S$156*$H$156</f>
        <v>0</v>
      </c>
      <c r="AR156" s="89" t="s">
        <v>143</v>
      </c>
      <c r="AT156" s="89" t="s">
        <v>138</v>
      </c>
      <c r="AU156" s="89" t="s">
        <v>82</v>
      </c>
      <c r="AY156" s="6" t="s">
        <v>136</v>
      </c>
      <c r="BE156" s="156">
        <f>IF($N$156="základní",$J$156,0)</f>
        <v>0</v>
      </c>
      <c r="BF156" s="156">
        <f>IF($N$156="snížená",$J$156,0)</f>
        <v>0</v>
      </c>
      <c r="BG156" s="156">
        <f>IF($N$156="zákl. přenesená",$J$156,0)</f>
        <v>0</v>
      </c>
      <c r="BH156" s="156">
        <f>IF($N$156="sníž. přenesená",$J$156,0)</f>
        <v>0</v>
      </c>
      <c r="BI156" s="156">
        <f>IF($N$156="nulová",$J$156,0)</f>
        <v>0</v>
      </c>
      <c r="BJ156" s="89" t="s">
        <v>21</v>
      </c>
      <c r="BK156" s="156">
        <f>ROUND($I$156*$H$156,2)</f>
        <v>0</v>
      </c>
      <c r="BL156" s="89" t="s">
        <v>143</v>
      </c>
      <c r="BM156" s="89" t="s">
        <v>230</v>
      </c>
    </row>
    <row r="157" spans="2:47" s="6" customFormat="1" ht="16.5" customHeight="1">
      <c r="B157" s="23"/>
      <c r="C157" s="24"/>
      <c r="D157" s="157" t="s">
        <v>145</v>
      </c>
      <c r="E157" s="24"/>
      <c r="F157" s="158" t="s">
        <v>229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145</v>
      </c>
      <c r="AU157" s="6" t="s">
        <v>82</v>
      </c>
    </row>
    <row r="158" spans="2:51" s="6" customFormat="1" ht="15.75" customHeight="1">
      <c r="B158" s="159"/>
      <c r="C158" s="160"/>
      <c r="D158" s="161" t="s">
        <v>146</v>
      </c>
      <c r="E158" s="160"/>
      <c r="F158" s="162" t="s">
        <v>231</v>
      </c>
      <c r="G158" s="160"/>
      <c r="H158" s="160"/>
      <c r="J158" s="160"/>
      <c r="K158" s="160"/>
      <c r="L158" s="163"/>
      <c r="M158" s="164"/>
      <c r="N158" s="160"/>
      <c r="O158" s="160"/>
      <c r="P158" s="160"/>
      <c r="Q158" s="160"/>
      <c r="R158" s="160"/>
      <c r="S158" s="160"/>
      <c r="T158" s="165"/>
      <c r="AT158" s="166" t="s">
        <v>146</v>
      </c>
      <c r="AU158" s="166" t="s">
        <v>82</v>
      </c>
      <c r="AV158" s="166" t="s">
        <v>21</v>
      </c>
      <c r="AW158" s="166" t="s">
        <v>109</v>
      </c>
      <c r="AX158" s="166" t="s">
        <v>74</v>
      </c>
      <c r="AY158" s="166" t="s">
        <v>136</v>
      </c>
    </row>
    <row r="159" spans="2:51" s="6" customFormat="1" ht="15.75" customHeight="1">
      <c r="B159" s="167"/>
      <c r="C159" s="168"/>
      <c r="D159" s="161" t="s">
        <v>146</v>
      </c>
      <c r="E159" s="168"/>
      <c r="F159" s="169" t="s">
        <v>232</v>
      </c>
      <c r="G159" s="168"/>
      <c r="H159" s="170">
        <v>7.095</v>
      </c>
      <c r="J159" s="168"/>
      <c r="K159" s="168"/>
      <c r="L159" s="171"/>
      <c r="M159" s="172"/>
      <c r="N159" s="168"/>
      <c r="O159" s="168"/>
      <c r="P159" s="168"/>
      <c r="Q159" s="168"/>
      <c r="R159" s="168"/>
      <c r="S159" s="168"/>
      <c r="T159" s="173"/>
      <c r="AT159" s="174" t="s">
        <v>146</v>
      </c>
      <c r="AU159" s="174" t="s">
        <v>82</v>
      </c>
      <c r="AV159" s="174" t="s">
        <v>82</v>
      </c>
      <c r="AW159" s="174" t="s">
        <v>109</v>
      </c>
      <c r="AX159" s="174" t="s">
        <v>21</v>
      </c>
      <c r="AY159" s="174" t="s">
        <v>136</v>
      </c>
    </row>
    <row r="160" spans="2:65" s="6" customFormat="1" ht="15.75" customHeight="1">
      <c r="B160" s="23"/>
      <c r="C160" s="145" t="s">
        <v>233</v>
      </c>
      <c r="D160" s="145" t="s">
        <v>138</v>
      </c>
      <c r="E160" s="146" t="s">
        <v>234</v>
      </c>
      <c r="F160" s="147" t="s">
        <v>235</v>
      </c>
      <c r="G160" s="148" t="s">
        <v>197</v>
      </c>
      <c r="H160" s="149">
        <v>387.983</v>
      </c>
      <c r="I160" s="150"/>
      <c r="J160" s="151">
        <f>ROUND($I$160*$H$160,2)</f>
        <v>0</v>
      </c>
      <c r="K160" s="147" t="s">
        <v>142</v>
      </c>
      <c r="L160" s="43"/>
      <c r="M160" s="152"/>
      <c r="N160" s="153" t="s">
        <v>45</v>
      </c>
      <c r="O160" s="24"/>
      <c r="P160" s="154">
        <f>$O$160*$H$160</f>
        <v>0</v>
      </c>
      <c r="Q160" s="154">
        <v>0.00031</v>
      </c>
      <c r="R160" s="154">
        <f>$Q$160*$H$160</f>
        <v>0.12027473</v>
      </c>
      <c r="S160" s="154">
        <v>0</v>
      </c>
      <c r="T160" s="155">
        <f>$S$160*$H$160</f>
        <v>0</v>
      </c>
      <c r="AR160" s="89" t="s">
        <v>143</v>
      </c>
      <c r="AT160" s="89" t="s">
        <v>138</v>
      </c>
      <c r="AU160" s="89" t="s">
        <v>82</v>
      </c>
      <c r="AY160" s="6" t="s">
        <v>136</v>
      </c>
      <c r="BE160" s="156">
        <f>IF($N$160="základní",$J$160,0)</f>
        <v>0</v>
      </c>
      <c r="BF160" s="156">
        <f>IF($N$160="snížená",$J$160,0)</f>
        <v>0</v>
      </c>
      <c r="BG160" s="156">
        <f>IF($N$160="zákl. přenesená",$J$160,0)</f>
        <v>0</v>
      </c>
      <c r="BH160" s="156">
        <f>IF($N$160="sníž. přenesená",$J$160,0)</f>
        <v>0</v>
      </c>
      <c r="BI160" s="156">
        <f>IF($N$160="nulová",$J$160,0)</f>
        <v>0</v>
      </c>
      <c r="BJ160" s="89" t="s">
        <v>21</v>
      </c>
      <c r="BK160" s="156">
        <f>ROUND($I$160*$H$160,2)</f>
        <v>0</v>
      </c>
      <c r="BL160" s="89" t="s">
        <v>143</v>
      </c>
      <c r="BM160" s="89" t="s">
        <v>236</v>
      </c>
    </row>
    <row r="161" spans="2:47" s="6" customFormat="1" ht="16.5" customHeight="1">
      <c r="B161" s="23"/>
      <c r="C161" s="24"/>
      <c r="D161" s="157" t="s">
        <v>145</v>
      </c>
      <c r="E161" s="24"/>
      <c r="F161" s="158" t="s">
        <v>235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145</v>
      </c>
      <c r="AU161" s="6" t="s">
        <v>82</v>
      </c>
    </row>
    <row r="162" spans="2:51" s="6" customFormat="1" ht="15.75" customHeight="1">
      <c r="B162" s="159"/>
      <c r="C162" s="160"/>
      <c r="D162" s="161" t="s">
        <v>146</v>
      </c>
      <c r="E162" s="160"/>
      <c r="F162" s="162" t="s">
        <v>237</v>
      </c>
      <c r="G162" s="160"/>
      <c r="H162" s="160"/>
      <c r="J162" s="160"/>
      <c r="K162" s="160"/>
      <c r="L162" s="163"/>
      <c r="M162" s="164"/>
      <c r="N162" s="160"/>
      <c r="O162" s="160"/>
      <c r="P162" s="160"/>
      <c r="Q162" s="160"/>
      <c r="R162" s="160"/>
      <c r="S162" s="160"/>
      <c r="T162" s="165"/>
      <c r="AT162" s="166" t="s">
        <v>146</v>
      </c>
      <c r="AU162" s="166" t="s">
        <v>82</v>
      </c>
      <c r="AV162" s="166" t="s">
        <v>21</v>
      </c>
      <c r="AW162" s="166" t="s">
        <v>109</v>
      </c>
      <c r="AX162" s="166" t="s">
        <v>74</v>
      </c>
      <c r="AY162" s="166" t="s">
        <v>136</v>
      </c>
    </row>
    <row r="163" spans="2:51" s="6" customFormat="1" ht="15.75" customHeight="1">
      <c r="B163" s="159"/>
      <c r="C163" s="160"/>
      <c r="D163" s="161" t="s">
        <v>146</v>
      </c>
      <c r="E163" s="160"/>
      <c r="F163" s="162" t="s">
        <v>238</v>
      </c>
      <c r="G163" s="160"/>
      <c r="H163" s="160"/>
      <c r="J163" s="160"/>
      <c r="K163" s="160"/>
      <c r="L163" s="163"/>
      <c r="M163" s="164"/>
      <c r="N163" s="160"/>
      <c r="O163" s="160"/>
      <c r="P163" s="160"/>
      <c r="Q163" s="160"/>
      <c r="R163" s="160"/>
      <c r="S163" s="160"/>
      <c r="T163" s="165"/>
      <c r="AT163" s="166" t="s">
        <v>146</v>
      </c>
      <c r="AU163" s="166" t="s">
        <v>82</v>
      </c>
      <c r="AV163" s="166" t="s">
        <v>21</v>
      </c>
      <c r="AW163" s="166" t="s">
        <v>109</v>
      </c>
      <c r="AX163" s="166" t="s">
        <v>74</v>
      </c>
      <c r="AY163" s="166" t="s">
        <v>136</v>
      </c>
    </row>
    <row r="164" spans="2:51" s="6" customFormat="1" ht="15.75" customHeight="1">
      <c r="B164" s="167"/>
      <c r="C164" s="168"/>
      <c r="D164" s="161" t="s">
        <v>146</v>
      </c>
      <c r="E164" s="168"/>
      <c r="F164" s="169" t="s">
        <v>239</v>
      </c>
      <c r="G164" s="168"/>
      <c r="H164" s="170">
        <v>183.395</v>
      </c>
      <c r="J164" s="168"/>
      <c r="K164" s="168"/>
      <c r="L164" s="171"/>
      <c r="M164" s="172"/>
      <c r="N164" s="168"/>
      <c r="O164" s="168"/>
      <c r="P164" s="168"/>
      <c r="Q164" s="168"/>
      <c r="R164" s="168"/>
      <c r="S164" s="168"/>
      <c r="T164" s="173"/>
      <c r="AT164" s="174" t="s">
        <v>146</v>
      </c>
      <c r="AU164" s="174" t="s">
        <v>82</v>
      </c>
      <c r="AV164" s="174" t="s">
        <v>82</v>
      </c>
      <c r="AW164" s="174" t="s">
        <v>109</v>
      </c>
      <c r="AX164" s="174" t="s">
        <v>74</v>
      </c>
      <c r="AY164" s="174" t="s">
        <v>136</v>
      </c>
    </row>
    <row r="165" spans="2:51" s="6" customFormat="1" ht="15.75" customHeight="1">
      <c r="B165" s="159"/>
      <c r="C165" s="160"/>
      <c r="D165" s="161" t="s">
        <v>146</v>
      </c>
      <c r="E165" s="160"/>
      <c r="F165" s="162" t="s">
        <v>157</v>
      </c>
      <c r="G165" s="160"/>
      <c r="H165" s="160"/>
      <c r="J165" s="160"/>
      <c r="K165" s="160"/>
      <c r="L165" s="163"/>
      <c r="M165" s="164"/>
      <c r="N165" s="160"/>
      <c r="O165" s="160"/>
      <c r="P165" s="160"/>
      <c r="Q165" s="160"/>
      <c r="R165" s="160"/>
      <c r="S165" s="160"/>
      <c r="T165" s="165"/>
      <c r="AT165" s="166" t="s">
        <v>146</v>
      </c>
      <c r="AU165" s="166" t="s">
        <v>82</v>
      </c>
      <c r="AV165" s="166" t="s">
        <v>21</v>
      </c>
      <c r="AW165" s="166" t="s">
        <v>109</v>
      </c>
      <c r="AX165" s="166" t="s">
        <v>74</v>
      </c>
      <c r="AY165" s="166" t="s">
        <v>136</v>
      </c>
    </row>
    <row r="166" spans="2:51" s="6" customFormat="1" ht="15.75" customHeight="1">
      <c r="B166" s="167"/>
      <c r="C166" s="168"/>
      <c r="D166" s="161" t="s">
        <v>146</v>
      </c>
      <c r="E166" s="168"/>
      <c r="F166" s="169" t="s">
        <v>240</v>
      </c>
      <c r="G166" s="168"/>
      <c r="H166" s="170">
        <v>25.6</v>
      </c>
      <c r="J166" s="168"/>
      <c r="K166" s="168"/>
      <c r="L166" s="171"/>
      <c r="M166" s="172"/>
      <c r="N166" s="168"/>
      <c r="O166" s="168"/>
      <c r="P166" s="168"/>
      <c r="Q166" s="168"/>
      <c r="R166" s="168"/>
      <c r="S166" s="168"/>
      <c r="T166" s="173"/>
      <c r="AT166" s="174" t="s">
        <v>146</v>
      </c>
      <c r="AU166" s="174" t="s">
        <v>82</v>
      </c>
      <c r="AV166" s="174" t="s">
        <v>82</v>
      </c>
      <c r="AW166" s="174" t="s">
        <v>109</v>
      </c>
      <c r="AX166" s="174" t="s">
        <v>74</v>
      </c>
      <c r="AY166" s="174" t="s">
        <v>136</v>
      </c>
    </row>
    <row r="167" spans="2:51" s="6" customFormat="1" ht="15.75" customHeight="1">
      <c r="B167" s="159"/>
      <c r="C167" s="160"/>
      <c r="D167" s="161" t="s">
        <v>146</v>
      </c>
      <c r="E167" s="160"/>
      <c r="F167" s="162" t="s">
        <v>241</v>
      </c>
      <c r="G167" s="160"/>
      <c r="H167" s="160"/>
      <c r="J167" s="160"/>
      <c r="K167" s="160"/>
      <c r="L167" s="163"/>
      <c r="M167" s="164"/>
      <c r="N167" s="160"/>
      <c r="O167" s="160"/>
      <c r="P167" s="160"/>
      <c r="Q167" s="160"/>
      <c r="R167" s="160"/>
      <c r="S167" s="160"/>
      <c r="T167" s="165"/>
      <c r="AT167" s="166" t="s">
        <v>146</v>
      </c>
      <c r="AU167" s="166" t="s">
        <v>82</v>
      </c>
      <c r="AV167" s="166" t="s">
        <v>21</v>
      </c>
      <c r="AW167" s="166" t="s">
        <v>109</v>
      </c>
      <c r="AX167" s="166" t="s">
        <v>74</v>
      </c>
      <c r="AY167" s="166" t="s">
        <v>136</v>
      </c>
    </row>
    <row r="168" spans="2:51" s="6" customFormat="1" ht="15.75" customHeight="1">
      <c r="B168" s="167"/>
      <c r="C168" s="168"/>
      <c r="D168" s="161" t="s">
        <v>146</v>
      </c>
      <c r="E168" s="168"/>
      <c r="F168" s="169" t="s">
        <v>242</v>
      </c>
      <c r="G168" s="168"/>
      <c r="H168" s="170">
        <v>178.988</v>
      </c>
      <c r="J168" s="168"/>
      <c r="K168" s="168"/>
      <c r="L168" s="171"/>
      <c r="M168" s="172"/>
      <c r="N168" s="168"/>
      <c r="O168" s="168"/>
      <c r="P168" s="168"/>
      <c r="Q168" s="168"/>
      <c r="R168" s="168"/>
      <c r="S168" s="168"/>
      <c r="T168" s="173"/>
      <c r="AT168" s="174" t="s">
        <v>146</v>
      </c>
      <c r="AU168" s="174" t="s">
        <v>82</v>
      </c>
      <c r="AV168" s="174" t="s">
        <v>82</v>
      </c>
      <c r="AW168" s="174" t="s">
        <v>109</v>
      </c>
      <c r="AX168" s="174" t="s">
        <v>74</v>
      </c>
      <c r="AY168" s="174" t="s">
        <v>136</v>
      </c>
    </row>
    <row r="169" spans="2:51" s="6" customFormat="1" ht="15.75" customHeight="1">
      <c r="B169" s="175"/>
      <c r="C169" s="176"/>
      <c r="D169" s="161" t="s">
        <v>146</v>
      </c>
      <c r="E169" s="176"/>
      <c r="F169" s="177" t="s">
        <v>172</v>
      </c>
      <c r="G169" s="176"/>
      <c r="H169" s="178">
        <v>387.983</v>
      </c>
      <c r="J169" s="176"/>
      <c r="K169" s="176"/>
      <c r="L169" s="179"/>
      <c r="M169" s="180"/>
      <c r="N169" s="176"/>
      <c r="O169" s="176"/>
      <c r="P169" s="176"/>
      <c r="Q169" s="176"/>
      <c r="R169" s="176"/>
      <c r="S169" s="176"/>
      <c r="T169" s="181"/>
      <c r="AT169" s="182" t="s">
        <v>146</v>
      </c>
      <c r="AU169" s="182" t="s">
        <v>82</v>
      </c>
      <c r="AV169" s="182" t="s">
        <v>143</v>
      </c>
      <c r="AW169" s="182" t="s">
        <v>109</v>
      </c>
      <c r="AX169" s="182" t="s">
        <v>21</v>
      </c>
      <c r="AY169" s="182" t="s">
        <v>136</v>
      </c>
    </row>
    <row r="170" spans="2:65" s="6" customFormat="1" ht="15.75" customHeight="1">
      <c r="B170" s="23"/>
      <c r="C170" s="183" t="s">
        <v>243</v>
      </c>
      <c r="D170" s="183" t="s">
        <v>244</v>
      </c>
      <c r="E170" s="184" t="s">
        <v>245</v>
      </c>
      <c r="F170" s="185" t="s">
        <v>246</v>
      </c>
      <c r="G170" s="186" t="s">
        <v>247</v>
      </c>
      <c r="H170" s="187">
        <v>120.172</v>
      </c>
      <c r="I170" s="188"/>
      <c r="J170" s="189">
        <f>ROUND($I$170*$H$170,2)</f>
        <v>0</v>
      </c>
      <c r="K170" s="185" t="s">
        <v>142</v>
      </c>
      <c r="L170" s="190"/>
      <c r="M170" s="191"/>
      <c r="N170" s="192" t="s">
        <v>45</v>
      </c>
      <c r="O170" s="24"/>
      <c r="P170" s="154">
        <f>$O$170*$H$170</f>
        <v>0</v>
      </c>
      <c r="Q170" s="154">
        <v>0.0003</v>
      </c>
      <c r="R170" s="154">
        <f>$Q$170*$H$170</f>
        <v>0.036051599999999996</v>
      </c>
      <c r="S170" s="154">
        <v>0</v>
      </c>
      <c r="T170" s="155">
        <f>$S$170*$H$170</f>
        <v>0</v>
      </c>
      <c r="AR170" s="89" t="s">
        <v>184</v>
      </c>
      <c r="AT170" s="89" t="s">
        <v>244</v>
      </c>
      <c r="AU170" s="89" t="s">
        <v>82</v>
      </c>
      <c r="AY170" s="6" t="s">
        <v>136</v>
      </c>
      <c r="BE170" s="156">
        <f>IF($N$170="základní",$J$170,0)</f>
        <v>0</v>
      </c>
      <c r="BF170" s="156">
        <f>IF($N$170="snížená",$J$170,0)</f>
        <v>0</v>
      </c>
      <c r="BG170" s="156">
        <f>IF($N$170="zákl. přenesená",$J$170,0)</f>
        <v>0</v>
      </c>
      <c r="BH170" s="156">
        <f>IF($N$170="sníž. přenesená",$J$170,0)</f>
        <v>0</v>
      </c>
      <c r="BI170" s="156">
        <f>IF($N$170="nulová",$J$170,0)</f>
        <v>0</v>
      </c>
      <c r="BJ170" s="89" t="s">
        <v>21</v>
      </c>
      <c r="BK170" s="156">
        <f>ROUND($I$170*$H$170,2)</f>
        <v>0</v>
      </c>
      <c r="BL170" s="89" t="s">
        <v>143</v>
      </c>
      <c r="BM170" s="89" t="s">
        <v>248</v>
      </c>
    </row>
    <row r="171" spans="2:47" s="6" customFormat="1" ht="16.5" customHeight="1">
      <c r="B171" s="23"/>
      <c r="C171" s="24"/>
      <c r="D171" s="157" t="s">
        <v>145</v>
      </c>
      <c r="E171" s="24"/>
      <c r="F171" s="158" t="s">
        <v>246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145</v>
      </c>
      <c r="AU171" s="6" t="s">
        <v>82</v>
      </c>
    </row>
    <row r="172" spans="2:47" s="6" customFormat="1" ht="44.25" customHeight="1">
      <c r="B172" s="23"/>
      <c r="C172" s="24"/>
      <c r="D172" s="161" t="s">
        <v>249</v>
      </c>
      <c r="E172" s="24"/>
      <c r="F172" s="193" t="s">
        <v>250</v>
      </c>
      <c r="G172" s="24"/>
      <c r="H172" s="24"/>
      <c r="J172" s="24"/>
      <c r="K172" s="24"/>
      <c r="L172" s="43"/>
      <c r="M172" s="56"/>
      <c r="N172" s="24"/>
      <c r="O172" s="24"/>
      <c r="P172" s="24"/>
      <c r="Q172" s="24"/>
      <c r="R172" s="24"/>
      <c r="S172" s="24"/>
      <c r="T172" s="57"/>
      <c r="AT172" s="6" t="s">
        <v>249</v>
      </c>
      <c r="AU172" s="6" t="s">
        <v>82</v>
      </c>
    </row>
    <row r="173" spans="2:51" s="6" customFormat="1" ht="15.75" customHeight="1">
      <c r="B173" s="167"/>
      <c r="C173" s="168"/>
      <c r="D173" s="161" t="s">
        <v>146</v>
      </c>
      <c r="E173" s="168"/>
      <c r="F173" s="169" t="s">
        <v>251</v>
      </c>
      <c r="G173" s="168"/>
      <c r="H173" s="170">
        <v>120.172</v>
      </c>
      <c r="J173" s="168"/>
      <c r="K173" s="168"/>
      <c r="L173" s="171"/>
      <c r="M173" s="172"/>
      <c r="N173" s="168"/>
      <c r="O173" s="168"/>
      <c r="P173" s="168"/>
      <c r="Q173" s="168"/>
      <c r="R173" s="168"/>
      <c r="S173" s="168"/>
      <c r="T173" s="173"/>
      <c r="AT173" s="174" t="s">
        <v>146</v>
      </c>
      <c r="AU173" s="174" t="s">
        <v>82</v>
      </c>
      <c r="AV173" s="174" t="s">
        <v>82</v>
      </c>
      <c r="AW173" s="174" t="s">
        <v>109</v>
      </c>
      <c r="AX173" s="174" t="s">
        <v>21</v>
      </c>
      <c r="AY173" s="174" t="s">
        <v>136</v>
      </c>
    </row>
    <row r="174" spans="2:65" s="6" customFormat="1" ht="15.75" customHeight="1">
      <c r="B174" s="23"/>
      <c r="C174" s="183" t="s">
        <v>252</v>
      </c>
      <c r="D174" s="183" t="s">
        <v>244</v>
      </c>
      <c r="E174" s="184" t="s">
        <v>253</v>
      </c>
      <c r="F174" s="185" t="s">
        <v>254</v>
      </c>
      <c r="G174" s="186" t="s">
        <v>197</v>
      </c>
      <c r="H174" s="187">
        <v>205.836</v>
      </c>
      <c r="I174" s="188"/>
      <c r="J174" s="189">
        <f>ROUND($I$174*$H$174,2)</f>
        <v>0</v>
      </c>
      <c r="K174" s="185" t="s">
        <v>142</v>
      </c>
      <c r="L174" s="190"/>
      <c r="M174" s="191"/>
      <c r="N174" s="192" t="s">
        <v>45</v>
      </c>
      <c r="O174" s="24"/>
      <c r="P174" s="154">
        <f>$O$174*$H$174</f>
        <v>0</v>
      </c>
      <c r="Q174" s="154">
        <v>0.0003</v>
      </c>
      <c r="R174" s="154">
        <f>$Q$174*$H$174</f>
        <v>0.0617508</v>
      </c>
      <c r="S174" s="154">
        <v>0</v>
      </c>
      <c r="T174" s="155">
        <f>$S$174*$H$174</f>
        <v>0</v>
      </c>
      <c r="AR174" s="89" t="s">
        <v>184</v>
      </c>
      <c r="AT174" s="89" t="s">
        <v>244</v>
      </c>
      <c r="AU174" s="89" t="s">
        <v>82</v>
      </c>
      <c r="AY174" s="6" t="s">
        <v>136</v>
      </c>
      <c r="BE174" s="156">
        <f>IF($N$174="základní",$J$174,0)</f>
        <v>0</v>
      </c>
      <c r="BF174" s="156">
        <f>IF($N$174="snížená",$J$174,0)</f>
        <v>0</v>
      </c>
      <c r="BG174" s="156">
        <f>IF($N$174="zákl. přenesená",$J$174,0)</f>
        <v>0</v>
      </c>
      <c r="BH174" s="156">
        <f>IF($N$174="sníž. přenesená",$J$174,0)</f>
        <v>0</v>
      </c>
      <c r="BI174" s="156">
        <f>IF($N$174="nulová",$J$174,0)</f>
        <v>0</v>
      </c>
      <c r="BJ174" s="89" t="s">
        <v>21</v>
      </c>
      <c r="BK174" s="156">
        <f>ROUND($I$174*$H$174,2)</f>
        <v>0</v>
      </c>
      <c r="BL174" s="89" t="s">
        <v>143</v>
      </c>
      <c r="BM174" s="89" t="s">
        <v>255</v>
      </c>
    </row>
    <row r="175" spans="2:47" s="6" customFormat="1" ht="16.5" customHeight="1">
      <c r="B175" s="23"/>
      <c r="C175" s="24"/>
      <c r="D175" s="157" t="s">
        <v>145</v>
      </c>
      <c r="E175" s="24"/>
      <c r="F175" s="158" t="s">
        <v>254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145</v>
      </c>
      <c r="AU175" s="6" t="s">
        <v>82</v>
      </c>
    </row>
    <row r="176" spans="2:51" s="6" customFormat="1" ht="15.75" customHeight="1">
      <c r="B176" s="167"/>
      <c r="C176" s="168"/>
      <c r="D176" s="161" t="s">
        <v>146</v>
      </c>
      <c r="E176" s="168"/>
      <c r="F176" s="169" t="s">
        <v>256</v>
      </c>
      <c r="G176" s="168"/>
      <c r="H176" s="170">
        <v>205.836</v>
      </c>
      <c r="J176" s="168"/>
      <c r="K176" s="168"/>
      <c r="L176" s="171"/>
      <c r="M176" s="172"/>
      <c r="N176" s="168"/>
      <c r="O176" s="168"/>
      <c r="P176" s="168"/>
      <c r="Q176" s="168"/>
      <c r="R176" s="168"/>
      <c r="S176" s="168"/>
      <c r="T176" s="173"/>
      <c r="AT176" s="174" t="s">
        <v>146</v>
      </c>
      <c r="AU176" s="174" t="s">
        <v>82</v>
      </c>
      <c r="AV176" s="174" t="s">
        <v>82</v>
      </c>
      <c r="AW176" s="174" t="s">
        <v>109</v>
      </c>
      <c r="AX176" s="174" t="s">
        <v>21</v>
      </c>
      <c r="AY176" s="174" t="s">
        <v>136</v>
      </c>
    </row>
    <row r="177" spans="2:65" s="6" customFormat="1" ht="15.75" customHeight="1">
      <c r="B177" s="23"/>
      <c r="C177" s="145" t="s">
        <v>257</v>
      </c>
      <c r="D177" s="145" t="s">
        <v>138</v>
      </c>
      <c r="E177" s="146" t="s">
        <v>258</v>
      </c>
      <c r="F177" s="147" t="s">
        <v>259</v>
      </c>
      <c r="G177" s="148" t="s">
        <v>247</v>
      </c>
      <c r="H177" s="149">
        <v>107.5</v>
      </c>
      <c r="I177" s="150"/>
      <c r="J177" s="151">
        <f>ROUND($I$177*$H$177,2)</f>
        <v>0</v>
      </c>
      <c r="K177" s="147" t="s">
        <v>142</v>
      </c>
      <c r="L177" s="43"/>
      <c r="M177" s="152"/>
      <c r="N177" s="153" t="s">
        <v>45</v>
      </c>
      <c r="O177" s="24"/>
      <c r="P177" s="154">
        <f>$O$177*$H$177</f>
        <v>0</v>
      </c>
      <c r="Q177" s="154">
        <v>0.00191</v>
      </c>
      <c r="R177" s="154">
        <f>$Q$177*$H$177</f>
        <v>0.205325</v>
      </c>
      <c r="S177" s="154">
        <v>0</v>
      </c>
      <c r="T177" s="155">
        <f>$S$177*$H$177</f>
        <v>0</v>
      </c>
      <c r="AR177" s="89" t="s">
        <v>143</v>
      </c>
      <c r="AT177" s="89" t="s">
        <v>138</v>
      </c>
      <c r="AU177" s="89" t="s">
        <v>82</v>
      </c>
      <c r="AY177" s="6" t="s">
        <v>136</v>
      </c>
      <c r="BE177" s="156">
        <f>IF($N$177="základní",$J$177,0)</f>
        <v>0</v>
      </c>
      <c r="BF177" s="156">
        <f>IF($N$177="snížená",$J$177,0)</f>
        <v>0</v>
      </c>
      <c r="BG177" s="156">
        <f>IF($N$177="zákl. přenesená",$J$177,0)</f>
        <v>0</v>
      </c>
      <c r="BH177" s="156">
        <f>IF($N$177="sníž. přenesená",$J$177,0)</f>
        <v>0</v>
      </c>
      <c r="BI177" s="156">
        <f>IF($N$177="nulová",$J$177,0)</f>
        <v>0</v>
      </c>
      <c r="BJ177" s="89" t="s">
        <v>21</v>
      </c>
      <c r="BK177" s="156">
        <f>ROUND($I$177*$H$177,2)</f>
        <v>0</v>
      </c>
      <c r="BL177" s="89" t="s">
        <v>143</v>
      </c>
      <c r="BM177" s="89" t="s">
        <v>260</v>
      </c>
    </row>
    <row r="178" spans="2:47" s="6" customFormat="1" ht="16.5" customHeight="1">
      <c r="B178" s="23"/>
      <c r="C178" s="24"/>
      <c r="D178" s="157" t="s">
        <v>145</v>
      </c>
      <c r="E178" s="24"/>
      <c r="F178" s="158" t="s">
        <v>259</v>
      </c>
      <c r="G178" s="24"/>
      <c r="H178" s="24"/>
      <c r="J178" s="24"/>
      <c r="K178" s="24"/>
      <c r="L178" s="43"/>
      <c r="M178" s="56"/>
      <c r="N178" s="24"/>
      <c r="O178" s="24"/>
      <c r="P178" s="24"/>
      <c r="Q178" s="24"/>
      <c r="R178" s="24"/>
      <c r="S178" s="24"/>
      <c r="T178" s="57"/>
      <c r="AT178" s="6" t="s">
        <v>145</v>
      </c>
      <c r="AU178" s="6" t="s">
        <v>82</v>
      </c>
    </row>
    <row r="179" spans="2:51" s="6" customFormat="1" ht="15.75" customHeight="1">
      <c r="B179" s="159"/>
      <c r="C179" s="160"/>
      <c r="D179" s="161" t="s">
        <v>146</v>
      </c>
      <c r="E179" s="160"/>
      <c r="F179" s="162" t="s">
        <v>261</v>
      </c>
      <c r="G179" s="160"/>
      <c r="H179" s="160"/>
      <c r="J179" s="160"/>
      <c r="K179" s="160"/>
      <c r="L179" s="163"/>
      <c r="M179" s="164"/>
      <c r="N179" s="160"/>
      <c r="O179" s="160"/>
      <c r="P179" s="160"/>
      <c r="Q179" s="160"/>
      <c r="R179" s="160"/>
      <c r="S179" s="160"/>
      <c r="T179" s="165"/>
      <c r="AT179" s="166" t="s">
        <v>146</v>
      </c>
      <c r="AU179" s="166" t="s">
        <v>82</v>
      </c>
      <c r="AV179" s="166" t="s">
        <v>21</v>
      </c>
      <c r="AW179" s="166" t="s">
        <v>109</v>
      </c>
      <c r="AX179" s="166" t="s">
        <v>74</v>
      </c>
      <c r="AY179" s="166" t="s">
        <v>136</v>
      </c>
    </row>
    <row r="180" spans="2:51" s="6" customFormat="1" ht="15.75" customHeight="1">
      <c r="B180" s="167"/>
      <c r="C180" s="168"/>
      <c r="D180" s="161" t="s">
        <v>146</v>
      </c>
      <c r="E180" s="168"/>
      <c r="F180" s="169" t="s">
        <v>262</v>
      </c>
      <c r="G180" s="168"/>
      <c r="H180" s="170">
        <v>107.5</v>
      </c>
      <c r="J180" s="168"/>
      <c r="K180" s="168"/>
      <c r="L180" s="171"/>
      <c r="M180" s="172"/>
      <c r="N180" s="168"/>
      <c r="O180" s="168"/>
      <c r="P180" s="168"/>
      <c r="Q180" s="168"/>
      <c r="R180" s="168"/>
      <c r="S180" s="168"/>
      <c r="T180" s="173"/>
      <c r="AT180" s="174" t="s">
        <v>146</v>
      </c>
      <c r="AU180" s="174" t="s">
        <v>82</v>
      </c>
      <c r="AV180" s="174" t="s">
        <v>82</v>
      </c>
      <c r="AW180" s="174" t="s">
        <v>109</v>
      </c>
      <c r="AX180" s="174" t="s">
        <v>21</v>
      </c>
      <c r="AY180" s="174" t="s">
        <v>136</v>
      </c>
    </row>
    <row r="181" spans="2:63" s="132" customFormat="1" ht="30.75" customHeight="1">
      <c r="B181" s="133"/>
      <c r="C181" s="134"/>
      <c r="D181" s="134" t="s">
        <v>73</v>
      </c>
      <c r="E181" s="143" t="s">
        <v>165</v>
      </c>
      <c r="F181" s="143" t="s">
        <v>263</v>
      </c>
      <c r="G181" s="134"/>
      <c r="H181" s="134"/>
      <c r="J181" s="144">
        <f>$BK$181</f>
        <v>0</v>
      </c>
      <c r="K181" s="134"/>
      <c r="L181" s="137"/>
      <c r="M181" s="138"/>
      <c r="N181" s="134"/>
      <c r="O181" s="134"/>
      <c r="P181" s="139">
        <f>SUM($P$182:$P$187)</f>
        <v>0</v>
      </c>
      <c r="Q181" s="134"/>
      <c r="R181" s="139">
        <f>SUM($R$182:$R$187)</f>
        <v>0</v>
      </c>
      <c r="S181" s="134"/>
      <c r="T181" s="140">
        <f>SUM($T$182:$T$187)</f>
        <v>0</v>
      </c>
      <c r="AR181" s="141" t="s">
        <v>21</v>
      </c>
      <c r="AT181" s="141" t="s">
        <v>73</v>
      </c>
      <c r="AU181" s="141" t="s">
        <v>21</v>
      </c>
      <c r="AY181" s="141" t="s">
        <v>136</v>
      </c>
      <c r="BK181" s="142">
        <f>SUM($BK$182:$BK$187)</f>
        <v>0</v>
      </c>
    </row>
    <row r="182" spans="2:65" s="6" customFormat="1" ht="15.75" customHeight="1">
      <c r="B182" s="23"/>
      <c r="C182" s="145" t="s">
        <v>7</v>
      </c>
      <c r="D182" s="145" t="s">
        <v>138</v>
      </c>
      <c r="E182" s="146" t="s">
        <v>264</v>
      </c>
      <c r="F182" s="147" t="s">
        <v>265</v>
      </c>
      <c r="G182" s="148" t="s">
        <v>197</v>
      </c>
      <c r="H182" s="149">
        <v>4321.505</v>
      </c>
      <c r="I182" s="150"/>
      <c r="J182" s="151">
        <f>ROUND($I$182*$H$182,2)</f>
        <v>0</v>
      </c>
      <c r="K182" s="147" t="s">
        <v>142</v>
      </c>
      <c r="L182" s="43"/>
      <c r="M182" s="152"/>
      <c r="N182" s="153" t="s">
        <v>45</v>
      </c>
      <c r="O182" s="24"/>
      <c r="P182" s="154">
        <f>$O$182*$H$182</f>
        <v>0</v>
      </c>
      <c r="Q182" s="154">
        <v>0</v>
      </c>
      <c r="R182" s="154">
        <f>$Q$182*$H$182</f>
        <v>0</v>
      </c>
      <c r="S182" s="154">
        <v>0</v>
      </c>
      <c r="T182" s="155">
        <f>$S$182*$H$182</f>
        <v>0</v>
      </c>
      <c r="AR182" s="89" t="s">
        <v>143</v>
      </c>
      <c r="AT182" s="89" t="s">
        <v>138</v>
      </c>
      <c r="AU182" s="89" t="s">
        <v>82</v>
      </c>
      <c r="AY182" s="6" t="s">
        <v>136</v>
      </c>
      <c r="BE182" s="156">
        <f>IF($N$182="základní",$J$182,0)</f>
        <v>0</v>
      </c>
      <c r="BF182" s="156">
        <f>IF($N$182="snížená",$J$182,0)</f>
        <v>0</v>
      </c>
      <c r="BG182" s="156">
        <f>IF($N$182="zákl. přenesená",$J$182,0)</f>
        <v>0</v>
      </c>
      <c r="BH182" s="156">
        <f>IF($N$182="sníž. přenesená",$J$182,0)</f>
        <v>0</v>
      </c>
      <c r="BI182" s="156">
        <f>IF($N$182="nulová",$J$182,0)</f>
        <v>0</v>
      </c>
      <c r="BJ182" s="89" t="s">
        <v>21</v>
      </c>
      <c r="BK182" s="156">
        <f>ROUND($I$182*$H$182,2)</f>
        <v>0</v>
      </c>
      <c r="BL182" s="89" t="s">
        <v>143</v>
      </c>
      <c r="BM182" s="89" t="s">
        <v>266</v>
      </c>
    </row>
    <row r="183" spans="2:47" s="6" customFormat="1" ht="16.5" customHeight="1">
      <c r="B183" s="23"/>
      <c r="C183" s="24"/>
      <c r="D183" s="157" t="s">
        <v>145</v>
      </c>
      <c r="E183" s="24"/>
      <c r="F183" s="158" t="s">
        <v>265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145</v>
      </c>
      <c r="AU183" s="6" t="s">
        <v>82</v>
      </c>
    </row>
    <row r="184" spans="2:65" s="6" customFormat="1" ht="15.75" customHeight="1">
      <c r="B184" s="23"/>
      <c r="C184" s="145" t="s">
        <v>267</v>
      </c>
      <c r="D184" s="145" t="s">
        <v>138</v>
      </c>
      <c r="E184" s="146" t="s">
        <v>268</v>
      </c>
      <c r="F184" s="147" t="s">
        <v>269</v>
      </c>
      <c r="G184" s="148" t="s">
        <v>197</v>
      </c>
      <c r="H184" s="149">
        <v>4321.505</v>
      </c>
      <c r="I184" s="150"/>
      <c r="J184" s="151">
        <f>ROUND($I$184*$H$184,2)</f>
        <v>0</v>
      </c>
      <c r="K184" s="147" t="s">
        <v>142</v>
      </c>
      <c r="L184" s="43"/>
      <c r="M184" s="152"/>
      <c r="N184" s="153" t="s">
        <v>45</v>
      </c>
      <c r="O184" s="24"/>
      <c r="P184" s="154">
        <f>$O$184*$H$184</f>
        <v>0</v>
      </c>
      <c r="Q184" s="154">
        <v>0</v>
      </c>
      <c r="R184" s="154">
        <f>$Q$184*$H$184</f>
        <v>0</v>
      </c>
      <c r="S184" s="154">
        <v>0</v>
      </c>
      <c r="T184" s="155">
        <f>$S$184*$H$184</f>
        <v>0</v>
      </c>
      <c r="AR184" s="89" t="s">
        <v>143</v>
      </c>
      <c r="AT184" s="89" t="s">
        <v>138</v>
      </c>
      <c r="AU184" s="89" t="s">
        <v>82</v>
      </c>
      <c r="AY184" s="6" t="s">
        <v>136</v>
      </c>
      <c r="BE184" s="156">
        <f>IF($N$184="základní",$J$184,0)</f>
        <v>0</v>
      </c>
      <c r="BF184" s="156">
        <f>IF($N$184="snížená",$J$184,0)</f>
        <v>0</v>
      </c>
      <c r="BG184" s="156">
        <f>IF($N$184="zákl. přenesená",$J$184,0)</f>
        <v>0</v>
      </c>
      <c r="BH184" s="156">
        <f>IF($N$184="sníž. přenesená",$J$184,0)</f>
        <v>0</v>
      </c>
      <c r="BI184" s="156">
        <f>IF($N$184="nulová",$J$184,0)</f>
        <v>0</v>
      </c>
      <c r="BJ184" s="89" t="s">
        <v>21</v>
      </c>
      <c r="BK184" s="156">
        <f>ROUND($I$184*$H$184,2)</f>
        <v>0</v>
      </c>
      <c r="BL184" s="89" t="s">
        <v>143</v>
      </c>
      <c r="BM184" s="89" t="s">
        <v>270</v>
      </c>
    </row>
    <row r="185" spans="2:47" s="6" customFormat="1" ht="16.5" customHeight="1">
      <c r="B185" s="23"/>
      <c r="C185" s="24"/>
      <c r="D185" s="157" t="s">
        <v>145</v>
      </c>
      <c r="E185" s="24"/>
      <c r="F185" s="158" t="s">
        <v>269</v>
      </c>
      <c r="G185" s="24"/>
      <c r="H185" s="24"/>
      <c r="J185" s="24"/>
      <c r="K185" s="24"/>
      <c r="L185" s="43"/>
      <c r="M185" s="56"/>
      <c r="N185" s="24"/>
      <c r="O185" s="24"/>
      <c r="P185" s="24"/>
      <c r="Q185" s="24"/>
      <c r="R185" s="24"/>
      <c r="S185" s="24"/>
      <c r="T185" s="57"/>
      <c r="AT185" s="6" t="s">
        <v>145</v>
      </c>
      <c r="AU185" s="6" t="s">
        <v>82</v>
      </c>
    </row>
    <row r="186" spans="2:65" s="6" customFormat="1" ht="15.75" customHeight="1">
      <c r="B186" s="23"/>
      <c r="C186" s="145" t="s">
        <v>271</v>
      </c>
      <c r="D186" s="145" t="s">
        <v>138</v>
      </c>
      <c r="E186" s="146" t="s">
        <v>272</v>
      </c>
      <c r="F186" s="147" t="s">
        <v>273</v>
      </c>
      <c r="G186" s="148" t="s">
        <v>197</v>
      </c>
      <c r="H186" s="149">
        <v>4321.505</v>
      </c>
      <c r="I186" s="150"/>
      <c r="J186" s="151">
        <f>ROUND($I$186*$H$186,2)</f>
        <v>0</v>
      </c>
      <c r="K186" s="147" t="s">
        <v>142</v>
      </c>
      <c r="L186" s="43"/>
      <c r="M186" s="152"/>
      <c r="N186" s="153" t="s">
        <v>45</v>
      </c>
      <c r="O186" s="24"/>
      <c r="P186" s="154">
        <f>$O$186*$H$186</f>
        <v>0</v>
      </c>
      <c r="Q186" s="154">
        <v>0</v>
      </c>
      <c r="R186" s="154">
        <f>$Q$186*$H$186</f>
        <v>0</v>
      </c>
      <c r="S186" s="154">
        <v>0</v>
      </c>
      <c r="T186" s="155">
        <f>$S$186*$H$186</f>
        <v>0</v>
      </c>
      <c r="AR186" s="89" t="s">
        <v>143</v>
      </c>
      <c r="AT186" s="89" t="s">
        <v>138</v>
      </c>
      <c r="AU186" s="89" t="s">
        <v>82</v>
      </c>
      <c r="AY186" s="6" t="s">
        <v>136</v>
      </c>
      <c r="BE186" s="156">
        <f>IF($N$186="základní",$J$186,0)</f>
        <v>0</v>
      </c>
      <c r="BF186" s="156">
        <f>IF($N$186="snížená",$J$186,0)</f>
        <v>0</v>
      </c>
      <c r="BG186" s="156">
        <f>IF($N$186="zákl. přenesená",$J$186,0)</f>
        <v>0</v>
      </c>
      <c r="BH186" s="156">
        <f>IF($N$186="sníž. přenesená",$J$186,0)</f>
        <v>0</v>
      </c>
      <c r="BI186" s="156">
        <f>IF($N$186="nulová",$J$186,0)</f>
        <v>0</v>
      </c>
      <c r="BJ186" s="89" t="s">
        <v>21</v>
      </c>
      <c r="BK186" s="156">
        <f>ROUND($I$186*$H$186,2)</f>
        <v>0</v>
      </c>
      <c r="BL186" s="89" t="s">
        <v>143</v>
      </c>
      <c r="BM186" s="89" t="s">
        <v>274</v>
      </c>
    </row>
    <row r="187" spans="2:47" s="6" customFormat="1" ht="16.5" customHeight="1">
      <c r="B187" s="23"/>
      <c r="C187" s="24"/>
      <c r="D187" s="157" t="s">
        <v>145</v>
      </c>
      <c r="E187" s="24"/>
      <c r="F187" s="158" t="s">
        <v>273</v>
      </c>
      <c r="G187" s="24"/>
      <c r="H187" s="24"/>
      <c r="J187" s="24"/>
      <c r="K187" s="24"/>
      <c r="L187" s="43"/>
      <c r="M187" s="56"/>
      <c r="N187" s="24"/>
      <c r="O187" s="24"/>
      <c r="P187" s="24"/>
      <c r="Q187" s="24"/>
      <c r="R187" s="24"/>
      <c r="S187" s="24"/>
      <c r="T187" s="57"/>
      <c r="AT187" s="6" t="s">
        <v>145</v>
      </c>
      <c r="AU187" s="6" t="s">
        <v>82</v>
      </c>
    </row>
    <row r="188" spans="2:63" s="132" customFormat="1" ht="30.75" customHeight="1">
      <c r="B188" s="133"/>
      <c r="C188" s="134"/>
      <c r="D188" s="134" t="s">
        <v>73</v>
      </c>
      <c r="E188" s="143" t="s">
        <v>184</v>
      </c>
      <c r="F188" s="143" t="s">
        <v>275</v>
      </c>
      <c r="G188" s="134"/>
      <c r="H188" s="134"/>
      <c r="J188" s="144">
        <f>$BK$188</f>
        <v>0</v>
      </c>
      <c r="K188" s="134"/>
      <c r="L188" s="137"/>
      <c r="M188" s="138"/>
      <c r="N188" s="134"/>
      <c r="O188" s="134"/>
      <c r="P188" s="139">
        <f>SUM($P$189:$P$194)</f>
        <v>0</v>
      </c>
      <c r="Q188" s="134"/>
      <c r="R188" s="139">
        <f>SUM($R$189:$R$194)</f>
        <v>0</v>
      </c>
      <c r="S188" s="134"/>
      <c r="T188" s="140">
        <f>SUM($T$189:$T$194)</f>
        <v>0</v>
      </c>
      <c r="AR188" s="141" t="s">
        <v>21</v>
      </c>
      <c r="AT188" s="141" t="s">
        <v>73</v>
      </c>
      <c r="AU188" s="141" t="s">
        <v>21</v>
      </c>
      <c r="AY188" s="141" t="s">
        <v>136</v>
      </c>
      <c r="BK188" s="142">
        <f>SUM($BK$189:$BK$194)</f>
        <v>0</v>
      </c>
    </row>
    <row r="189" spans="2:65" s="6" customFormat="1" ht="15.75" customHeight="1">
      <c r="B189" s="23"/>
      <c r="C189" s="145" t="s">
        <v>276</v>
      </c>
      <c r="D189" s="145" t="s">
        <v>138</v>
      </c>
      <c r="E189" s="146" t="s">
        <v>277</v>
      </c>
      <c r="F189" s="147" t="s">
        <v>278</v>
      </c>
      <c r="G189" s="148" t="s">
        <v>279</v>
      </c>
      <c r="H189" s="149">
        <v>1</v>
      </c>
      <c r="I189" s="150"/>
      <c r="J189" s="151">
        <f>ROUND($I$189*$H$189,2)</f>
        <v>0</v>
      </c>
      <c r="K189" s="147"/>
      <c r="L189" s="43"/>
      <c r="M189" s="152"/>
      <c r="N189" s="153" t="s">
        <v>45</v>
      </c>
      <c r="O189" s="24"/>
      <c r="P189" s="154">
        <f>$O$189*$H$189</f>
        <v>0</v>
      </c>
      <c r="Q189" s="154">
        <v>0</v>
      </c>
      <c r="R189" s="154">
        <f>$Q$189*$H$189</f>
        <v>0</v>
      </c>
      <c r="S189" s="154">
        <v>0</v>
      </c>
      <c r="T189" s="155">
        <f>$S$189*$H$189</f>
        <v>0</v>
      </c>
      <c r="AR189" s="89" t="s">
        <v>143</v>
      </c>
      <c r="AT189" s="89" t="s">
        <v>138</v>
      </c>
      <c r="AU189" s="89" t="s">
        <v>82</v>
      </c>
      <c r="AY189" s="6" t="s">
        <v>136</v>
      </c>
      <c r="BE189" s="156">
        <f>IF($N$189="základní",$J$189,0)</f>
        <v>0</v>
      </c>
      <c r="BF189" s="156">
        <f>IF($N$189="snížená",$J$189,0)</f>
        <v>0</v>
      </c>
      <c r="BG189" s="156">
        <f>IF($N$189="zákl. přenesená",$J$189,0)</f>
        <v>0</v>
      </c>
      <c r="BH189" s="156">
        <f>IF($N$189="sníž. přenesená",$J$189,0)</f>
        <v>0</v>
      </c>
      <c r="BI189" s="156">
        <f>IF($N$189="nulová",$J$189,0)</f>
        <v>0</v>
      </c>
      <c r="BJ189" s="89" t="s">
        <v>21</v>
      </c>
      <c r="BK189" s="156">
        <f>ROUND($I$189*$H$189,2)</f>
        <v>0</v>
      </c>
      <c r="BL189" s="89" t="s">
        <v>143</v>
      </c>
      <c r="BM189" s="89" t="s">
        <v>280</v>
      </c>
    </row>
    <row r="190" spans="2:47" s="6" customFormat="1" ht="16.5" customHeight="1">
      <c r="B190" s="23"/>
      <c r="C190" s="24"/>
      <c r="D190" s="157" t="s">
        <v>145</v>
      </c>
      <c r="E190" s="24"/>
      <c r="F190" s="158" t="s">
        <v>278</v>
      </c>
      <c r="G190" s="24"/>
      <c r="H190" s="24"/>
      <c r="J190" s="24"/>
      <c r="K190" s="24"/>
      <c r="L190" s="43"/>
      <c r="M190" s="56"/>
      <c r="N190" s="24"/>
      <c r="O190" s="24"/>
      <c r="P190" s="24"/>
      <c r="Q190" s="24"/>
      <c r="R190" s="24"/>
      <c r="S190" s="24"/>
      <c r="T190" s="57"/>
      <c r="AT190" s="6" t="s">
        <v>145</v>
      </c>
      <c r="AU190" s="6" t="s">
        <v>82</v>
      </c>
    </row>
    <row r="191" spans="2:65" s="6" customFormat="1" ht="15.75" customHeight="1">
      <c r="B191" s="23"/>
      <c r="C191" s="145" t="s">
        <v>281</v>
      </c>
      <c r="D191" s="145" t="s">
        <v>138</v>
      </c>
      <c r="E191" s="146" t="s">
        <v>282</v>
      </c>
      <c r="F191" s="147" t="s">
        <v>283</v>
      </c>
      <c r="G191" s="148" t="s">
        <v>247</v>
      </c>
      <c r="H191" s="149">
        <v>1.5</v>
      </c>
      <c r="I191" s="150"/>
      <c r="J191" s="151">
        <f>ROUND($I$191*$H$191,2)</f>
        <v>0</v>
      </c>
      <c r="K191" s="147"/>
      <c r="L191" s="43"/>
      <c r="M191" s="152"/>
      <c r="N191" s="153" t="s">
        <v>45</v>
      </c>
      <c r="O191" s="24"/>
      <c r="P191" s="154">
        <f>$O$191*$H$191</f>
        <v>0</v>
      </c>
      <c r="Q191" s="154">
        <v>0</v>
      </c>
      <c r="R191" s="154">
        <f>$Q$191*$H$191</f>
        <v>0</v>
      </c>
      <c r="S191" s="154">
        <v>0</v>
      </c>
      <c r="T191" s="155">
        <f>$S$191*$H$191</f>
        <v>0</v>
      </c>
      <c r="AR191" s="89" t="s">
        <v>143</v>
      </c>
      <c r="AT191" s="89" t="s">
        <v>138</v>
      </c>
      <c r="AU191" s="89" t="s">
        <v>82</v>
      </c>
      <c r="AY191" s="6" t="s">
        <v>136</v>
      </c>
      <c r="BE191" s="156">
        <f>IF($N$191="základní",$J$191,0)</f>
        <v>0</v>
      </c>
      <c r="BF191" s="156">
        <f>IF($N$191="snížená",$J$191,0)</f>
        <v>0</v>
      </c>
      <c r="BG191" s="156">
        <f>IF($N$191="zákl. přenesená",$J$191,0)</f>
        <v>0</v>
      </c>
      <c r="BH191" s="156">
        <f>IF($N$191="sníž. přenesená",$J$191,0)</f>
        <v>0</v>
      </c>
      <c r="BI191" s="156">
        <f>IF($N$191="nulová",$J$191,0)</f>
        <v>0</v>
      </c>
      <c r="BJ191" s="89" t="s">
        <v>21</v>
      </c>
      <c r="BK191" s="156">
        <f>ROUND($I$191*$H$191,2)</f>
        <v>0</v>
      </c>
      <c r="BL191" s="89" t="s">
        <v>143</v>
      </c>
      <c r="BM191" s="89" t="s">
        <v>284</v>
      </c>
    </row>
    <row r="192" spans="2:47" s="6" customFormat="1" ht="16.5" customHeight="1">
      <c r="B192" s="23"/>
      <c r="C192" s="24"/>
      <c r="D192" s="157" t="s">
        <v>145</v>
      </c>
      <c r="E192" s="24"/>
      <c r="F192" s="158" t="s">
        <v>283</v>
      </c>
      <c r="G192" s="24"/>
      <c r="H192" s="24"/>
      <c r="J192" s="24"/>
      <c r="K192" s="24"/>
      <c r="L192" s="43"/>
      <c r="M192" s="56"/>
      <c r="N192" s="24"/>
      <c r="O192" s="24"/>
      <c r="P192" s="24"/>
      <c r="Q192" s="24"/>
      <c r="R192" s="24"/>
      <c r="S192" s="24"/>
      <c r="T192" s="57"/>
      <c r="AT192" s="6" t="s">
        <v>145</v>
      </c>
      <c r="AU192" s="6" t="s">
        <v>82</v>
      </c>
    </row>
    <row r="193" spans="2:65" s="6" customFormat="1" ht="15.75" customHeight="1">
      <c r="B193" s="23"/>
      <c r="C193" s="145" t="s">
        <v>285</v>
      </c>
      <c r="D193" s="145" t="s">
        <v>138</v>
      </c>
      <c r="E193" s="146" t="s">
        <v>286</v>
      </c>
      <c r="F193" s="147" t="s">
        <v>287</v>
      </c>
      <c r="G193" s="148" t="s">
        <v>288</v>
      </c>
      <c r="H193" s="149">
        <v>2</v>
      </c>
      <c r="I193" s="150"/>
      <c r="J193" s="151">
        <f>ROUND($I$193*$H$193,2)</f>
        <v>0</v>
      </c>
      <c r="K193" s="147"/>
      <c r="L193" s="43"/>
      <c r="M193" s="152"/>
      <c r="N193" s="153" t="s">
        <v>45</v>
      </c>
      <c r="O193" s="24"/>
      <c r="P193" s="154">
        <f>$O$193*$H$193</f>
        <v>0</v>
      </c>
      <c r="Q193" s="154">
        <v>0</v>
      </c>
      <c r="R193" s="154">
        <f>$Q$193*$H$193</f>
        <v>0</v>
      </c>
      <c r="S193" s="154">
        <v>0</v>
      </c>
      <c r="T193" s="155">
        <f>$S$193*$H$193</f>
        <v>0</v>
      </c>
      <c r="AR193" s="89" t="s">
        <v>143</v>
      </c>
      <c r="AT193" s="89" t="s">
        <v>138</v>
      </c>
      <c r="AU193" s="89" t="s">
        <v>82</v>
      </c>
      <c r="AY193" s="6" t="s">
        <v>136</v>
      </c>
      <c r="BE193" s="156">
        <f>IF($N$193="základní",$J$193,0)</f>
        <v>0</v>
      </c>
      <c r="BF193" s="156">
        <f>IF($N$193="snížená",$J$193,0)</f>
        <v>0</v>
      </c>
      <c r="BG193" s="156">
        <f>IF($N$193="zákl. přenesená",$J$193,0)</f>
        <v>0</v>
      </c>
      <c r="BH193" s="156">
        <f>IF($N$193="sníž. přenesená",$J$193,0)</f>
        <v>0</v>
      </c>
      <c r="BI193" s="156">
        <f>IF($N$193="nulová",$J$193,0)</f>
        <v>0</v>
      </c>
      <c r="BJ193" s="89" t="s">
        <v>21</v>
      </c>
      <c r="BK193" s="156">
        <f>ROUND($I$193*$H$193,2)</f>
        <v>0</v>
      </c>
      <c r="BL193" s="89" t="s">
        <v>143</v>
      </c>
      <c r="BM193" s="89" t="s">
        <v>289</v>
      </c>
    </row>
    <row r="194" spans="2:47" s="6" customFormat="1" ht="30.75" customHeight="1">
      <c r="B194" s="23"/>
      <c r="C194" s="24"/>
      <c r="D194" s="157" t="s">
        <v>249</v>
      </c>
      <c r="E194" s="24"/>
      <c r="F194" s="193" t="s">
        <v>290</v>
      </c>
      <c r="G194" s="24"/>
      <c r="H194" s="24"/>
      <c r="J194" s="24"/>
      <c r="K194" s="24"/>
      <c r="L194" s="43"/>
      <c r="M194" s="56"/>
      <c r="N194" s="24"/>
      <c r="O194" s="24"/>
      <c r="P194" s="24"/>
      <c r="Q194" s="24"/>
      <c r="R194" s="24"/>
      <c r="S194" s="24"/>
      <c r="T194" s="57"/>
      <c r="AT194" s="6" t="s">
        <v>249</v>
      </c>
      <c r="AU194" s="6" t="s">
        <v>82</v>
      </c>
    </row>
    <row r="195" spans="2:63" s="132" customFormat="1" ht="30.75" customHeight="1">
      <c r="B195" s="133"/>
      <c r="C195" s="134"/>
      <c r="D195" s="134" t="s">
        <v>73</v>
      </c>
      <c r="E195" s="143" t="s">
        <v>189</v>
      </c>
      <c r="F195" s="143" t="s">
        <v>291</v>
      </c>
      <c r="G195" s="134"/>
      <c r="H195" s="134"/>
      <c r="J195" s="144">
        <f>$BK$195</f>
        <v>0</v>
      </c>
      <c r="K195" s="134"/>
      <c r="L195" s="137"/>
      <c r="M195" s="138"/>
      <c r="N195" s="134"/>
      <c r="O195" s="134"/>
      <c r="P195" s="139">
        <f>SUM($P$196:$P$201)</f>
        <v>0</v>
      </c>
      <c r="Q195" s="134"/>
      <c r="R195" s="139">
        <f>SUM($R$196:$R$201)</f>
        <v>8.086683</v>
      </c>
      <c r="S195" s="134"/>
      <c r="T195" s="140">
        <f>SUM($T$196:$T$201)</f>
        <v>0</v>
      </c>
      <c r="AR195" s="141" t="s">
        <v>21</v>
      </c>
      <c r="AT195" s="141" t="s">
        <v>73</v>
      </c>
      <c r="AU195" s="141" t="s">
        <v>21</v>
      </c>
      <c r="AY195" s="141" t="s">
        <v>136</v>
      </c>
      <c r="BK195" s="142">
        <f>SUM($BK$196:$BK$201)</f>
        <v>0</v>
      </c>
    </row>
    <row r="196" spans="2:65" s="6" customFormat="1" ht="15.75" customHeight="1">
      <c r="B196" s="23"/>
      <c r="C196" s="145" t="s">
        <v>292</v>
      </c>
      <c r="D196" s="145" t="s">
        <v>138</v>
      </c>
      <c r="E196" s="146" t="s">
        <v>293</v>
      </c>
      <c r="F196" s="147" t="s">
        <v>294</v>
      </c>
      <c r="G196" s="148" t="s">
        <v>247</v>
      </c>
      <c r="H196" s="149">
        <v>33.52</v>
      </c>
      <c r="I196" s="150"/>
      <c r="J196" s="151">
        <f>ROUND($I$196*$H$196,2)</f>
        <v>0</v>
      </c>
      <c r="K196" s="147" t="s">
        <v>142</v>
      </c>
      <c r="L196" s="43"/>
      <c r="M196" s="152"/>
      <c r="N196" s="153" t="s">
        <v>45</v>
      </c>
      <c r="O196" s="24"/>
      <c r="P196" s="154">
        <f>$O$196*$H$196</f>
        <v>0</v>
      </c>
      <c r="Q196" s="154">
        <v>0.1554</v>
      </c>
      <c r="R196" s="154">
        <f>$Q$196*$H$196</f>
        <v>5.209008000000001</v>
      </c>
      <c r="S196" s="154">
        <v>0</v>
      </c>
      <c r="T196" s="155">
        <f>$S$196*$H$196</f>
        <v>0</v>
      </c>
      <c r="AR196" s="89" t="s">
        <v>143</v>
      </c>
      <c r="AT196" s="89" t="s">
        <v>138</v>
      </c>
      <c r="AU196" s="89" t="s">
        <v>82</v>
      </c>
      <c r="AY196" s="6" t="s">
        <v>136</v>
      </c>
      <c r="BE196" s="156">
        <f>IF($N$196="základní",$J$196,0)</f>
        <v>0</v>
      </c>
      <c r="BF196" s="156">
        <f>IF($N$196="snížená",$J$196,0)</f>
        <v>0</v>
      </c>
      <c r="BG196" s="156">
        <f>IF($N$196="zákl. přenesená",$J$196,0)</f>
        <v>0</v>
      </c>
      <c r="BH196" s="156">
        <f>IF($N$196="sníž. přenesená",$J$196,0)</f>
        <v>0</v>
      </c>
      <c r="BI196" s="156">
        <f>IF($N$196="nulová",$J$196,0)</f>
        <v>0</v>
      </c>
      <c r="BJ196" s="89" t="s">
        <v>21</v>
      </c>
      <c r="BK196" s="156">
        <f>ROUND($I$196*$H$196,2)</f>
        <v>0</v>
      </c>
      <c r="BL196" s="89" t="s">
        <v>143</v>
      </c>
      <c r="BM196" s="89" t="s">
        <v>295</v>
      </c>
    </row>
    <row r="197" spans="2:47" s="6" customFormat="1" ht="16.5" customHeight="1">
      <c r="B197" s="23"/>
      <c r="C197" s="24"/>
      <c r="D197" s="157" t="s">
        <v>145</v>
      </c>
      <c r="E197" s="24"/>
      <c r="F197" s="158" t="s">
        <v>294</v>
      </c>
      <c r="G197" s="24"/>
      <c r="H197" s="24"/>
      <c r="J197" s="24"/>
      <c r="K197" s="24"/>
      <c r="L197" s="43"/>
      <c r="M197" s="56"/>
      <c r="N197" s="24"/>
      <c r="O197" s="24"/>
      <c r="P197" s="24"/>
      <c r="Q197" s="24"/>
      <c r="R197" s="24"/>
      <c r="S197" s="24"/>
      <c r="T197" s="57"/>
      <c r="AT197" s="6" t="s">
        <v>145</v>
      </c>
      <c r="AU197" s="6" t="s">
        <v>82</v>
      </c>
    </row>
    <row r="198" spans="2:51" s="6" customFormat="1" ht="15.75" customHeight="1">
      <c r="B198" s="167"/>
      <c r="C198" s="168"/>
      <c r="D198" s="161" t="s">
        <v>146</v>
      </c>
      <c r="E198" s="168"/>
      <c r="F198" s="169" t="s">
        <v>296</v>
      </c>
      <c r="G198" s="168"/>
      <c r="H198" s="170">
        <v>33.52</v>
      </c>
      <c r="J198" s="168"/>
      <c r="K198" s="168"/>
      <c r="L198" s="171"/>
      <c r="M198" s="172"/>
      <c r="N198" s="168"/>
      <c r="O198" s="168"/>
      <c r="P198" s="168"/>
      <c r="Q198" s="168"/>
      <c r="R198" s="168"/>
      <c r="S198" s="168"/>
      <c r="T198" s="173"/>
      <c r="AT198" s="174" t="s">
        <v>146</v>
      </c>
      <c r="AU198" s="174" t="s">
        <v>82</v>
      </c>
      <c r="AV198" s="174" t="s">
        <v>82</v>
      </c>
      <c r="AW198" s="174" t="s">
        <v>109</v>
      </c>
      <c r="AX198" s="174" t="s">
        <v>21</v>
      </c>
      <c r="AY198" s="174" t="s">
        <v>136</v>
      </c>
    </row>
    <row r="199" spans="2:65" s="6" customFormat="1" ht="15.75" customHeight="1">
      <c r="B199" s="23"/>
      <c r="C199" s="183" t="s">
        <v>297</v>
      </c>
      <c r="D199" s="183" t="s">
        <v>244</v>
      </c>
      <c r="E199" s="184" t="s">
        <v>298</v>
      </c>
      <c r="F199" s="185" t="s">
        <v>299</v>
      </c>
      <c r="G199" s="186" t="s">
        <v>279</v>
      </c>
      <c r="H199" s="187">
        <v>33.855</v>
      </c>
      <c r="I199" s="188"/>
      <c r="J199" s="189">
        <f>ROUND($I$199*$H$199,2)</f>
        <v>0</v>
      </c>
      <c r="K199" s="185" t="s">
        <v>142</v>
      </c>
      <c r="L199" s="190"/>
      <c r="M199" s="191"/>
      <c r="N199" s="192" t="s">
        <v>45</v>
      </c>
      <c r="O199" s="24"/>
      <c r="P199" s="154">
        <f>$O$199*$H$199</f>
        <v>0</v>
      </c>
      <c r="Q199" s="154">
        <v>0.085</v>
      </c>
      <c r="R199" s="154">
        <f>$Q$199*$H$199</f>
        <v>2.877675</v>
      </c>
      <c r="S199" s="154">
        <v>0</v>
      </c>
      <c r="T199" s="155">
        <f>$S$199*$H$199</f>
        <v>0</v>
      </c>
      <c r="AR199" s="89" t="s">
        <v>184</v>
      </c>
      <c r="AT199" s="89" t="s">
        <v>244</v>
      </c>
      <c r="AU199" s="89" t="s">
        <v>82</v>
      </c>
      <c r="AY199" s="6" t="s">
        <v>136</v>
      </c>
      <c r="BE199" s="156">
        <f>IF($N$199="základní",$J$199,0)</f>
        <v>0</v>
      </c>
      <c r="BF199" s="156">
        <f>IF($N$199="snížená",$J$199,0)</f>
        <v>0</v>
      </c>
      <c r="BG199" s="156">
        <f>IF($N$199="zákl. přenesená",$J$199,0)</f>
        <v>0</v>
      </c>
      <c r="BH199" s="156">
        <f>IF($N$199="sníž. přenesená",$J$199,0)</f>
        <v>0</v>
      </c>
      <c r="BI199" s="156">
        <f>IF($N$199="nulová",$J$199,0)</f>
        <v>0</v>
      </c>
      <c r="BJ199" s="89" t="s">
        <v>21</v>
      </c>
      <c r="BK199" s="156">
        <f>ROUND($I$199*$H$199,2)</f>
        <v>0</v>
      </c>
      <c r="BL199" s="89" t="s">
        <v>143</v>
      </c>
      <c r="BM199" s="89" t="s">
        <v>300</v>
      </c>
    </row>
    <row r="200" spans="2:47" s="6" customFormat="1" ht="16.5" customHeight="1">
      <c r="B200" s="23"/>
      <c r="C200" s="24"/>
      <c r="D200" s="157" t="s">
        <v>145</v>
      </c>
      <c r="E200" s="24"/>
      <c r="F200" s="158" t="s">
        <v>299</v>
      </c>
      <c r="G200" s="24"/>
      <c r="H200" s="24"/>
      <c r="J200" s="24"/>
      <c r="K200" s="24"/>
      <c r="L200" s="43"/>
      <c r="M200" s="56"/>
      <c r="N200" s="24"/>
      <c r="O200" s="24"/>
      <c r="P200" s="24"/>
      <c r="Q200" s="24"/>
      <c r="R200" s="24"/>
      <c r="S200" s="24"/>
      <c r="T200" s="57"/>
      <c r="AT200" s="6" t="s">
        <v>145</v>
      </c>
      <c r="AU200" s="6" t="s">
        <v>82</v>
      </c>
    </row>
    <row r="201" spans="2:51" s="6" customFormat="1" ht="15.75" customHeight="1">
      <c r="B201" s="167"/>
      <c r="C201" s="168"/>
      <c r="D201" s="161" t="s">
        <v>146</v>
      </c>
      <c r="E201" s="168"/>
      <c r="F201" s="169" t="s">
        <v>301</v>
      </c>
      <c r="G201" s="168"/>
      <c r="H201" s="170">
        <v>33.855</v>
      </c>
      <c r="J201" s="168"/>
      <c r="K201" s="168"/>
      <c r="L201" s="171"/>
      <c r="M201" s="172"/>
      <c r="N201" s="168"/>
      <c r="O201" s="168"/>
      <c r="P201" s="168"/>
      <c r="Q201" s="168"/>
      <c r="R201" s="168"/>
      <c r="S201" s="168"/>
      <c r="T201" s="173"/>
      <c r="AT201" s="174" t="s">
        <v>146</v>
      </c>
      <c r="AU201" s="174" t="s">
        <v>82</v>
      </c>
      <c r="AV201" s="174" t="s">
        <v>82</v>
      </c>
      <c r="AW201" s="174" t="s">
        <v>109</v>
      </c>
      <c r="AX201" s="174" t="s">
        <v>21</v>
      </c>
      <c r="AY201" s="174" t="s">
        <v>136</v>
      </c>
    </row>
    <row r="202" spans="2:63" s="132" customFormat="1" ht="30.75" customHeight="1">
      <c r="B202" s="133"/>
      <c r="C202" s="134"/>
      <c r="D202" s="134" t="s">
        <v>73</v>
      </c>
      <c r="E202" s="143" t="s">
        <v>302</v>
      </c>
      <c r="F202" s="143" t="s">
        <v>303</v>
      </c>
      <c r="G202" s="134"/>
      <c r="H202" s="134"/>
      <c r="J202" s="144">
        <f>$BK$202</f>
        <v>0</v>
      </c>
      <c r="K202" s="134"/>
      <c r="L202" s="137"/>
      <c r="M202" s="138"/>
      <c r="N202" s="134"/>
      <c r="O202" s="134"/>
      <c r="P202" s="139">
        <f>SUM($P$203:$P$204)</f>
        <v>0</v>
      </c>
      <c r="Q202" s="134"/>
      <c r="R202" s="139">
        <f>SUM($R$203:$R$204)</f>
        <v>0</v>
      </c>
      <c r="S202" s="134"/>
      <c r="T202" s="140">
        <f>SUM($T$203:$T$204)</f>
        <v>0</v>
      </c>
      <c r="AR202" s="141" t="s">
        <v>21</v>
      </c>
      <c r="AT202" s="141" t="s">
        <v>73</v>
      </c>
      <c r="AU202" s="141" t="s">
        <v>21</v>
      </c>
      <c r="AY202" s="141" t="s">
        <v>136</v>
      </c>
      <c r="BK202" s="142">
        <f>SUM($BK$203:$BK$204)</f>
        <v>0</v>
      </c>
    </row>
    <row r="203" spans="2:65" s="6" customFormat="1" ht="15.75" customHeight="1">
      <c r="B203" s="23"/>
      <c r="C203" s="145" t="s">
        <v>304</v>
      </c>
      <c r="D203" s="145" t="s">
        <v>138</v>
      </c>
      <c r="E203" s="146" t="s">
        <v>305</v>
      </c>
      <c r="F203" s="147" t="s">
        <v>306</v>
      </c>
      <c r="G203" s="148" t="s">
        <v>192</v>
      </c>
      <c r="H203" s="149">
        <v>8.51</v>
      </c>
      <c r="I203" s="150"/>
      <c r="J203" s="151">
        <f>ROUND($I$203*$H$203,2)</f>
        <v>0</v>
      </c>
      <c r="K203" s="147" t="s">
        <v>142</v>
      </c>
      <c r="L203" s="43"/>
      <c r="M203" s="152"/>
      <c r="N203" s="153" t="s">
        <v>45</v>
      </c>
      <c r="O203" s="24"/>
      <c r="P203" s="154">
        <f>$O$203*$H$203</f>
        <v>0</v>
      </c>
      <c r="Q203" s="154">
        <v>0</v>
      </c>
      <c r="R203" s="154">
        <f>$Q$203*$H$203</f>
        <v>0</v>
      </c>
      <c r="S203" s="154">
        <v>0</v>
      </c>
      <c r="T203" s="155">
        <f>$S$203*$H$203</f>
        <v>0</v>
      </c>
      <c r="AR203" s="89" t="s">
        <v>143</v>
      </c>
      <c r="AT203" s="89" t="s">
        <v>138</v>
      </c>
      <c r="AU203" s="89" t="s">
        <v>82</v>
      </c>
      <c r="AY203" s="6" t="s">
        <v>136</v>
      </c>
      <c r="BE203" s="156">
        <f>IF($N$203="základní",$J$203,0)</f>
        <v>0</v>
      </c>
      <c r="BF203" s="156">
        <f>IF($N$203="snížená",$J$203,0)</f>
        <v>0</v>
      </c>
      <c r="BG203" s="156">
        <f>IF($N$203="zákl. přenesená",$J$203,0)</f>
        <v>0</v>
      </c>
      <c r="BH203" s="156">
        <f>IF($N$203="sníž. přenesená",$J$203,0)</f>
        <v>0</v>
      </c>
      <c r="BI203" s="156">
        <f>IF($N$203="nulová",$J$203,0)</f>
        <v>0</v>
      </c>
      <c r="BJ203" s="89" t="s">
        <v>21</v>
      </c>
      <c r="BK203" s="156">
        <f>ROUND($I$203*$H$203,2)</f>
        <v>0</v>
      </c>
      <c r="BL203" s="89" t="s">
        <v>143</v>
      </c>
      <c r="BM203" s="89" t="s">
        <v>307</v>
      </c>
    </row>
    <row r="204" spans="2:47" s="6" customFormat="1" ht="16.5" customHeight="1">
      <c r="B204" s="23"/>
      <c r="C204" s="24"/>
      <c r="D204" s="157" t="s">
        <v>145</v>
      </c>
      <c r="E204" s="24"/>
      <c r="F204" s="158" t="s">
        <v>306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145</v>
      </c>
      <c r="AU204" s="6" t="s">
        <v>82</v>
      </c>
    </row>
    <row r="205" spans="2:63" s="132" customFormat="1" ht="37.5" customHeight="1">
      <c r="B205" s="133"/>
      <c r="C205" s="134"/>
      <c r="D205" s="134" t="s">
        <v>73</v>
      </c>
      <c r="E205" s="135" t="s">
        <v>308</v>
      </c>
      <c r="F205" s="135" t="s">
        <v>309</v>
      </c>
      <c r="G205" s="134"/>
      <c r="H205" s="134"/>
      <c r="J205" s="136">
        <f>$BK$205</f>
        <v>0</v>
      </c>
      <c r="K205" s="134"/>
      <c r="L205" s="137"/>
      <c r="M205" s="138"/>
      <c r="N205" s="134"/>
      <c r="O205" s="134"/>
      <c r="P205" s="139">
        <f>$P$206</f>
        <v>0</v>
      </c>
      <c r="Q205" s="134"/>
      <c r="R205" s="139">
        <f>$R$206</f>
        <v>0.003195</v>
      </c>
      <c r="S205" s="134"/>
      <c r="T205" s="140">
        <f>$T$206</f>
        <v>0</v>
      </c>
      <c r="AR205" s="141" t="s">
        <v>82</v>
      </c>
      <c r="AT205" s="141" t="s">
        <v>73</v>
      </c>
      <c r="AU205" s="141" t="s">
        <v>74</v>
      </c>
      <c r="AY205" s="141" t="s">
        <v>136</v>
      </c>
      <c r="BK205" s="142">
        <f>$BK$206</f>
        <v>0</v>
      </c>
    </row>
    <row r="206" spans="2:63" s="132" customFormat="1" ht="21" customHeight="1">
      <c r="B206" s="133"/>
      <c r="C206" s="134"/>
      <c r="D206" s="134" t="s">
        <v>73</v>
      </c>
      <c r="E206" s="143" t="s">
        <v>310</v>
      </c>
      <c r="F206" s="143" t="s">
        <v>311</v>
      </c>
      <c r="G206" s="134"/>
      <c r="H206" s="134"/>
      <c r="J206" s="144">
        <f>$BK$206</f>
        <v>0</v>
      </c>
      <c r="K206" s="134"/>
      <c r="L206" s="137"/>
      <c r="M206" s="138"/>
      <c r="N206" s="134"/>
      <c r="O206" s="134"/>
      <c r="P206" s="139">
        <f>SUM($P$207:$P$212)</f>
        <v>0</v>
      </c>
      <c r="Q206" s="134"/>
      <c r="R206" s="139">
        <f>SUM($R$207:$R$212)</f>
        <v>0.003195</v>
      </c>
      <c r="S206" s="134"/>
      <c r="T206" s="140">
        <f>SUM($T$207:$T$212)</f>
        <v>0</v>
      </c>
      <c r="AR206" s="141" t="s">
        <v>82</v>
      </c>
      <c r="AT206" s="141" t="s">
        <v>73</v>
      </c>
      <c r="AU206" s="141" t="s">
        <v>21</v>
      </c>
      <c r="AY206" s="141" t="s">
        <v>136</v>
      </c>
      <c r="BK206" s="142">
        <f>SUM($BK$207:$BK$212)</f>
        <v>0</v>
      </c>
    </row>
    <row r="207" spans="2:65" s="6" customFormat="1" ht="15.75" customHeight="1">
      <c r="B207" s="23"/>
      <c r="C207" s="145" t="s">
        <v>312</v>
      </c>
      <c r="D207" s="145" t="s">
        <v>138</v>
      </c>
      <c r="E207" s="146" t="s">
        <v>313</v>
      </c>
      <c r="F207" s="147" t="s">
        <v>314</v>
      </c>
      <c r="G207" s="148" t="s">
        <v>197</v>
      </c>
      <c r="H207" s="149">
        <v>4.5</v>
      </c>
      <c r="I207" s="150"/>
      <c r="J207" s="151">
        <f>ROUND($I$207*$H$207,2)</f>
        <v>0</v>
      </c>
      <c r="K207" s="147" t="s">
        <v>142</v>
      </c>
      <c r="L207" s="43"/>
      <c r="M207" s="152"/>
      <c r="N207" s="153" t="s">
        <v>45</v>
      </c>
      <c r="O207" s="24"/>
      <c r="P207" s="154">
        <f>$O$207*$H$207</f>
        <v>0</v>
      </c>
      <c r="Q207" s="154">
        <v>0.00071</v>
      </c>
      <c r="R207" s="154">
        <f>$Q$207*$H$207</f>
        <v>0.003195</v>
      </c>
      <c r="S207" s="154">
        <v>0</v>
      </c>
      <c r="T207" s="155">
        <f>$S$207*$H$207</f>
        <v>0</v>
      </c>
      <c r="AR207" s="89" t="s">
        <v>227</v>
      </c>
      <c r="AT207" s="89" t="s">
        <v>138</v>
      </c>
      <c r="AU207" s="89" t="s">
        <v>82</v>
      </c>
      <c r="AY207" s="6" t="s">
        <v>136</v>
      </c>
      <c r="BE207" s="156">
        <f>IF($N$207="základní",$J$207,0)</f>
        <v>0</v>
      </c>
      <c r="BF207" s="156">
        <f>IF($N$207="snížená",$J$207,0)</f>
        <v>0</v>
      </c>
      <c r="BG207" s="156">
        <f>IF($N$207="zákl. přenesená",$J$207,0)</f>
        <v>0</v>
      </c>
      <c r="BH207" s="156">
        <f>IF($N$207="sníž. přenesená",$J$207,0)</f>
        <v>0</v>
      </c>
      <c r="BI207" s="156">
        <f>IF($N$207="nulová",$J$207,0)</f>
        <v>0</v>
      </c>
      <c r="BJ207" s="89" t="s">
        <v>21</v>
      </c>
      <c r="BK207" s="156">
        <f>ROUND($I$207*$H$207,2)</f>
        <v>0</v>
      </c>
      <c r="BL207" s="89" t="s">
        <v>227</v>
      </c>
      <c r="BM207" s="89" t="s">
        <v>315</v>
      </c>
    </row>
    <row r="208" spans="2:47" s="6" customFormat="1" ht="16.5" customHeight="1">
      <c r="B208" s="23"/>
      <c r="C208" s="24"/>
      <c r="D208" s="157" t="s">
        <v>145</v>
      </c>
      <c r="E208" s="24"/>
      <c r="F208" s="158" t="s">
        <v>314</v>
      </c>
      <c r="G208" s="24"/>
      <c r="H208" s="24"/>
      <c r="J208" s="24"/>
      <c r="K208" s="24"/>
      <c r="L208" s="43"/>
      <c r="M208" s="56"/>
      <c r="N208" s="24"/>
      <c r="O208" s="24"/>
      <c r="P208" s="24"/>
      <c r="Q208" s="24"/>
      <c r="R208" s="24"/>
      <c r="S208" s="24"/>
      <c r="T208" s="57"/>
      <c r="AT208" s="6" t="s">
        <v>145</v>
      </c>
      <c r="AU208" s="6" t="s">
        <v>82</v>
      </c>
    </row>
    <row r="209" spans="2:51" s="6" customFormat="1" ht="15.75" customHeight="1">
      <c r="B209" s="159"/>
      <c r="C209" s="160"/>
      <c r="D209" s="161" t="s">
        <v>146</v>
      </c>
      <c r="E209" s="160"/>
      <c r="F209" s="162" t="s">
        <v>316</v>
      </c>
      <c r="G209" s="160"/>
      <c r="H209" s="160"/>
      <c r="J209" s="160"/>
      <c r="K209" s="160"/>
      <c r="L209" s="163"/>
      <c r="M209" s="164"/>
      <c r="N209" s="160"/>
      <c r="O209" s="160"/>
      <c r="P209" s="160"/>
      <c r="Q209" s="160"/>
      <c r="R209" s="160"/>
      <c r="S209" s="160"/>
      <c r="T209" s="165"/>
      <c r="AT209" s="166" t="s">
        <v>146</v>
      </c>
      <c r="AU209" s="166" t="s">
        <v>82</v>
      </c>
      <c r="AV209" s="166" t="s">
        <v>21</v>
      </c>
      <c r="AW209" s="166" t="s">
        <v>109</v>
      </c>
      <c r="AX209" s="166" t="s">
        <v>74</v>
      </c>
      <c r="AY209" s="166" t="s">
        <v>136</v>
      </c>
    </row>
    <row r="210" spans="2:51" s="6" customFormat="1" ht="15.75" customHeight="1">
      <c r="B210" s="167"/>
      <c r="C210" s="168"/>
      <c r="D210" s="161" t="s">
        <v>146</v>
      </c>
      <c r="E210" s="168"/>
      <c r="F210" s="169" t="s">
        <v>317</v>
      </c>
      <c r="G210" s="168"/>
      <c r="H210" s="170">
        <v>4.5</v>
      </c>
      <c r="J210" s="168"/>
      <c r="K210" s="168"/>
      <c r="L210" s="171"/>
      <c r="M210" s="172"/>
      <c r="N210" s="168"/>
      <c r="O210" s="168"/>
      <c r="P210" s="168"/>
      <c r="Q210" s="168"/>
      <c r="R210" s="168"/>
      <c r="S210" s="168"/>
      <c r="T210" s="173"/>
      <c r="AT210" s="174" t="s">
        <v>146</v>
      </c>
      <c r="AU210" s="174" t="s">
        <v>82</v>
      </c>
      <c r="AV210" s="174" t="s">
        <v>82</v>
      </c>
      <c r="AW210" s="174" t="s">
        <v>109</v>
      </c>
      <c r="AX210" s="174" t="s">
        <v>21</v>
      </c>
      <c r="AY210" s="174" t="s">
        <v>136</v>
      </c>
    </row>
    <row r="211" spans="2:65" s="6" customFormat="1" ht="15.75" customHeight="1">
      <c r="B211" s="23"/>
      <c r="C211" s="145" t="s">
        <v>318</v>
      </c>
      <c r="D211" s="145" t="s">
        <v>138</v>
      </c>
      <c r="E211" s="146" t="s">
        <v>319</v>
      </c>
      <c r="F211" s="147" t="s">
        <v>320</v>
      </c>
      <c r="G211" s="148" t="s">
        <v>192</v>
      </c>
      <c r="H211" s="149">
        <v>0.003</v>
      </c>
      <c r="I211" s="150"/>
      <c r="J211" s="151">
        <f>ROUND($I$211*$H$211,2)</f>
        <v>0</v>
      </c>
      <c r="K211" s="147" t="s">
        <v>142</v>
      </c>
      <c r="L211" s="43"/>
      <c r="M211" s="152"/>
      <c r="N211" s="153" t="s">
        <v>45</v>
      </c>
      <c r="O211" s="24"/>
      <c r="P211" s="154">
        <f>$O$211*$H$211</f>
        <v>0</v>
      </c>
      <c r="Q211" s="154">
        <v>0</v>
      </c>
      <c r="R211" s="154">
        <f>$Q$211*$H$211</f>
        <v>0</v>
      </c>
      <c r="S211" s="154">
        <v>0</v>
      </c>
      <c r="T211" s="155">
        <f>$S$211*$H$211</f>
        <v>0</v>
      </c>
      <c r="AR211" s="89" t="s">
        <v>227</v>
      </c>
      <c r="AT211" s="89" t="s">
        <v>138</v>
      </c>
      <c r="AU211" s="89" t="s">
        <v>82</v>
      </c>
      <c r="AY211" s="6" t="s">
        <v>136</v>
      </c>
      <c r="BE211" s="156">
        <f>IF($N$211="základní",$J$211,0)</f>
        <v>0</v>
      </c>
      <c r="BF211" s="156">
        <f>IF($N$211="snížená",$J$211,0)</f>
        <v>0</v>
      </c>
      <c r="BG211" s="156">
        <f>IF($N$211="zákl. přenesená",$J$211,0)</f>
        <v>0</v>
      </c>
      <c r="BH211" s="156">
        <f>IF($N$211="sníž. přenesená",$J$211,0)</f>
        <v>0</v>
      </c>
      <c r="BI211" s="156">
        <f>IF($N$211="nulová",$J$211,0)</f>
        <v>0</v>
      </c>
      <c r="BJ211" s="89" t="s">
        <v>21</v>
      </c>
      <c r="BK211" s="156">
        <f>ROUND($I$211*$H$211,2)</f>
        <v>0</v>
      </c>
      <c r="BL211" s="89" t="s">
        <v>227</v>
      </c>
      <c r="BM211" s="89" t="s">
        <v>321</v>
      </c>
    </row>
    <row r="212" spans="2:47" s="6" customFormat="1" ht="16.5" customHeight="1">
      <c r="B212" s="23"/>
      <c r="C212" s="24"/>
      <c r="D212" s="157" t="s">
        <v>145</v>
      </c>
      <c r="E212" s="24"/>
      <c r="F212" s="158" t="s">
        <v>320</v>
      </c>
      <c r="G212" s="24"/>
      <c r="H212" s="24"/>
      <c r="J212" s="24"/>
      <c r="K212" s="24"/>
      <c r="L212" s="43"/>
      <c r="M212" s="194"/>
      <c r="N212" s="195"/>
      <c r="O212" s="195"/>
      <c r="P212" s="195"/>
      <c r="Q212" s="195"/>
      <c r="R212" s="195"/>
      <c r="S212" s="195"/>
      <c r="T212" s="196"/>
      <c r="AT212" s="6" t="s">
        <v>145</v>
      </c>
      <c r="AU212" s="6" t="s">
        <v>82</v>
      </c>
    </row>
    <row r="213" spans="2:12" s="6" customFormat="1" ht="7.5" customHeight="1">
      <c r="B213" s="38"/>
      <c r="C213" s="39"/>
      <c r="D213" s="39"/>
      <c r="E213" s="39"/>
      <c r="F213" s="39"/>
      <c r="G213" s="39"/>
      <c r="H213" s="39"/>
      <c r="I213" s="101"/>
      <c r="J213" s="39"/>
      <c r="K213" s="39"/>
      <c r="L213" s="43"/>
    </row>
    <row r="214" s="2" customFormat="1" ht="14.25" customHeight="1"/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574</v>
      </c>
      <c r="G1" s="248" t="s">
        <v>575</v>
      </c>
      <c r="H1" s="248"/>
      <c r="I1" s="242"/>
      <c r="J1" s="243" t="s">
        <v>576</v>
      </c>
      <c r="K1" s="241" t="s">
        <v>101</v>
      </c>
      <c r="L1" s="243" t="s">
        <v>577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102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Modernizace provozu Dykových školek v k.ú. Křtiny - I. etapa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103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322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09.06.2016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 t="s">
        <v>30</v>
      </c>
      <c r="K14" s="27"/>
    </row>
    <row r="15" spans="2:11" s="6" customFormat="1" ht="18.75" customHeight="1">
      <c r="B15" s="23"/>
      <c r="C15" s="24"/>
      <c r="D15" s="24"/>
      <c r="E15" s="17" t="s">
        <v>31</v>
      </c>
      <c r="F15" s="24"/>
      <c r="G15" s="24"/>
      <c r="H15" s="24"/>
      <c r="I15" s="88" t="s">
        <v>32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32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88" t="s">
        <v>29</v>
      </c>
      <c r="J20" s="17" t="s">
        <v>36</v>
      </c>
      <c r="K20" s="27"/>
    </row>
    <row r="21" spans="2:11" s="6" customFormat="1" ht="18.75" customHeight="1">
      <c r="B21" s="23"/>
      <c r="C21" s="24"/>
      <c r="D21" s="24"/>
      <c r="E21" s="17" t="s">
        <v>37</v>
      </c>
      <c r="F21" s="24"/>
      <c r="G21" s="24"/>
      <c r="H21" s="24"/>
      <c r="I21" s="88" t="s">
        <v>32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39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40</v>
      </c>
      <c r="E27" s="24"/>
      <c r="F27" s="24"/>
      <c r="G27" s="24"/>
      <c r="H27" s="24"/>
      <c r="J27" s="67">
        <f>ROUND($J$77,2)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42</v>
      </c>
      <c r="G29" s="24"/>
      <c r="H29" s="24"/>
      <c r="I29" s="95" t="s">
        <v>41</v>
      </c>
      <c r="J29" s="28" t="s">
        <v>43</v>
      </c>
      <c r="K29" s="27"/>
    </row>
    <row r="30" spans="2:11" s="6" customFormat="1" ht="15" customHeight="1">
      <c r="B30" s="23"/>
      <c r="C30" s="24"/>
      <c r="D30" s="30" t="s">
        <v>44</v>
      </c>
      <c r="E30" s="30" t="s">
        <v>45</v>
      </c>
      <c r="F30" s="96">
        <f>ROUND(SUM($BE$77:$BE$80),2)</f>
        <v>0</v>
      </c>
      <c r="G30" s="24"/>
      <c r="H30" s="24"/>
      <c r="I30" s="97">
        <v>0.21</v>
      </c>
      <c r="J30" s="96">
        <f>ROUND(ROUND((SUM($BE$77:$BE$80)),2)*$I$30,2)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46</v>
      </c>
      <c r="F31" s="96">
        <f>ROUND(SUM($BF$77:$BF$80),2)</f>
        <v>0</v>
      </c>
      <c r="G31" s="24"/>
      <c r="H31" s="24"/>
      <c r="I31" s="97">
        <v>0.15</v>
      </c>
      <c r="J31" s="96">
        <f>ROUND(ROUND((SUM($BF$77:$BF$80)),2)*$I$31,2)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6">
        <f>ROUND(SUM($BG$77:$BG$80),2)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48</v>
      </c>
      <c r="F33" s="96">
        <f>ROUND(SUM($BH$77:$BH$80),2)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96">
        <f>ROUND(SUM($BI$77:$BI$80),2)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50</v>
      </c>
      <c r="E36" s="34"/>
      <c r="F36" s="34"/>
      <c r="G36" s="98" t="s">
        <v>51</v>
      </c>
      <c r="H36" s="35" t="s">
        <v>52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105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Modernizace provozu Dykových školek v k.ú. Křtiny - I. etapa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103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D.1.1.1.4 - Venkovní mostová závlaha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Křtiny</v>
      </c>
      <c r="G49" s="24"/>
      <c r="H49" s="24"/>
      <c r="I49" s="88" t="s">
        <v>24</v>
      </c>
      <c r="J49" s="52" t="str">
        <f>IF($J$12="","",$J$12)</f>
        <v>09.06.2016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Mendelova univerzita v Brně</v>
      </c>
      <c r="G51" s="24"/>
      <c r="H51" s="24"/>
      <c r="I51" s="88" t="s">
        <v>35</v>
      </c>
      <c r="J51" s="17" t="str">
        <f>$E$21</f>
        <v>Zahrada Olomouc s.r.o.</v>
      </c>
      <c r="K51" s="27"/>
    </row>
    <row r="52" spans="2:11" s="6" customFormat="1" ht="15" customHeight="1">
      <c r="B52" s="23"/>
      <c r="C52" s="19" t="s">
        <v>33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106</v>
      </c>
      <c r="D54" s="32"/>
      <c r="E54" s="32"/>
      <c r="F54" s="32"/>
      <c r="G54" s="32"/>
      <c r="H54" s="32"/>
      <c r="I54" s="106"/>
      <c r="J54" s="107" t="s">
        <v>107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108</v>
      </c>
      <c r="D56" s="24"/>
      <c r="E56" s="24"/>
      <c r="F56" s="24"/>
      <c r="G56" s="24"/>
      <c r="H56" s="24"/>
      <c r="J56" s="67">
        <f>$J$77</f>
        <v>0</v>
      </c>
      <c r="K56" s="27"/>
      <c r="AU56" s="6" t="s">
        <v>109</v>
      </c>
    </row>
    <row r="57" spans="2:11" s="73" customFormat="1" ht="25.5" customHeight="1">
      <c r="B57" s="108"/>
      <c r="C57" s="109"/>
      <c r="D57" s="110" t="s">
        <v>323</v>
      </c>
      <c r="E57" s="110"/>
      <c r="F57" s="110"/>
      <c r="G57" s="110"/>
      <c r="H57" s="110"/>
      <c r="I57" s="111"/>
      <c r="J57" s="112">
        <f>$J$78</f>
        <v>0</v>
      </c>
      <c r="K57" s="113"/>
    </row>
    <row r="58" spans="2:11" s="6" customFormat="1" ht="22.5" customHeight="1">
      <c r="B58" s="23"/>
      <c r="C58" s="24"/>
      <c r="D58" s="24"/>
      <c r="E58" s="24"/>
      <c r="F58" s="24"/>
      <c r="G58" s="24"/>
      <c r="H58" s="24"/>
      <c r="J58" s="24"/>
      <c r="K58" s="27"/>
    </row>
    <row r="59" spans="2:11" s="6" customFormat="1" ht="7.5" customHeight="1">
      <c r="B59" s="38"/>
      <c r="C59" s="39"/>
      <c r="D59" s="39"/>
      <c r="E59" s="39"/>
      <c r="F59" s="39"/>
      <c r="G59" s="39"/>
      <c r="H59" s="39"/>
      <c r="I59" s="101"/>
      <c r="J59" s="39"/>
      <c r="K59" s="40"/>
    </row>
    <row r="63" spans="2:12" s="6" customFormat="1" ht="7.5" customHeight="1">
      <c r="B63" s="41"/>
      <c r="C63" s="42"/>
      <c r="D63" s="42"/>
      <c r="E63" s="42"/>
      <c r="F63" s="42"/>
      <c r="G63" s="42"/>
      <c r="H63" s="42"/>
      <c r="I63" s="103"/>
      <c r="J63" s="42"/>
      <c r="K63" s="42"/>
      <c r="L63" s="43"/>
    </row>
    <row r="64" spans="2:12" s="6" customFormat="1" ht="37.5" customHeight="1">
      <c r="B64" s="23"/>
      <c r="C64" s="12" t="s">
        <v>119</v>
      </c>
      <c r="D64" s="24"/>
      <c r="E64" s="24"/>
      <c r="F64" s="24"/>
      <c r="G64" s="24"/>
      <c r="H64" s="24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5" customHeight="1">
      <c r="B66" s="23"/>
      <c r="C66" s="19" t="s">
        <v>16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16.5" customHeight="1">
      <c r="B67" s="23"/>
      <c r="C67" s="24"/>
      <c r="D67" s="24"/>
      <c r="E67" s="237" t="str">
        <f>$E$7</f>
        <v>Modernizace provozu Dykových školek v k.ú. Křtiny - I. etapa</v>
      </c>
      <c r="F67" s="212"/>
      <c r="G67" s="212"/>
      <c r="H67" s="212"/>
      <c r="J67" s="24"/>
      <c r="K67" s="24"/>
      <c r="L67" s="43"/>
    </row>
    <row r="68" spans="2:12" s="6" customFormat="1" ht="15" customHeight="1">
      <c r="B68" s="23"/>
      <c r="C68" s="19" t="s">
        <v>103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9.5" customHeight="1">
      <c r="B69" s="23"/>
      <c r="C69" s="24"/>
      <c r="D69" s="24"/>
      <c r="E69" s="220" t="str">
        <f>$E$9</f>
        <v>D.1.1.1.4 - Venkovní mostová závlaha</v>
      </c>
      <c r="F69" s="212"/>
      <c r="G69" s="212"/>
      <c r="H69" s="212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8.75" customHeight="1">
      <c r="B71" s="23"/>
      <c r="C71" s="19" t="s">
        <v>22</v>
      </c>
      <c r="D71" s="24"/>
      <c r="E71" s="24"/>
      <c r="F71" s="17" t="str">
        <f>$F$12</f>
        <v>Křtiny</v>
      </c>
      <c r="G71" s="24"/>
      <c r="H71" s="24"/>
      <c r="I71" s="88" t="s">
        <v>24</v>
      </c>
      <c r="J71" s="52" t="str">
        <f>IF($J$12="","",$J$12)</f>
        <v>09.06.2016</v>
      </c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.75" customHeight="1">
      <c r="B73" s="23"/>
      <c r="C73" s="19" t="s">
        <v>28</v>
      </c>
      <c r="D73" s="24"/>
      <c r="E73" s="24"/>
      <c r="F73" s="17" t="str">
        <f>$E$15</f>
        <v>Mendelova univerzita v Brně</v>
      </c>
      <c r="G73" s="24"/>
      <c r="H73" s="24"/>
      <c r="I73" s="88" t="s">
        <v>35</v>
      </c>
      <c r="J73" s="17" t="str">
        <f>$E$21</f>
        <v>Zahrada Olomouc s.r.o.</v>
      </c>
      <c r="K73" s="24"/>
      <c r="L73" s="43"/>
    </row>
    <row r="74" spans="2:12" s="6" customFormat="1" ht="15" customHeight="1">
      <c r="B74" s="23"/>
      <c r="C74" s="19" t="s">
        <v>33</v>
      </c>
      <c r="D74" s="24"/>
      <c r="E74" s="24"/>
      <c r="F74" s="17">
        <f>IF($E$18="","",$E$18)</f>
      </c>
      <c r="G74" s="24"/>
      <c r="H74" s="24"/>
      <c r="J74" s="24"/>
      <c r="K74" s="24"/>
      <c r="L74" s="43"/>
    </row>
    <row r="75" spans="2:12" s="6" customFormat="1" ht="11.2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20" s="121" customFormat="1" ht="30" customHeight="1">
      <c r="B76" s="122"/>
      <c r="C76" s="123" t="s">
        <v>120</v>
      </c>
      <c r="D76" s="124" t="s">
        <v>59</v>
      </c>
      <c r="E76" s="124" t="s">
        <v>55</v>
      </c>
      <c r="F76" s="124" t="s">
        <v>121</v>
      </c>
      <c r="G76" s="124" t="s">
        <v>122</v>
      </c>
      <c r="H76" s="124" t="s">
        <v>123</v>
      </c>
      <c r="I76" s="125" t="s">
        <v>124</v>
      </c>
      <c r="J76" s="124" t="s">
        <v>125</v>
      </c>
      <c r="K76" s="126" t="s">
        <v>126</v>
      </c>
      <c r="L76" s="127"/>
      <c r="M76" s="59" t="s">
        <v>127</v>
      </c>
      <c r="N76" s="60" t="s">
        <v>44</v>
      </c>
      <c r="O76" s="60" t="s">
        <v>128</v>
      </c>
      <c r="P76" s="60" t="s">
        <v>129</v>
      </c>
      <c r="Q76" s="60" t="s">
        <v>130</v>
      </c>
      <c r="R76" s="60" t="s">
        <v>131</v>
      </c>
      <c r="S76" s="60" t="s">
        <v>132</v>
      </c>
      <c r="T76" s="61" t="s">
        <v>133</v>
      </c>
    </row>
    <row r="77" spans="2:63" s="6" customFormat="1" ht="30" customHeight="1">
      <c r="B77" s="23"/>
      <c r="C77" s="66" t="s">
        <v>108</v>
      </c>
      <c r="D77" s="24"/>
      <c r="E77" s="24"/>
      <c r="F77" s="24"/>
      <c r="G77" s="24"/>
      <c r="H77" s="24"/>
      <c r="J77" s="128">
        <f>$BK$77</f>
        <v>0</v>
      </c>
      <c r="K77" s="24"/>
      <c r="L77" s="43"/>
      <c r="M77" s="63"/>
      <c r="N77" s="64"/>
      <c r="O77" s="64"/>
      <c r="P77" s="129">
        <f>$P$78</f>
        <v>0</v>
      </c>
      <c r="Q77" s="64"/>
      <c r="R77" s="129">
        <f>$R$78</f>
        <v>0</v>
      </c>
      <c r="S77" s="64"/>
      <c r="T77" s="130">
        <f>$T$78</f>
        <v>0</v>
      </c>
      <c r="AT77" s="6" t="s">
        <v>73</v>
      </c>
      <c r="AU77" s="6" t="s">
        <v>109</v>
      </c>
      <c r="BK77" s="131">
        <f>$BK$78</f>
        <v>0</v>
      </c>
    </row>
    <row r="78" spans="2:63" s="132" customFormat="1" ht="37.5" customHeight="1">
      <c r="B78" s="133"/>
      <c r="C78" s="134"/>
      <c r="D78" s="134" t="s">
        <v>73</v>
      </c>
      <c r="E78" s="135" t="s">
        <v>244</v>
      </c>
      <c r="F78" s="135" t="s">
        <v>324</v>
      </c>
      <c r="G78" s="134"/>
      <c r="H78" s="134"/>
      <c r="J78" s="136">
        <f>$BK$78</f>
        <v>0</v>
      </c>
      <c r="K78" s="134"/>
      <c r="L78" s="137"/>
      <c r="M78" s="138"/>
      <c r="N78" s="134"/>
      <c r="O78" s="134"/>
      <c r="P78" s="139">
        <f>SUM($P$79:$P$80)</f>
        <v>0</v>
      </c>
      <c r="Q78" s="134"/>
      <c r="R78" s="139">
        <f>SUM($R$79:$R$80)</f>
        <v>0</v>
      </c>
      <c r="S78" s="134"/>
      <c r="T78" s="140">
        <f>SUM($T$79:$T$80)</f>
        <v>0</v>
      </c>
      <c r="AR78" s="141" t="s">
        <v>153</v>
      </c>
      <c r="AT78" s="141" t="s">
        <v>73</v>
      </c>
      <c r="AU78" s="141" t="s">
        <v>74</v>
      </c>
      <c r="AY78" s="141" t="s">
        <v>136</v>
      </c>
      <c r="BK78" s="142">
        <f>SUM($BK$79:$BK$80)</f>
        <v>0</v>
      </c>
    </row>
    <row r="79" spans="2:65" s="6" customFormat="1" ht="15.75" customHeight="1">
      <c r="B79" s="23"/>
      <c r="C79" s="145" t="s">
        <v>21</v>
      </c>
      <c r="D79" s="145" t="s">
        <v>138</v>
      </c>
      <c r="E79" s="146" t="s">
        <v>325</v>
      </c>
      <c r="F79" s="147" t="s">
        <v>326</v>
      </c>
      <c r="G79" s="148" t="s">
        <v>327</v>
      </c>
      <c r="H79" s="149">
        <v>1</v>
      </c>
      <c r="I79" s="150"/>
      <c r="J79" s="151">
        <f>ROUND($I$79*$H$79,2)</f>
        <v>0</v>
      </c>
      <c r="K79" s="147"/>
      <c r="L79" s="43"/>
      <c r="M79" s="152"/>
      <c r="N79" s="153" t="s">
        <v>45</v>
      </c>
      <c r="O79" s="24"/>
      <c r="P79" s="154">
        <f>$O$79*$H$79</f>
        <v>0</v>
      </c>
      <c r="Q79" s="154">
        <v>0</v>
      </c>
      <c r="R79" s="154">
        <f>$Q$79*$H$79</f>
        <v>0</v>
      </c>
      <c r="S79" s="154">
        <v>0</v>
      </c>
      <c r="T79" s="155">
        <f>$S$79*$H$79</f>
        <v>0</v>
      </c>
      <c r="AR79" s="89" t="s">
        <v>328</v>
      </c>
      <c r="AT79" s="89" t="s">
        <v>138</v>
      </c>
      <c r="AU79" s="89" t="s">
        <v>21</v>
      </c>
      <c r="AY79" s="6" t="s">
        <v>136</v>
      </c>
      <c r="BE79" s="156">
        <f>IF($N$79="základní",$J$79,0)</f>
        <v>0</v>
      </c>
      <c r="BF79" s="156">
        <f>IF($N$79="snížená",$J$79,0)</f>
        <v>0</v>
      </c>
      <c r="BG79" s="156">
        <f>IF($N$79="zákl. přenesená",$J$79,0)</f>
        <v>0</v>
      </c>
      <c r="BH79" s="156">
        <f>IF($N$79="sníž. přenesená",$J$79,0)</f>
        <v>0</v>
      </c>
      <c r="BI79" s="156">
        <f>IF($N$79="nulová",$J$79,0)</f>
        <v>0</v>
      </c>
      <c r="BJ79" s="89" t="s">
        <v>21</v>
      </c>
      <c r="BK79" s="156">
        <f>ROUND($I$79*$H$79,2)</f>
        <v>0</v>
      </c>
      <c r="BL79" s="89" t="s">
        <v>328</v>
      </c>
      <c r="BM79" s="89" t="s">
        <v>329</v>
      </c>
    </row>
    <row r="80" spans="2:47" s="6" customFormat="1" ht="57.75" customHeight="1">
      <c r="B80" s="23"/>
      <c r="C80" s="24"/>
      <c r="D80" s="157" t="s">
        <v>249</v>
      </c>
      <c r="E80" s="24"/>
      <c r="F80" s="193" t="s">
        <v>330</v>
      </c>
      <c r="G80" s="24"/>
      <c r="H80" s="24"/>
      <c r="J80" s="24"/>
      <c r="K80" s="24"/>
      <c r="L80" s="43"/>
      <c r="M80" s="194"/>
      <c r="N80" s="195"/>
      <c r="O80" s="195"/>
      <c r="P80" s="195"/>
      <c r="Q80" s="195"/>
      <c r="R80" s="195"/>
      <c r="S80" s="195"/>
      <c r="T80" s="196"/>
      <c r="AT80" s="6" t="s">
        <v>249</v>
      </c>
      <c r="AU80" s="6" t="s">
        <v>21</v>
      </c>
    </row>
    <row r="81" spans="2:12" s="6" customFormat="1" ht="7.5" customHeight="1">
      <c r="B81" s="38"/>
      <c r="C81" s="39"/>
      <c r="D81" s="39"/>
      <c r="E81" s="39"/>
      <c r="F81" s="39"/>
      <c r="G81" s="39"/>
      <c r="H81" s="39"/>
      <c r="I81" s="101"/>
      <c r="J81" s="39"/>
      <c r="K81" s="39"/>
      <c r="L81" s="43"/>
    </row>
    <row r="214" s="2" customFormat="1" ht="14.25" customHeight="1"/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574</v>
      </c>
      <c r="G1" s="248" t="s">
        <v>575</v>
      </c>
      <c r="H1" s="248"/>
      <c r="I1" s="242"/>
      <c r="J1" s="243" t="s">
        <v>576</v>
      </c>
      <c r="K1" s="241" t="s">
        <v>101</v>
      </c>
      <c r="L1" s="243" t="s">
        <v>577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102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Modernizace provozu Dykových školek v k.ú. Křtiny - I. etapa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103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331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09.06.2016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 t="s">
        <v>30</v>
      </c>
      <c r="K14" s="27"/>
    </row>
    <row r="15" spans="2:11" s="6" customFormat="1" ht="18.75" customHeight="1">
      <c r="B15" s="23"/>
      <c r="C15" s="24"/>
      <c r="D15" s="24"/>
      <c r="E15" s="17" t="s">
        <v>31</v>
      </c>
      <c r="F15" s="24"/>
      <c r="G15" s="24"/>
      <c r="H15" s="24"/>
      <c r="I15" s="88" t="s">
        <v>32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32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88" t="s">
        <v>29</v>
      </c>
      <c r="J20" s="17" t="s">
        <v>36</v>
      </c>
      <c r="K20" s="27"/>
    </row>
    <row r="21" spans="2:11" s="6" customFormat="1" ht="18.75" customHeight="1">
      <c r="B21" s="23"/>
      <c r="C21" s="24"/>
      <c r="D21" s="24"/>
      <c r="E21" s="17" t="s">
        <v>37</v>
      </c>
      <c r="F21" s="24"/>
      <c r="G21" s="24"/>
      <c r="H21" s="24"/>
      <c r="I21" s="88" t="s">
        <v>32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39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40</v>
      </c>
      <c r="E27" s="24"/>
      <c r="F27" s="24"/>
      <c r="G27" s="24"/>
      <c r="H27" s="24"/>
      <c r="J27" s="67">
        <f>ROUND($J$77,2)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42</v>
      </c>
      <c r="G29" s="24"/>
      <c r="H29" s="24"/>
      <c r="I29" s="95" t="s">
        <v>41</v>
      </c>
      <c r="J29" s="28" t="s">
        <v>43</v>
      </c>
      <c r="K29" s="27"/>
    </row>
    <row r="30" spans="2:11" s="6" customFormat="1" ht="15" customHeight="1">
      <c r="B30" s="23"/>
      <c r="C30" s="24"/>
      <c r="D30" s="30" t="s">
        <v>44</v>
      </c>
      <c r="E30" s="30" t="s">
        <v>45</v>
      </c>
      <c r="F30" s="96">
        <f>ROUND(SUM($BE$77:$BE$80),2)</f>
        <v>0</v>
      </c>
      <c r="G30" s="24"/>
      <c r="H30" s="24"/>
      <c r="I30" s="97">
        <v>0.21</v>
      </c>
      <c r="J30" s="96">
        <f>ROUND(ROUND((SUM($BE$77:$BE$80)),2)*$I$30,2)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46</v>
      </c>
      <c r="F31" s="96">
        <f>ROUND(SUM($BF$77:$BF$80),2)</f>
        <v>0</v>
      </c>
      <c r="G31" s="24"/>
      <c r="H31" s="24"/>
      <c r="I31" s="97">
        <v>0.15</v>
      </c>
      <c r="J31" s="96">
        <f>ROUND(ROUND((SUM($BF$77:$BF$80)),2)*$I$31,2)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6">
        <f>ROUND(SUM($BG$77:$BG$80),2)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48</v>
      </c>
      <c r="F33" s="96">
        <f>ROUND(SUM($BH$77:$BH$80),2)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96">
        <f>ROUND(SUM($BI$77:$BI$80),2)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50</v>
      </c>
      <c r="E36" s="34"/>
      <c r="F36" s="34"/>
      <c r="G36" s="98" t="s">
        <v>51</v>
      </c>
      <c r="H36" s="35" t="s">
        <v>52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105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Modernizace provozu Dykových školek v k.ú. Křtiny - I. etapa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103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D.1.1.2 - SO 02 - Fóliovníky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Křtiny</v>
      </c>
      <c r="G49" s="24"/>
      <c r="H49" s="24"/>
      <c r="I49" s="88" t="s">
        <v>24</v>
      </c>
      <c r="J49" s="52" t="str">
        <f>IF($J$12="","",$J$12)</f>
        <v>09.06.2016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Mendelova univerzita v Brně</v>
      </c>
      <c r="G51" s="24"/>
      <c r="H51" s="24"/>
      <c r="I51" s="88" t="s">
        <v>35</v>
      </c>
      <c r="J51" s="17" t="str">
        <f>$E$21</f>
        <v>Zahrada Olomouc s.r.o.</v>
      </c>
      <c r="K51" s="27"/>
    </row>
    <row r="52" spans="2:11" s="6" customFormat="1" ht="15" customHeight="1">
      <c r="B52" s="23"/>
      <c r="C52" s="19" t="s">
        <v>33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106</v>
      </c>
      <c r="D54" s="32"/>
      <c r="E54" s="32"/>
      <c r="F54" s="32"/>
      <c r="G54" s="32"/>
      <c r="H54" s="32"/>
      <c r="I54" s="106"/>
      <c r="J54" s="107" t="s">
        <v>107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108</v>
      </c>
      <c r="D56" s="24"/>
      <c r="E56" s="24"/>
      <c r="F56" s="24"/>
      <c r="G56" s="24"/>
      <c r="H56" s="24"/>
      <c r="J56" s="67">
        <f>$J$77</f>
        <v>0</v>
      </c>
      <c r="K56" s="27"/>
      <c r="AU56" s="6" t="s">
        <v>109</v>
      </c>
    </row>
    <row r="57" spans="2:11" s="73" customFormat="1" ht="25.5" customHeight="1">
      <c r="B57" s="108"/>
      <c r="C57" s="109"/>
      <c r="D57" s="110" t="s">
        <v>323</v>
      </c>
      <c r="E57" s="110"/>
      <c r="F57" s="110"/>
      <c r="G57" s="110"/>
      <c r="H57" s="110"/>
      <c r="I57" s="111"/>
      <c r="J57" s="112">
        <f>$J$78</f>
        <v>0</v>
      </c>
      <c r="K57" s="113"/>
    </row>
    <row r="58" spans="2:11" s="6" customFormat="1" ht="22.5" customHeight="1">
      <c r="B58" s="23"/>
      <c r="C58" s="24"/>
      <c r="D58" s="24"/>
      <c r="E58" s="24"/>
      <c r="F58" s="24"/>
      <c r="G58" s="24"/>
      <c r="H58" s="24"/>
      <c r="J58" s="24"/>
      <c r="K58" s="27"/>
    </row>
    <row r="59" spans="2:11" s="6" customFormat="1" ht="7.5" customHeight="1">
      <c r="B59" s="38"/>
      <c r="C59" s="39"/>
      <c r="D59" s="39"/>
      <c r="E59" s="39"/>
      <c r="F59" s="39"/>
      <c r="G59" s="39"/>
      <c r="H59" s="39"/>
      <c r="I59" s="101"/>
      <c r="J59" s="39"/>
      <c r="K59" s="40"/>
    </row>
    <row r="63" spans="2:12" s="6" customFormat="1" ht="7.5" customHeight="1">
      <c r="B63" s="41"/>
      <c r="C63" s="42"/>
      <c r="D63" s="42"/>
      <c r="E63" s="42"/>
      <c r="F63" s="42"/>
      <c r="G63" s="42"/>
      <c r="H63" s="42"/>
      <c r="I63" s="103"/>
      <c r="J63" s="42"/>
      <c r="K63" s="42"/>
      <c r="L63" s="43"/>
    </row>
    <row r="64" spans="2:12" s="6" customFormat="1" ht="37.5" customHeight="1">
      <c r="B64" s="23"/>
      <c r="C64" s="12" t="s">
        <v>119</v>
      </c>
      <c r="D64" s="24"/>
      <c r="E64" s="24"/>
      <c r="F64" s="24"/>
      <c r="G64" s="24"/>
      <c r="H64" s="24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5" customHeight="1">
      <c r="B66" s="23"/>
      <c r="C66" s="19" t="s">
        <v>16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16.5" customHeight="1">
      <c r="B67" s="23"/>
      <c r="C67" s="24"/>
      <c r="D67" s="24"/>
      <c r="E67" s="237" t="str">
        <f>$E$7</f>
        <v>Modernizace provozu Dykových školek v k.ú. Křtiny - I. etapa</v>
      </c>
      <c r="F67" s="212"/>
      <c r="G67" s="212"/>
      <c r="H67" s="212"/>
      <c r="J67" s="24"/>
      <c r="K67" s="24"/>
      <c r="L67" s="43"/>
    </row>
    <row r="68" spans="2:12" s="6" customFormat="1" ht="15" customHeight="1">
      <c r="B68" s="23"/>
      <c r="C68" s="19" t="s">
        <v>103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9.5" customHeight="1">
      <c r="B69" s="23"/>
      <c r="C69" s="24"/>
      <c r="D69" s="24"/>
      <c r="E69" s="220" t="str">
        <f>$E$9</f>
        <v>D.1.1.2 - SO 02 - Fóliovníky</v>
      </c>
      <c r="F69" s="212"/>
      <c r="G69" s="212"/>
      <c r="H69" s="212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8.75" customHeight="1">
      <c r="B71" s="23"/>
      <c r="C71" s="19" t="s">
        <v>22</v>
      </c>
      <c r="D71" s="24"/>
      <c r="E71" s="24"/>
      <c r="F71" s="17" t="str">
        <f>$F$12</f>
        <v>Křtiny</v>
      </c>
      <c r="G71" s="24"/>
      <c r="H71" s="24"/>
      <c r="I71" s="88" t="s">
        <v>24</v>
      </c>
      <c r="J71" s="52" t="str">
        <f>IF($J$12="","",$J$12)</f>
        <v>09.06.2016</v>
      </c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.75" customHeight="1">
      <c r="B73" s="23"/>
      <c r="C73" s="19" t="s">
        <v>28</v>
      </c>
      <c r="D73" s="24"/>
      <c r="E73" s="24"/>
      <c r="F73" s="17" t="str">
        <f>$E$15</f>
        <v>Mendelova univerzita v Brně</v>
      </c>
      <c r="G73" s="24"/>
      <c r="H73" s="24"/>
      <c r="I73" s="88" t="s">
        <v>35</v>
      </c>
      <c r="J73" s="17" t="str">
        <f>$E$21</f>
        <v>Zahrada Olomouc s.r.o.</v>
      </c>
      <c r="K73" s="24"/>
      <c r="L73" s="43"/>
    </row>
    <row r="74" spans="2:12" s="6" customFormat="1" ht="15" customHeight="1">
      <c r="B74" s="23"/>
      <c r="C74" s="19" t="s">
        <v>33</v>
      </c>
      <c r="D74" s="24"/>
      <c r="E74" s="24"/>
      <c r="F74" s="17">
        <f>IF($E$18="","",$E$18)</f>
      </c>
      <c r="G74" s="24"/>
      <c r="H74" s="24"/>
      <c r="J74" s="24"/>
      <c r="K74" s="24"/>
      <c r="L74" s="43"/>
    </row>
    <row r="75" spans="2:12" s="6" customFormat="1" ht="11.2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20" s="121" customFormat="1" ht="30" customHeight="1">
      <c r="B76" s="122"/>
      <c r="C76" s="123" t="s">
        <v>120</v>
      </c>
      <c r="D76" s="124" t="s">
        <v>59</v>
      </c>
      <c r="E76" s="124" t="s">
        <v>55</v>
      </c>
      <c r="F76" s="124" t="s">
        <v>121</v>
      </c>
      <c r="G76" s="124" t="s">
        <v>122</v>
      </c>
      <c r="H76" s="124" t="s">
        <v>123</v>
      </c>
      <c r="I76" s="125" t="s">
        <v>124</v>
      </c>
      <c r="J76" s="124" t="s">
        <v>125</v>
      </c>
      <c r="K76" s="126" t="s">
        <v>126</v>
      </c>
      <c r="L76" s="127"/>
      <c r="M76" s="59" t="s">
        <v>127</v>
      </c>
      <c r="N76" s="60" t="s">
        <v>44</v>
      </c>
      <c r="O76" s="60" t="s">
        <v>128</v>
      </c>
      <c r="P76" s="60" t="s">
        <v>129</v>
      </c>
      <c r="Q76" s="60" t="s">
        <v>130</v>
      </c>
      <c r="R76" s="60" t="s">
        <v>131</v>
      </c>
      <c r="S76" s="60" t="s">
        <v>132</v>
      </c>
      <c r="T76" s="61" t="s">
        <v>133</v>
      </c>
    </row>
    <row r="77" spans="2:63" s="6" customFormat="1" ht="30" customHeight="1">
      <c r="B77" s="23"/>
      <c r="C77" s="66" t="s">
        <v>108</v>
      </c>
      <c r="D77" s="24"/>
      <c r="E77" s="24"/>
      <c r="F77" s="24"/>
      <c r="G77" s="24"/>
      <c r="H77" s="24"/>
      <c r="J77" s="128">
        <f>$BK$77</f>
        <v>0</v>
      </c>
      <c r="K77" s="24"/>
      <c r="L77" s="43"/>
      <c r="M77" s="63"/>
      <c r="N77" s="64"/>
      <c r="O77" s="64"/>
      <c r="P77" s="129">
        <f>$P$78</f>
        <v>0</v>
      </c>
      <c r="Q77" s="64"/>
      <c r="R77" s="129">
        <f>$R$78</f>
        <v>0</v>
      </c>
      <c r="S77" s="64"/>
      <c r="T77" s="130">
        <f>$T$78</f>
        <v>0</v>
      </c>
      <c r="AT77" s="6" t="s">
        <v>73</v>
      </c>
      <c r="AU77" s="6" t="s">
        <v>109</v>
      </c>
      <c r="BK77" s="131">
        <f>$BK$78</f>
        <v>0</v>
      </c>
    </row>
    <row r="78" spans="2:63" s="132" customFormat="1" ht="37.5" customHeight="1">
      <c r="B78" s="133"/>
      <c r="C78" s="134"/>
      <c r="D78" s="134" t="s">
        <v>73</v>
      </c>
      <c r="E78" s="135" t="s">
        <v>244</v>
      </c>
      <c r="F78" s="135" t="s">
        <v>324</v>
      </c>
      <c r="G78" s="134"/>
      <c r="H78" s="134"/>
      <c r="J78" s="136">
        <f>$BK$78</f>
        <v>0</v>
      </c>
      <c r="K78" s="134"/>
      <c r="L78" s="137"/>
      <c r="M78" s="138"/>
      <c r="N78" s="134"/>
      <c r="O78" s="134"/>
      <c r="P78" s="139">
        <f>SUM($P$79:$P$80)</f>
        <v>0</v>
      </c>
      <c r="Q78" s="134"/>
      <c r="R78" s="139">
        <f>SUM($R$79:$R$80)</f>
        <v>0</v>
      </c>
      <c r="S78" s="134"/>
      <c r="T78" s="140">
        <f>SUM($T$79:$T$80)</f>
        <v>0</v>
      </c>
      <c r="AR78" s="141" t="s">
        <v>153</v>
      </c>
      <c r="AT78" s="141" t="s">
        <v>73</v>
      </c>
      <c r="AU78" s="141" t="s">
        <v>74</v>
      </c>
      <c r="AY78" s="141" t="s">
        <v>136</v>
      </c>
      <c r="BK78" s="142">
        <f>SUM($BK$79:$BK$80)</f>
        <v>0</v>
      </c>
    </row>
    <row r="79" spans="2:65" s="6" customFormat="1" ht="15.75" customHeight="1">
      <c r="B79" s="23"/>
      <c r="C79" s="145" t="s">
        <v>21</v>
      </c>
      <c r="D79" s="145" t="s">
        <v>138</v>
      </c>
      <c r="E79" s="146" t="s">
        <v>325</v>
      </c>
      <c r="F79" s="147" t="s">
        <v>332</v>
      </c>
      <c r="G79" s="148" t="s">
        <v>327</v>
      </c>
      <c r="H79" s="149">
        <v>2</v>
      </c>
      <c r="I79" s="150"/>
      <c r="J79" s="151">
        <f>ROUND($I$79*$H$79,2)</f>
        <v>0</v>
      </c>
      <c r="K79" s="147"/>
      <c r="L79" s="43"/>
      <c r="M79" s="152"/>
      <c r="N79" s="153" t="s">
        <v>45</v>
      </c>
      <c r="O79" s="24"/>
      <c r="P79" s="154">
        <f>$O$79*$H$79</f>
        <v>0</v>
      </c>
      <c r="Q79" s="154">
        <v>0</v>
      </c>
      <c r="R79" s="154">
        <f>$Q$79*$H$79</f>
        <v>0</v>
      </c>
      <c r="S79" s="154">
        <v>0</v>
      </c>
      <c r="T79" s="155">
        <f>$S$79*$H$79</f>
        <v>0</v>
      </c>
      <c r="AR79" s="89" t="s">
        <v>328</v>
      </c>
      <c r="AT79" s="89" t="s">
        <v>138</v>
      </c>
      <c r="AU79" s="89" t="s">
        <v>21</v>
      </c>
      <c r="AY79" s="6" t="s">
        <v>136</v>
      </c>
      <c r="BE79" s="156">
        <f>IF($N$79="základní",$J$79,0)</f>
        <v>0</v>
      </c>
      <c r="BF79" s="156">
        <f>IF($N$79="snížená",$J$79,0)</f>
        <v>0</v>
      </c>
      <c r="BG79" s="156">
        <f>IF($N$79="zákl. přenesená",$J$79,0)</f>
        <v>0</v>
      </c>
      <c r="BH79" s="156">
        <f>IF($N$79="sníž. přenesená",$J$79,0)</f>
        <v>0</v>
      </c>
      <c r="BI79" s="156">
        <f>IF($N$79="nulová",$J$79,0)</f>
        <v>0</v>
      </c>
      <c r="BJ79" s="89" t="s">
        <v>21</v>
      </c>
      <c r="BK79" s="156">
        <f>ROUND($I$79*$H$79,2)</f>
        <v>0</v>
      </c>
      <c r="BL79" s="89" t="s">
        <v>328</v>
      </c>
      <c r="BM79" s="89" t="s">
        <v>333</v>
      </c>
    </row>
    <row r="80" spans="2:47" s="6" customFormat="1" ht="57.75" customHeight="1">
      <c r="B80" s="23"/>
      <c r="C80" s="24"/>
      <c r="D80" s="157" t="s">
        <v>249</v>
      </c>
      <c r="E80" s="24"/>
      <c r="F80" s="193" t="s">
        <v>334</v>
      </c>
      <c r="G80" s="24"/>
      <c r="H80" s="24"/>
      <c r="J80" s="24"/>
      <c r="K80" s="24"/>
      <c r="L80" s="43"/>
      <c r="M80" s="194"/>
      <c r="N80" s="195"/>
      <c r="O80" s="195"/>
      <c r="P80" s="195"/>
      <c r="Q80" s="195"/>
      <c r="R80" s="195"/>
      <c r="S80" s="195"/>
      <c r="T80" s="196"/>
      <c r="AT80" s="6" t="s">
        <v>249</v>
      </c>
      <c r="AU80" s="6" t="s">
        <v>21</v>
      </c>
    </row>
    <row r="81" spans="2:12" s="6" customFormat="1" ht="7.5" customHeight="1">
      <c r="B81" s="38"/>
      <c r="C81" s="39"/>
      <c r="D81" s="39"/>
      <c r="E81" s="39"/>
      <c r="F81" s="39"/>
      <c r="G81" s="39"/>
      <c r="H81" s="39"/>
      <c r="I81" s="101"/>
      <c r="J81" s="39"/>
      <c r="K81" s="39"/>
      <c r="L81" s="43"/>
    </row>
    <row r="214" s="2" customFormat="1" ht="14.25" customHeight="1"/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574</v>
      </c>
      <c r="G1" s="248" t="s">
        <v>575</v>
      </c>
      <c r="H1" s="248"/>
      <c r="I1" s="242"/>
      <c r="J1" s="243" t="s">
        <v>576</v>
      </c>
      <c r="K1" s="241" t="s">
        <v>101</v>
      </c>
      <c r="L1" s="243" t="s">
        <v>577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102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Modernizace provozu Dykových školek v k.ú. Křtiny - I. etapa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103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335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09.06.2016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 t="s">
        <v>30</v>
      </c>
      <c r="K14" s="27"/>
    </row>
    <row r="15" spans="2:11" s="6" customFormat="1" ht="18.75" customHeight="1">
      <c r="B15" s="23"/>
      <c r="C15" s="24"/>
      <c r="D15" s="24"/>
      <c r="E15" s="17" t="s">
        <v>31</v>
      </c>
      <c r="F15" s="24"/>
      <c r="G15" s="24"/>
      <c r="H15" s="24"/>
      <c r="I15" s="88" t="s">
        <v>32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32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88" t="s">
        <v>29</v>
      </c>
      <c r="J20" s="17" t="s">
        <v>36</v>
      </c>
      <c r="K20" s="27"/>
    </row>
    <row r="21" spans="2:11" s="6" customFormat="1" ht="18.75" customHeight="1">
      <c r="B21" s="23"/>
      <c r="C21" s="24"/>
      <c r="D21" s="24"/>
      <c r="E21" s="17" t="s">
        <v>37</v>
      </c>
      <c r="F21" s="24"/>
      <c r="G21" s="24"/>
      <c r="H21" s="24"/>
      <c r="I21" s="88" t="s">
        <v>32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39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40</v>
      </c>
      <c r="E27" s="24"/>
      <c r="F27" s="24"/>
      <c r="G27" s="24"/>
      <c r="H27" s="24"/>
      <c r="J27" s="67">
        <f>ROUND($J$77,2)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42</v>
      </c>
      <c r="G29" s="24"/>
      <c r="H29" s="24"/>
      <c r="I29" s="95" t="s">
        <v>41</v>
      </c>
      <c r="J29" s="28" t="s">
        <v>43</v>
      </c>
      <c r="K29" s="27"/>
    </row>
    <row r="30" spans="2:11" s="6" customFormat="1" ht="15" customHeight="1">
      <c r="B30" s="23"/>
      <c r="C30" s="24"/>
      <c r="D30" s="30" t="s">
        <v>44</v>
      </c>
      <c r="E30" s="30" t="s">
        <v>45</v>
      </c>
      <c r="F30" s="96">
        <f>ROUND(SUM($BE$77:$BE$80),2)</f>
        <v>0</v>
      </c>
      <c r="G30" s="24"/>
      <c r="H30" s="24"/>
      <c r="I30" s="97">
        <v>0.21</v>
      </c>
      <c r="J30" s="96">
        <f>ROUND(ROUND((SUM($BE$77:$BE$80)),2)*$I$30,2)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46</v>
      </c>
      <c r="F31" s="96">
        <f>ROUND(SUM($BF$77:$BF$80),2)</f>
        <v>0</v>
      </c>
      <c r="G31" s="24"/>
      <c r="H31" s="24"/>
      <c r="I31" s="97">
        <v>0.15</v>
      </c>
      <c r="J31" s="96">
        <f>ROUND(ROUND((SUM($BF$77:$BF$80)),2)*$I$31,2)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6">
        <f>ROUND(SUM($BG$77:$BG$80),2)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48</v>
      </c>
      <c r="F33" s="96">
        <f>ROUND(SUM($BH$77:$BH$80),2)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96">
        <f>ROUND(SUM($BI$77:$BI$80),2)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50</v>
      </c>
      <c r="E36" s="34"/>
      <c r="F36" s="34"/>
      <c r="G36" s="98" t="s">
        <v>51</v>
      </c>
      <c r="H36" s="35" t="s">
        <v>52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105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Modernizace provozu Dykových školek v k.ú. Křtiny - I. etapa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103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D.1.1.2.4 - Vnitřní mostové závlahy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Křtiny</v>
      </c>
      <c r="G49" s="24"/>
      <c r="H49" s="24"/>
      <c r="I49" s="88" t="s">
        <v>24</v>
      </c>
      <c r="J49" s="52" t="str">
        <f>IF($J$12="","",$J$12)</f>
        <v>09.06.2016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Mendelova univerzita v Brně</v>
      </c>
      <c r="G51" s="24"/>
      <c r="H51" s="24"/>
      <c r="I51" s="88" t="s">
        <v>35</v>
      </c>
      <c r="J51" s="17" t="str">
        <f>$E$21</f>
        <v>Zahrada Olomouc s.r.o.</v>
      </c>
      <c r="K51" s="27"/>
    </row>
    <row r="52" spans="2:11" s="6" customFormat="1" ht="15" customHeight="1">
      <c r="B52" s="23"/>
      <c r="C52" s="19" t="s">
        <v>33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106</v>
      </c>
      <c r="D54" s="32"/>
      <c r="E54" s="32"/>
      <c r="F54" s="32"/>
      <c r="G54" s="32"/>
      <c r="H54" s="32"/>
      <c r="I54" s="106"/>
      <c r="J54" s="107" t="s">
        <v>107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108</v>
      </c>
      <c r="D56" s="24"/>
      <c r="E56" s="24"/>
      <c r="F56" s="24"/>
      <c r="G56" s="24"/>
      <c r="H56" s="24"/>
      <c r="J56" s="67">
        <f>$J$77</f>
        <v>0</v>
      </c>
      <c r="K56" s="27"/>
      <c r="AU56" s="6" t="s">
        <v>109</v>
      </c>
    </row>
    <row r="57" spans="2:11" s="73" customFormat="1" ht="25.5" customHeight="1">
      <c r="B57" s="108"/>
      <c r="C57" s="109"/>
      <c r="D57" s="110" t="s">
        <v>323</v>
      </c>
      <c r="E57" s="110"/>
      <c r="F57" s="110"/>
      <c r="G57" s="110"/>
      <c r="H57" s="110"/>
      <c r="I57" s="111"/>
      <c r="J57" s="112">
        <f>$J$78</f>
        <v>0</v>
      </c>
      <c r="K57" s="113"/>
    </row>
    <row r="58" spans="2:11" s="6" customFormat="1" ht="22.5" customHeight="1">
      <c r="B58" s="23"/>
      <c r="C58" s="24"/>
      <c r="D58" s="24"/>
      <c r="E58" s="24"/>
      <c r="F58" s="24"/>
      <c r="G58" s="24"/>
      <c r="H58" s="24"/>
      <c r="J58" s="24"/>
      <c r="K58" s="27"/>
    </row>
    <row r="59" spans="2:11" s="6" customFormat="1" ht="7.5" customHeight="1">
      <c r="B59" s="38"/>
      <c r="C59" s="39"/>
      <c r="D59" s="39"/>
      <c r="E59" s="39"/>
      <c r="F59" s="39"/>
      <c r="G59" s="39"/>
      <c r="H59" s="39"/>
      <c r="I59" s="101"/>
      <c r="J59" s="39"/>
      <c r="K59" s="40"/>
    </row>
    <row r="63" spans="2:12" s="6" customFormat="1" ht="7.5" customHeight="1">
      <c r="B63" s="41"/>
      <c r="C63" s="42"/>
      <c r="D63" s="42"/>
      <c r="E63" s="42"/>
      <c r="F63" s="42"/>
      <c r="G63" s="42"/>
      <c r="H63" s="42"/>
      <c r="I63" s="103"/>
      <c r="J63" s="42"/>
      <c r="K63" s="42"/>
      <c r="L63" s="43"/>
    </row>
    <row r="64" spans="2:12" s="6" customFormat="1" ht="37.5" customHeight="1">
      <c r="B64" s="23"/>
      <c r="C64" s="12" t="s">
        <v>119</v>
      </c>
      <c r="D64" s="24"/>
      <c r="E64" s="24"/>
      <c r="F64" s="24"/>
      <c r="G64" s="24"/>
      <c r="H64" s="24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5" customHeight="1">
      <c r="B66" s="23"/>
      <c r="C66" s="19" t="s">
        <v>16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16.5" customHeight="1">
      <c r="B67" s="23"/>
      <c r="C67" s="24"/>
      <c r="D67" s="24"/>
      <c r="E67" s="237" t="str">
        <f>$E$7</f>
        <v>Modernizace provozu Dykových školek v k.ú. Křtiny - I. etapa</v>
      </c>
      <c r="F67" s="212"/>
      <c r="G67" s="212"/>
      <c r="H67" s="212"/>
      <c r="J67" s="24"/>
      <c r="K67" s="24"/>
      <c r="L67" s="43"/>
    </row>
    <row r="68" spans="2:12" s="6" customFormat="1" ht="15" customHeight="1">
      <c r="B68" s="23"/>
      <c r="C68" s="19" t="s">
        <v>103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9.5" customHeight="1">
      <c r="B69" s="23"/>
      <c r="C69" s="24"/>
      <c r="D69" s="24"/>
      <c r="E69" s="220" t="str">
        <f>$E$9</f>
        <v>D.1.1.2.4 - Vnitřní mostové závlahy</v>
      </c>
      <c r="F69" s="212"/>
      <c r="G69" s="212"/>
      <c r="H69" s="212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8.75" customHeight="1">
      <c r="B71" s="23"/>
      <c r="C71" s="19" t="s">
        <v>22</v>
      </c>
      <c r="D71" s="24"/>
      <c r="E71" s="24"/>
      <c r="F71" s="17" t="str">
        <f>$F$12</f>
        <v>Křtiny</v>
      </c>
      <c r="G71" s="24"/>
      <c r="H71" s="24"/>
      <c r="I71" s="88" t="s">
        <v>24</v>
      </c>
      <c r="J71" s="52" t="str">
        <f>IF($J$12="","",$J$12)</f>
        <v>09.06.2016</v>
      </c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.75" customHeight="1">
      <c r="B73" s="23"/>
      <c r="C73" s="19" t="s">
        <v>28</v>
      </c>
      <c r="D73" s="24"/>
      <c r="E73" s="24"/>
      <c r="F73" s="17" t="str">
        <f>$E$15</f>
        <v>Mendelova univerzita v Brně</v>
      </c>
      <c r="G73" s="24"/>
      <c r="H73" s="24"/>
      <c r="I73" s="88" t="s">
        <v>35</v>
      </c>
      <c r="J73" s="17" t="str">
        <f>$E$21</f>
        <v>Zahrada Olomouc s.r.o.</v>
      </c>
      <c r="K73" s="24"/>
      <c r="L73" s="43"/>
    </row>
    <row r="74" spans="2:12" s="6" customFormat="1" ht="15" customHeight="1">
      <c r="B74" s="23"/>
      <c r="C74" s="19" t="s">
        <v>33</v>
      </c>
      <c r="D74" s="24"/>
      <c r="E74" s="24"/>
      <c r="F74" s="17">
        <f>IF($E$18="","",$E$18)</f>
      </c>
      <c r="G74" s="24"/>
      <c r="H74" s="24"/>
      <c r="J74" s="24"/>
      <c r="K74" s="24"/>
      <c r="L74" s="43"/>
    </row>
    <row r="75" spans="2:12" s="6" customFormat="1" ht="11.2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20" s="121" customFormat="1" ht="30" customHeight="1">
      <c r="B76" s="122"/>
      <c r="C76" s="123" t="s">
        <v>120</v>
      </c>
      <c r="D76" s="124" t="s">
        <v>59</v>
      </c>
      <c r="E76" s="124" t="s">
        <v>55</v>
      </c>
      <c r="F76" s="124" t="s">
        <v>121</v>
      </c>
      <c r="G76" s="124" t="s">
        <v>122</v>
      </c>
      <c r="H76" s="124" t="s">
        <v>123</v>
      </c>
      <c r="I76" s="125" t="s">
        <v>124</v>
      </c>
      <c r="J76" s="124" t="s">
        <v>125</v>
      </c>
      <c r="K76" s="126" t="s">
        <v>126</v>
      </c>
      <c r="L76" s="127"/>
      <c r="M76" s="59" t="s">
        <v>127</v>
      </c>
      <c r="N76" s="60" t="s">
        <v>44</v>
      </c>
      <c r="O76" s="60" t="s">
        <v>128</v>
      </c>
      <c r="P76" s="60" t="s">
        <v>129</v>
      </c>
      <c r="Q76" s="60" t="s">
        <v>130</v>
      </c>
      <c r="R76" s="60" t="s">
        <v>131</v>
      </c>
      <c r="S76" s="60" t="s">
        <v>132</v>
      </c>
      <c r="T76" s="61" t="s">
        <v>133</v>
      </c>
    </row>
    <row r="77" spans="2:63" s="6" customFormat="1" ht="30" customHeight="1">
      <c r="B77" s="23"/>
      <c r="C77" s="66" t="s">
        <v>108</v>
      </c>
      <c r="D77" s="24"/>
      <c r="E77" s="24"/>
      <c r="F77" s="24"/>
      <c r="G77" s="24"/>
      <c r="H77" s="24"/>
      <c r="J77" s="128">
        <f>$BK$77</f>
        <v>0</v>
      </c>
      <c r="K77" s="24"/>
      <c r="L77" s="43"/>
      <c r="M77" s="63"/>
      <c r="N77" s="64"/>
      <c r="O77" s="64"/>
      <c r="P77" s="129">
        <f>$P$78</f>
        <v>0</v>
      </c>
      <c r="Q77" s="64"/>
      <c r="R77" s="129">
        <f>$R$78</f>
        <v>0</v>
      </c>
      <c r="S77" s="64"/>
      <c r="T77" s="130">
        <f>$T$78</f>
        <v>0</v>
      </c>
      <c r="AT77" s="6" t="s">
        <v>73</v>
      </c>
      <c r="AU77" s="6" t="s">
        <v>109</v>
      </c>
      <c r="BK77" s="131">
        <f>$BK$78</f>
        <v>0</v>
      </c>
    </row>
    <row r="78" spans="2:63" s="132" customFormat="1" ht="37.5" customHeight="1">
      <c r="B78" s="133"/>
      <c r="C78" s="134"/>
      <c r="D78" s="134" t="s">
        <v>73</v>
      </c>
      <c r="E78" s="135" t="s">
        <v>244</v>
      </c>
      <c r="F78" s="135" t="s">
        <v>324</v>
      </c>
      <c r="G78" s="134"/>
      <c r="H78" s="134"/>
      <c r="J78" s="136">
        <f>$BK$78</f>
        <v>0</v>
      </c>
      <c r="K78" s="134"/>
      <c r="L78" s="137"/>
      <c r="M78" s="138"/>
      <c r="N78" s="134"/>
      <c r="O78" s="134"/>
      <c r="P78" s="139">
        <f>SUM($P$79:$P$80)</f>
        <v>0</v>
      </c>
      <c r="Q78" s="134"/>
      <c r="R78" s="139">
        <f>SUM($R$79:$R$80)</f>
        <v>0</v>
      </c>
      <c r="S78" s="134"/>
      <c r="T78" s="140">
        <f>SUM($T$79:$T$80)</f>
        <v>0</v>
      </c>
      <c r="AR78" s="141" t="s">
        <v>153</v>
      </c>
      <c r="AT78" s="141" t="s">
        <v>73</v>
      </c>
      <c r="AU78" s="141" t="s">
        <v>74</v>
      </c>
      <c r="AY78" s="141" t="s">
        <v>136</v>
      </c>
      <c r="BK78" s="142">
        <f>SUM($BK$79:$BK$80)</f>
        <v>0</v>
      </c>
    </row>
    <row r="79" spans="2:65" s="6" customFormat="1" ht="15.75" customHeight="1">
      <c r="B79" s="23"/>
      <c r="C79" s="145" t="s">
        <v>21</v>
      </c>
      <c r="D79" s="145" t="s">
        <v>138</v>
      </c>
      <c r="E79" s="146" t="s">
        <v>325</v>
      </c>
      <c r="F79" s="147" t="s">
        <v>336</v>
      </c>
      <c r="G79" s="148" t="s">
        <v>327</v>
      </c>
      <c r="H79" s="149">
        <v>2</v>
      </c>
      <c r="I79" s="150"/>
      <c r="J79" s="151">
        <f>ROUND($I$79*$H$79,2)</f>
        <v>0</v>
      </c>
      <c r="K79" s="147"/>
      <c r="L79" s="43"/>
      <c r="M79" s="152"/>
      <c r="N79" s="153" t="s">
        <v>45</v>
      </c>
      <c r="O79" s="24"/>
      <c r="P79" s="154">
        <f>$O$79*$H$79</f>
        <v>0</v>
      </c>
      <c r="Q79" s="154">
        <v>0</v>
      </c>
      <c r="R79" s="154">
        <f>$Q$79*$H$79</f>
        <v>0</v>
      </c>
      <c r="S79" s="154">
        <v>0</v>
      </c>
      <c r="T79" s="155">
        <f>$S$79*$H$79</f>
        <v>0</v>
      </c>
      <c r="AR79" s="89" t="s">
        <v>328</v>
      </c>
      <c r="AT79" s="89" t="s">
        <v>138</v>
      </c>
      <c r="AU79" s="89" t="s">
        <v>21</v>
      </c>
      <c r="AY79" s="6" t="s">
        <v>136</v>
      </c>
      <c r="BE79" s="156">
        <f>IF($N$79="základní",$J$79,0)</f>
        <v>0</v>
      </c>
      <c r="BF79" s="156">
        <f>IF($N$79="snížená",$J$79,0)</f>
        <v>0</v>
      </c>
      <c r="BG79" s="156">
        <f>IF($N$79="zákl. přenesená",$J$79,0)</f>
        <v>0</v>
      </c>
      <c r="BH79" s="156">
        <f>IF($N$79="sníž. přenesená",$J$79,0)</f>
        <v>0</v>
      </c>
      <c r="BI79" s="156">
        <f>IF($N$79="nulová",$J$79,0)</f>
        <v>0</v>
      </c>
      <c r="BJ79" s="89" t="s">
        <v>21</v>
      </c>
      <c r="BK79" s="156">
        <f>ROUND($I$79*$H$79,2)</f>
        <v>0</v>
      </c>
      <c r="BL79" s="89" t="s">
        <v>328</v>
      </c>
      <c r="BM79" s="89" t="s">
        <v>337</v>
      </c>
    </row>
    <row r="80" spans="2:47" s="6" customFormat="1" ht="57.75" customHeight="1">
      <c r="B80" s="23"/>
      <c r="C80" s="24"/>
      <c r="D80" s="157" t="s">
        <v>249</v>
      </c>
      <c r="E80" s="24"/>
      <c r="F80" s="193" t="s">
        <v>338</v>
      </c>
      <c r="G80" s="24"/>
      <c r="H80" s="24"/>
      <c r="J80" s="24"/>
      <c r="K80" s="24"/>
      <c r="L80" s="43"/>
      <c r="M80" s="194"/>
      <c r="N80" s="195"/>
      <c r="O80" s="195"/>
      <c r="P80" s="195"/>
      <c r="Q80" s="195"/>
      <c r="R80" s="195"/>
      <c r="S80" s="195"/>
      <c r="T80" s="196"/>
      <c r="AT80" s="6" t="s">
        <v>249</v>
      </c>
      <c r="AU80" s="6" t="s">
        <v>21</v>
      </c>
    </row>
    <row r="81" spans="2:12" s="6" customFormat="1" ht="7.5" customHeight="1">
      <c r="B81" s="38"/>
      <c r="C81" s="39"/>
      <c r="D81" s="39"/>
      <c r="E81" s="39"/>
      <c r="F81" s="39"/>
      <c r="G81" s="39"/>
      <c r="H81" s="39"/>
      <c r="I81" s="101"/>
      <c r="J81" s="39"/>
      <c r="K81" s="39"/>
      <c r="L81" s="43"/>
    </row>
    <row r="214" s="2" customFormat="1" ht="14.25" customHeight="1"/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574</v>
      </c>
      <c r="G1" s="248" t="s">
        <v>575</v>
      </c>
      <c r="H1" s="248"/>
      <c r="I1" s="242"/>
      <c r="J1" s="243" t="s">
        <v>576</v>
      </c>
      <c r="K1" s="241" t="s">
        <v>101</v>
      </c>
      <c r="L1" s="243" t="s">
        <v>577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94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102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Modernizace provozu Dykových školek v k.ú. Křtiny - I. etapa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103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339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09.06.2016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 t="s">
        <v>30</v>
      </c>
      <c r="K14" s="27"/>
    </row>
    <row r="15" spans="2:11" s="6" customFormat="1" ht="18.75" customHeight="1">
      <c r="B15" s="23"/>
      <c r="C15" s="24"/>
      <c r="D15" s="24"/>
      <c r="E15" s="17" t="s">
        <v>31</v>
      </c>
      <c r="F15" s="24"/>
      <c r="G15" s="24"/>
      <c r="H15" s="24"/>
      <c r="I15" s="88" t="s">
        <v>32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32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88" t="s">
        <v>29</v>
      </c>
      <c r="J20" s="17" t="s">
        <v>340</v>
      </c>
      <c r="K20" s="27"/>
    </row>
    <row r="21" spans="2:11" s="6" customFormat="1" ht="18.75" customHeight="1">
      <c r="B21" s="23"/>
      <c r="C21" s="24"/>
      <c r="D21" s="24"/>
      <c r="E21" s="17" t="s">
        <v>341</v>
      </c>
      <c r="F21" s="24"/>
      <c r="G21" s="24"/>
      <c r="H21" s="24"/>
      <c r="I21" s="88" t="s">
        <v>32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39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40</v>
      </c>
      <c r="E27" s="24"/>
      <c r="F27" s="24"/>
      <c r="G27" s="24"/>
      <c r="H27" s="24"/>
      <c r="J27" s="67">
        <f>ROUND($J$83,2)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42</v>
      </c>
      <c r="G29" s="24"/>
      <c r="H29" s="24"/>
      <c r="I29" s="95" t="s">
        <v>41</v>
      </c>
      <c r="J29" s="28" t="s">
        <v>43</v>
      </c>
      <c r="K29" s="27"/>
    </row>
    <row r="30" spans="2:11" s="6" customFormat="1" ht="15" customHeight="1">
      <c r="B30" s="23"/>
      <c r="C30" s="24"/>
      <c r="D30" s="30" t="s">
        <v>44</v>
      </c>
      <c r="E30" s="30" t="s">
        <v>45</v>
      </c>
      <c r="F30" s="96">
        <f>ROUND(SUM($BE$83:$BE$162),2)</f>
        <v>0</v>
      </c>
      <c r="G30" s="24"/>
      <c r="H30" s="24"/>
      <c r="I30" s="97">
        <v>0.21</v>
      </c>
      <c r="J30" s="96">
        <f>ROUND(ROUND((SUM($BE$83:$BE$162)),2)*$I$30,2)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46</v>
      </c>
      <c r="F31" s="96">
        <f>ROUND(SUM($BF$83:$BF$162),2)</f>
        <v>0</v>
      </c>
      <c r="G31" s="24"/>
      <c r="H31" s="24"/>
      <c r="I31" s="97">
        <v>0.15</v>
      </c>
      <c r="J31" s="96">
        <f>ROUND(ROUND((SUM($BF$83:$BF$162)),2)*$I$31,2)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6">
        <f>ROUND(SUM($BG$83:$BG$162),2)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48</v>
      </c>
      <c r="F33" s="96">
        <f>ROUND(SUM($BH$83:$BH$162),2)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96">
        <f>ROUND(SUM($BI$83:$BI$162),2)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50</v>
      </c>
      <c r="E36" s="34"/>
      <c r="F36" s="34"/>
      <c r="G36" s="98" t="s">
        <v>51</v>
      </c>
      <c r="H36" s="35" t="s">
        <v>52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105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Modernizace provozu Dykových školek v k.ú. Křtiny - I. etapa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103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D.2.1 - Připojení vody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Křtiny</v>
      </c>
      <c r="G49" s="24"/>
      <c r="H49" s="24"/>
      <c r="I49" s="88" t="s">
        <v>24</v>
      </c>
      <c r="J49" s="52" t="str">
        <f>IF($J$12="","",$J$12)</f>
        <v>09.06.2016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Mendelova univerzita v Brně</v>
      </c>
      <c r="G51" s="24"/>
      <c r="H51" s="24"/>
      <c r="I51" s="88" t="s">
        <v>35</v>
      </c>
      <c r="J51" s="17" t="str">
        <f>$E$21</f>
        <v>Ing. Radovan Prokeš</v>
      </c>
      <c r="K51" s="27"/>
    </row>
    <row r="52" spans="2:11" s="6" customFormat="1" ht="15" customHeight="1">
      <c r="B52" s="23"/>
      <c r="C52" s="19" t="s">
        <v>33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106</v>
      </c>
      <c r="D54" s="32"/>
      <c r="E54" s="32"/>
      <c r="F54" s="32"/>
      <c r="G54" s="32"/>
      <c r="H54" s="32"/>
      <c r="I54" s="106"/>
      <c r="J54" s="107" t="s">
        <v>107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108</v>
      </c>
      <c r="D56" s="24"/>
      <c r="E56" s="24"/>
      <c r="F56" s="24"/>
      <c r="G56" s="24"/>
      <c r="H56" s="24"/>
      <c r="J56" s="67">
        <f>$J$83</f>
        <v>0</v>
      </c>
      <c r="K56" s="27"/>
      <c r="AU56" s="6" t="s">
        <v>109</v>
      </c>
    </row>
    <row r="57" spans="2:11" s="73" customFormat="1" ht="25.5" customHeight="1">
      <c r="B57" s="108"/>
      <c r="C57" s="109"/>
      <c r="D57" s="110" t="s">
        <v>342</v>
      </c>
      <c r="E57" s="110"/>
      <c r="F57" s="110"/>
      <c r="G57" s="110"/>
      <c r="H57" s="110"/>
      <c r="I57" s="111"/>
      <c r="J57" s="112">
        <f>$J$84</f>
        <v>0</v>
      </c>
      <c r="K57" s="113"/>
    </row>
    <row r="58" spans="2:11" s="114" customFormat="1" ht="21" customHeight="1">
      <c r="B58" s="115"/>
      <c r="C58" s="116"/>
      <c r="D58" s="117" t="s">
        <v>343</v>
      </c>
      <c r="E58" s="117"/>
      <c r="F58" s="117"/>
      <c r="G58" s="117"/>
      <c r="H58" s="117"/>
      <c r="I58" s="118"/>
      <c r="J58" s="119">
        <f>$J$85</f>
        <v>0</v>
      </c>
      <c r="K58" s="120"/>
    </row>
    <row r="59" spans="2:11" s="114" customFormat="1" ht="21" customHeight="1">
      <c r="B59" s="115"/>
      <c r="C59" s="116"/>
      <c r="D59" s="117" t="s">
        <v>344</v>
      </c>
      <c r="E59" s="117"/>
      <c r="F59" s="117"/>
      <c r="G59" s="117"/>
      <c r="H59" s="117"/>
      <c r="I59" s="118"/>
      <c r="J59" s="119">
        <f>$J$114</f>
        <v>0</v>
      </c>
      <c r="K59" s="120"/>
    </row>
    <row r="60" spans="2:11" s="114" customFormat="1" ht="21" customHeight="1">
      <c r="B60" s="115"/>
      <c r="C60" s="116"/>
      <c r="D60" s="117" t="s">
        <v>345</v>
      </c>
      <c r="E60" s="117"/>
      <c r="F60" s="117"/>
      <c r="G60" s="117"/>
      <c r="H60" s="117"/>
      <c r="I60" s="118"/>
      <c r="J60" s="119">
        <f>$J$121</f>
        <v>0</v>
      </c>
      <c r="K60" s="120"/>
    </row>
    <row r="61" spans="2:11" s="114" customFormat="1" ht="21" customHeight="1">
      <c r="B61" s="115"/>
      <c r="C61" s="116"/>
      <c r="D61" s="117" t="s">
        <v>346</v>
      </c>
      <c r="E61" s="117"/>
      <c r="F61" s="117"/>
      <c r="G61" s="117"/>
      <c r="H61" s="117"/>
      <c r="I61" s="118"/>
      <c r="J61" s="119">
        <f>$J$154</f>
        <v>0</v>
      </c>
      <c r="K61" s="120"/>
    </row>
    <row r="62" spans="2:11" s="73" customFormat="1" ht="25.5" customHeight="1">
      <c r="B62" s="108"/>
      <c r="C62" s="109"/>
      <c r="D62" s="110" t="s">
        <v>347</v>
      </c>
      <c r="E62" s="110"/>
      <c r="F62" s="110"/>
      <c r="G62" s="110"/>
      <c r="H62" s="110"/>
      <c r="I62" s="111"/>
      <c r="J62" s="112">
        <f>$J$157</f>
        <v>0</v>
      </c>
      <c r="K62" s="113"/>
    </row>
    <row r="63" spans="2:11" s="114" customFormat="1" ht="21" customHeight="1">
      <c r="B63" s="115"/>
      <c r="C63" s="116"/>
      <c r="D63" s="117" t="s">
        <v>348</v>
      </c>
      <c r="E63" s="117"/>
      <c r="F63" s="117"/>
      <c r="G63" s="117"/>
      <c r="H63" s="117"/>
      <c r="I63" s="118"/>
      <c r="J63" s="119">
        <f>$J$158</f>
        <v>0</v>
      </c>
      <c r="K63" s="120"/>
    </row>
    <row r="64" spans="2:11" s="6" customFormat="1" ht="22.5" customHeight="1">
      <c r="B64" s="23"/>
      <c r="C64" s="24"/>
      <c r="D64" s="24"/>
      <c r="E64" s="24"/>
      <c r="F64" s="24"/>
      <c r="G64" s="24"/>
      <c r="H64" s="24"/>
      <c r="J64" s="24"/>
      <c r="K64" s="27"/>
    </row>
    <row r="65" spans="2:11" s="6" customFormat="1" ht="7.5" customHeight="1">
      <c r="B65" s="38"/>
      <c r="C65" s="39"/>
      <c r="D65" s="39"/>
      <c r="E65" s="39"/>
      <c r="F65" s="39"/>
      <c r="G65" s="39"/>
      <c r="H65" s="39"/>
      <c r="I65" s="101"/>
      <c r="J65" s="39"/>
      <c r="K65" s="40"/>
    </row>
    <row r="69" spans="2:12" s="6" customFormat="1" ht="7.5" customHeight="1">
      <c r="B69" s="41"/>
      <c r="C69" s="42"/>
      <c r="D69" s="42"/>
      <c r="E69" s="42"/>
      <c r="F69" s="42"/>
      <c r="G69" s="42"/>
      <c r="H69" s="42"/>
      <c r="I69" s="103"/>
      <c r="J69" s="42"/>
      <c r="K69" s="42"/>
      <c r="L69" s="43"/>
    </row>
    <row r="70" spans="2:12" s="6" customFormat="1" ht="37.5" customHeight="1">
      <c r="B70" s="23"/>
      <c r="C70" s="12" t="s">
        <v>119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>
      <c r="B72" s="23"/>
      <c r="C72" s="19" t="s">
        <v>16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>
      <c r="B73" s="23"/>
      <c r="C73" s="24"/>
      <c r="D73" s="24"/>
      <c r="E73" s="237" t="str">
        <f>$E$7</f>
        <v>Modernizace provozu Dykových školek v k.ú. Křtiny - I. etapa</v>
      </c>
      <c r="F73" s="212"/>
      <c r="G73" s="212"/>
      <c r="H73" s="212"/>
      <c r="J73" s="24"/>
      <c r="K73" s="24"/>
      <c r="L73" s="43"/>
    </row>
    <row r="74" spans="2:12" s="6" customFormat="1" ht="15" customHeight="1">
      <c r="B74" s="23"/>
      <c r="C74" s="19" t="s">
        <v>103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9.5" customHeight="1">
      <c r="B75" s="23"/>
      <c r="C75" s="24"/>
      <c r="D75" s="24"/>
      <c r="E75" s="220" t="str">
        <f>$E$9</f>
        <v>D.2.1 - Připojení vody</v>
      </c>
      <c r="F75" s="212"/>
      <c r="G75" s="212"/>
      <c r="H75" s="212"/>
      <c r="J75" s="24"/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8.75" customHeight="1">
      <c r="B77" s="23"/>
      <c r="C77" s="19" t="s">
        <v>22</v>
      </c>
      <c r="D77" s="24"/>
      <c r="E77" s="24"/>
      <c r="F77" s="17" t="str">
        <f>$F$12</f>
        <v>Křtiny</v>
      </c>
      <c r="G77" s="24"/>
      <c r="H77" s="24"/>
      <c r="I77" s="88" t="s">
        <v>24</v>
      </c>
      <c r="J77" s="52" t="str">
        <f>IF($J$12="","",$J$12)</f>
        <v>09.06.2016</v>
      </c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.75" customHeight="1">
      <c r="B79" s="23"/>
      <c r="C79" s="19" t="s">
        <v>28</v>
      </c>
      <c r="D79" s="24"/>
      <c r="E79" s="24"/>
      <c r="F79" s="17" t="str">
        <f>$E$15</f>
        <v>Mendelova univerzita v Brně</v>
      </c>
      <c r="G79" s="24"/>
      <c r="H79" s="24"/>
      <c r="I79" s="88" t="s">
        <v>35</v>
      </c>
      <c r="J79" s="17" t="str">
        <f>$E$21</f>
        <v>Ing. Radovan Prokeš</v>
      </c>
      <c r="K79" s="24"/>
      <c r="L79" s="43"/>
    </row>
    <row r="80" spans="2:12" s="6" customFormat="1" ht="15" customHeight="1">
      <c r="B80" s="23"/>
      <c r="C80" s="19" t="s">
        <v>33</v>
      </c>
      <c r="D80" s="24"/>
      <c r="E80" s="24"/>
      <c r="F80" s="17">
        <f>IF($E$18="","",$E$18)</f>
      </c>
      <c r="G80" s="24"/>
      <c r="H80" s="24"/>
      <c r="J80" s="24"/>
      <c r="K80" s="24"/>
      <c r="L80" s="43"/>
    </row>
    <row r="81" spans="2:12" s="6" customFormat="1" ht="11.2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20" s="121" customFormat="1" ht="30" customHeight="1">
      <c r="B82" s="122"/>
      <c r="C82" s="123" t="s">
        <v>120</v>
      </c>
      <c r="D82" s="124" t="s">
        <v>59</v>
      </c>
      <c r="E82" s="124" t="s">
        <v>55</v>
      </c>
      <c r="F82" s="124" t="s">
        <v>121</v>
      </c>
      <c r="G82" s="124" t="s">
        <v>122</v>
      </c>
      <c r="H82" s="124" t="s">
        <v>123</v>
      </c>
      <c r="I82" s="125" t="s">
        <v>124</v>
      </c>
      <c r="J82" s="124" t="s">
        <v>125</v>
      </c>
      <c r="K82" s="126" t="s">
        <v>126</v>
      </c>
      <c r="L82" s="127"/>
      <c r="M82" s="59" t="s">
        <v>127</v>
      </c>
      <c r="N82" s="60" t="s">
        <v>44</v>
      </c>
      <c r="O82" s="60" t="s">
        <v>128</v>
      </c>
      <c r="P82" s="60" t="s">
        <v>129</v>
      </c>
      <c r="Q82" s="60" t="s">
        <v>130</v>
      </c>
      <c r="R82" s="60" t="s">
        <v>131</v>
      </c>
      <c r="S82" s="60" t="s">
        <v>132</v>
      </c>
      <c r="T82" s="61" t="s">
        <v>133</v>
      </c>
    </row>
    <row r="83" spans="2:63" s="6" customFormat="1" ht="30" customHeight="1">
      <c r="B83" s="23"/>
      <c r="C83" s="66" t="s">
        <v>108</v>
      </c>
      <c r="D83" s="24"/>
      <c r="E83" s="24"/>
      <c r="F83" s="24"/>
      <c r="G83" s="24"/>
      <c r="H83" s="24"/>
      <c r="J83" s="128">
        <f>$BK$83</f>
        <v>0</v>
      </c>
      <c r="K83" s="24"/>
      <c r="L83" s="43"/>
      <c r="M83" s="63"/>
      <c r="N83" s="64"/>
      <c r="O83" s="64"/>
      <c r="P83" s="129">
        <f>$P$84+$P$157</f>
        <v>0</v>
      </c>
      <c r="Q83" s="64"/>
      <c r="R83" s="129">
        <f>$R$84+$R$157</f>
        <v>2.2469995</v>
      </c>
      <c r="S83" s="64"/>
      <c r="T83" s="130">
        <f>$T$84+$T$157</f>
        <v>0</v>
      </c>
      <c r="AT83" s="6" t="s">
        <v>73</v>
      </c>
      <c r="AU83" s="6" t="s">
        <v>109</v>
      </c>
      <c r="BK83" s="131">
        <f>$BK$84+$BK$157</f>
        <v>0</v>
      </c>
    </row>
    <row r="84" spans="2:63" s="132" customFormat="1" ht="37.5" customHeight="1">
      <c r="B84" s="133"/>
      <c r="C84" s="134"/>
      <c r="D84" s="134" t="s">
        <v>73</v>
      </c>
      <c r="E84" s="135" t="s">
        <v>134</v>
      </c>
      <c r="F84" s="135" t="s">
        <v>349</v>
      </c>
      <c r="G84" s="134"/>
      <c r="H84" s="134"/>
      <c r="J84" s="136">
        <f>$BK$84</f>
        <v>0</v>
      </c>
      <c r="K84" s="134"/>
      <c r="L84" s="137"/>
      <c r="M84" s="138"/>
      <c r="N84" s="134"/>
      <c r="O84" s="134"/>
      <c r="P84" s="139">
        <f>$P$85+$P$114+$P$121+$P$154</f>
        <v>0</v>
      </c>
      <c r="Q84" s="134"/>
      <c r="R84" s="139">
        <f>$R$85+$R$114+$R$121+$R$154</f>
        <v>2.2417395</v>
      </c>
      <c r="S84" s="134"/>
      <c r="T84" s="140">
        <f>$T$85+$T$114+$T$121+$T$154</f>
        <v>0</v>
      </c>
      <c r="AR84" s="141" t="s">
        <v>21</v>
      </c>
      <c r="AT84" s="141" t="s">
        <v>73</v>
      </c>
      <c r="AU84" s="141" t="s">
        <v>74</v>
      </c>
      <c r="AY84" s="141" t="s">
        <v>136</v>
      </c>
      <c r="BK84" s="142">
        <f>$BK$85+$BK$114+$BK$121+$BK$154</f>
        <v>0</v>
      </c>
    </row>
    <row r="85" spans="2:63" s="132" customFormat="1" ht="21" customHeight="1">
      <c r="B85" s="133"/>
      <c r="C85" s="134"/>
      <c r="D85" s="134" t="s">
        <v>73</v>
      </c>
      <c r="E85" s="143" t="s">
        <v>21</v>
      </c>
      <c r="F85" s="143" t="s">
        <v>350</v>
      </c>
      <c r="G85" s="134"/>
      <c r="H85" s="134"/>
      <c r="J85" s="144">
        <f>$BK$85</f>
        <v>0</v>
      </c>
      <c r="K85" s="134"/>
      <c r="L85" s="137"/>
      <c r="M85" s="138"/>
      <c r="N85" s="134"/>
      <c r="O85" s="134"/>
      <c r="P85" s="139">
        <f>SUM($P$86:$P$113)</f>
        <v>0</v>
      </c>
      <c r="Q85" s="134"/>
      <c r="R85" s="139">
        <f>SUM($R$86:$R$113)</f>
        <v>0.221886</v>
      </c>
      <c r="S85" s="134"/>
      <c r="T85" s="140">
        <f>SUM($T$86:$T$113)</f>
        <v>0</v>
      </c>
      <c r="AR85" s="141" t="s">
        <v>21</v>
      </c>
      <c r="AT85" s="141" t="s">
        <v>73</v>
      </c>
      <c r="AU85" s="141" t="s">
        <v>21</v>
      </c>
      <c r="AY85" s="141" t="s">
        <v>136</v>
      </c>
      <c r="BK85" s="142">
        <f>SUM($BK$86:$BK$113)</f>
        <v>0</v>
      </c>
    </row>
    <row r="86" spans="2:65" s="6" customFormat="1" ht="15.75" customHeight="1">
      <c r="B86" s="23"/>
      <c r="C86" s="145" t="s">
        <v>21</v>
      </c>
      <c r="D86" s="145" t="s">
        <v>138</v>
      </c>
      <c r="E86" s="146" t="s">
        <v>351</v>
      </c>
      <c r="F86" s="147" t="s">
        <v>352</v>
      </c>
      <c r="G86" s="148" t="s">
        <v>141</v>
      </c>
      <c r="H86" s="149">
        <v>79.245</v>
      </c>
      <c r="I86" s="150"/>
      <c r="J86" s="151">
        <f>ROUND($I$86*$H$86,2)</f>
        <v>0</v>
      </c>
      <c r="K86" s="147"/>
      <c r="L86" s="43"/>
      <c r="M86" s="152"/>
      <c r="N86" s="153" t="s">
        <v>45</v>
      </c>
      <c r="O86" s="24"/>
      <c r="P86" s="154">
        <f>$O$86*$H$86</f>
        <v>0</v>
      </c>
      <c r="Q86" s="154">
        <v>0</v>
      </c>
      <c r="R86" s="154">
        <f>$Q$86*$H$86</f>
        <v>0</v>
      </c>
      <c r="S86" s="154">
        <v>0</v>
      </c>
      <c r="T86" s="155">
        <f>$S$86*$H$86</f>
        <v>0</v>
      </c>
      <c r="AR86" s="89" t="s">
        <v>143</v>
      </c>
      <c r="AT86" s="89" t="s">
        <v>138</v>
      </c>
      <c r="AU86" s="89" t="s">
        <v>82</v>
      </c>
      <c r="AY86" s="6" t="s">
        <v>136</v>
      </c>
      <c r="BE86" s="156">
        <f>IF($N$86="základní",$J$86,0)</f>
        <v>0</v>
      </c>
      <c r="BF86" s="156">
        <f>IF($N$86="snížená",$J$86,0)</f>
        <v>0</v>
      </c>
      <c r="BG86" s="156">
        <f>IF($N$86="zákl. přenesená",$J$86,0)</f>
        <v>0</v>
      </c>
      <c r="BH86" s="156">
        <f>IF($N$86="sníž. přenesená",$J$86,0)</f>
        <v>0</v>
      </c>
      <c r="BI86" s="156">
        <f>IF($N$86="nulová",$J$86,0)</f>
        <v>0</v>
      </c>
      <c r="BJ86" s="89" t="s">
        <v>21</v>
      </c>
      <c r="BK86" s="156">
        <f>ROUND($I$86*$H$86,2)</f>
        <v>0</v>
      </c>
      <c r="BL86" s="89" t="s">
        <v>143</v>
      </c>
      <c r="BM86" s="89" t="s">
        <v>353</v>
      </c>
    </row>
    <row r="87" spans="2:51" s="6" customFormat="1" ht="15.75" customHeight="1">
      <c r="B87" s="159"/>
      <c r="C87" s="160"/>
      <c r="D87" s="157" t="s">
        <v>146</v>
      </c>
      <c r="E87" s="162"/>
      <c r="F87" s="162" t="s">
        <v>354</v>
      </c>
      <c r="G87" s="160"/>
      <c r="H87" s="160"/>
      <c r="J87" s="160"/>
      <c r="K87" s="160"/>
      <c r="L87" s="163"/>
      <c r="M87" s="164"/>
      <c r="N87" s="160"/>
      <c r="O87" s="160"/>
      <c r="P87" s="160"/>
      <c r="Q87" s="160"/>
      <c r="R87" s="160"/>
      <c r="S87" s="160"/>
      <c r="T87" s="165"/>
      <c r="AT87" s="166" t="s">
        <v>146</v>
      </c>
      <c r="AU87" s="166" t="s">
        <v>82</v>
      </c>
      <c r="AV87" s="166" t="s">
        <v>21</v>
      </c>
      <c r="AW87" s="166" t="s">
        <v>109</v>
      </c>
      <c r="AX87" s="166" t="s">
        <v>74</v>
      </c>
      <c r="AY87" s="166" t="s">
        <v>136</v>
      </c>
    </row>
    <row r="88" spans="2:51" s="6" customFormat="1" ht="15.75" customHeight="1">
      <c r="B88" s="167"/>
      <c r="C88" s="168"/>
      <c r="D88" s="161" t="s">
        <v>146</v>
      </c>
      <c r="E88" s="168"/>
      <c r="F88" s="169" t="s">
        <v>355</v>
      </c>
      <c r="G88" s="168"/>
      <c r="H88" s="170">
        <v>41.355</v>
      </c>
      <c r="J88" s="168"/>
      <c r="K88" s="168"/>
      <c r="L88" s="171"/>
      <c r="M88" s="172"/>
      <c r="N88" s="168"/>
      <c r="O88" s="168"/>
      <c r="P88" s="168"/>
      <c r="Q88" s="168"/>
      <c r="R88" s="168"/>
      <c r="S88" s="168"/>
      <c r="T88" s="173"/>
      <c r="AT88" s="174" t="s">
        <v>146</v>
      </c>
      <c r="AU88" s="174" t="s">
        <v>82</v>
      </c>
      <c r="AV88" s="174" t="s">
        <v>82</v>
      </c>
      <c r="AW88" s="174" t="s">
        <v>109</v>
      </c>
      <c r="AX88" s="174" t="s">
        <v>74</v>
      </c>
      <c r="AY88" s="174" t="s">
        <v>136</v>
      </c>
    </row>
    <row r="89" spans="2:51" s="6" customFormat="1" ht="15.75" customHeight="1">
      <c r="B89" s="159"/>
      <c r="C89" s="160"/>
      <c r="D89" s="161" t="s">
        <v>146</v>
      </c>
      <c r="E89" s="160"/>
      <c r="F89" s="162" t="s">
        <v>356</v>
      </c>
      <c r="G89" s="160"/>
      <c r="H89" s="160"/>
      <c r="J89" s="160"/>
      <c r="K89" s="160"/>
      <c r="L89" s="163"/>
      <c r="M89" s="164"/>
      <c r="N89" s="160"/>
      <c r="O89" s="160"/>
      <c r="P89" s="160"/>
      <c r="Q89" s="160"/>
      <c r="R89" s="160"/>
      <c r="S89" s="160"/>
      <c r="T89" s="165"/>
      <c r="AT89" s="166" t="s">
        <v>146</v>
      </c>
      <c r="AU89" s="166" t="s">
        <v>82</v>
      </c>
      <c r="AV89" s="166" t="s">
        <v>21</v>
      </c>
      <c r="AW89" s="166" t="s">
        <v>109</v>
      </c>
      <c r="AX89" s="166" t="s">
        <v>74</v>
      </c>
      <c r="AY89" s="166" t="s">
        <v>136</v>
      </c>
    </row>
    <row r="90" spans="2:51" s="6" customFormat="1" ht="15.75" customHeight="1">
      <c r="B90" s="167"/>
      <c r="C90" s="168"/>
      <c r="D90" s="161" t="s">
        <v>146</v>
      </c>
      <c r="E90" s="168"/>
      <c r="F90" s="169" t="s">
        <v>357</v>
      </c>
      <c r="G90" s="168"/>
      <c r="H90" s="170">
        <v>25.875</v>
      </c>
      <c r="J90" s="168"/>
      <c r="K90" s="168"/>
      <c r="L90" s="171"/>
      <c r="M90" s="172"/>
      <c r="N90" s="168"/>
      <c r="O90" s="168"/>
      <c r="P90" s="168"/>
      <c r="Q90" s="168"/>
      <c r="R90" s="168"/>
      <c r="S90" s="168"/>
      <c r="T90" s="173"/>
      <c r="AT90" s="174" t="s">
        <v>146</v>
      </c>
      <c r="AU90" s="174" t="s">
        <v>82</v>
      </c>
      <c r="AV90" s="174" t="s">
        <v>82</v>
      </c>
      <c r="AW90" s="174" t="s">
        <v>109</v>
      </c>
      <c r="AX90" s="174" t="s">
        <v>74</v>
      </c>
      <c r="AY90" s="174" t="s">
        <v>136</v>
      </c>
    </row>
    <row r="91" spans="2:51" s="6" customFormat="1" ht="15.75" customHeight="1">
      <c r="B91" s="159"/>
      <c r="C91" s="160"/>
      <c r="D91" s="161" t="s">
        <v>146</v>
      </c>
      <c r="E91" s="160"/>
      <c r="F91" s="162" t="s">
        <v>358</v>
      </c>
      <c r="G91" s="160"/>
      <c r="H91" s="160"/>
      <c r="J91" s="160"/>
      <c r="K91" s="160"/>
      <c r="L91" s="163"/>
      <c r="M91" s="164"/>
      <c r="N91" s="160"/>
      <c r="O91" s="160"/>
      <c r="P91" s="160"/>
      <c r="Q91" s="160"/>
      <c r="R91" s="160"/>
      <c r="S91" s="160"/>
      <c r="T91" s="165"/>
      <c r="AT91" s="166" t="s">
        <v>146</v>
      </c>
      <c r="AU91" s="166" t="s">
        <v>82</v>
      </c>
      <c r="AV91" s="166" t="s">
        <v>21</v>
      </c>
      <c r="AW91" s="166" t="s">
        <v>109</v>
      </c>
      <c r="AX91" s="166" t="s">
        <v>74</v>
      </c>
      <c r="AY91" s="166" t="s">
        <v>136</v>
      </c>
    </row>
    <row r="92" spans="2:51" s="6" customFormat="1" ht="15.75" customHeight="1">
      <c r="B92" s="167"/>
      <c r="C92" s="168"/>
      <c r="D92" s="161" t="s">
        <v>146</v>
      </c>
      <c r="E92" s="168"/>
      <c r="F92" s="169" t="s">
        <v>359</v>
      </c>
      <c r="G92" s="168"/>
      <c r="H92" s="170">
        <v>12.015</v>
      </c>
      <c r="J92" s="168"/>
      <c r="K92" s="168"/>
      <c r="L92" s="171"/>
      <c r="M92" s="172"/>
      <c r="N92" s="168"/>
      <c r="O92" s="168"/>
      <c r="P92" s="168"/>
      <c r="Q92" s="168"/>
      <c r="R92" s="168"/>
      <c r="S92" s="168"/>
      <c r="T92" s="173"/>
      <c r="AT92" s="174" t="s">
        <v>146</v>
      </c>
      <c r="AU92" s="174" t="s">
        <v>82</v>
      </c>
      <c r="AV92" s="174" t="s">
        <v>82</v>
      </c>
      <c r="AW92" s="174" t="s">
        <v>109</v>
      </c>
      <c r="AX92" s="174" t="s">
        <v>74</v>
      </c>
      <c r="AY92" s="174" t="s">
        <v>136</v>
      </c>
    </row>
    <row r="93" spans="2:51" s="6" customFormat="1" ht="15.75" customHeight="1">
      <c r="B93" s="175"/>
      <c r="C93" s="176"/>
      <c r="D93" s="161" t="s">
        <v>146</v>
      </c>
      <c r="E93" s="176"/>
      <c r="F93" s="177" t="s">
        <v>172</v>
      </c>
      <c r="G93" s="176"/>
      <c r="H93" s="178">
        <v>79.245</v>
      </c>
      <c r="J93" s="176"/>
      <c r="K93" s="176"/>
      <c r="L93" s="179"/>
      <c r="M93" s="180"/>
      <c r="N93" s="176"/>
      <c r="O93" s="176"/>
      <c r="P93" s="176"/>
      <c r="Q93" s="176"/>
      <c r="R93" s="176"/>
      <c r="S93" s="176"/>
      <c r="T93" s="181"/>
      <c r="AT93" s="182" t="s">
        <v>146</v>
      </c>
      <c r="AU93" s="182" t="s">
        <v>82</v>
      </c>
      <c r="AV93" s="182" t="s">
        <v>143</v>
      </c>
      <c r="AW93" s="182" t="s">
        <v>109</v>
      </c>
      <c r="AX93" s="182" t="s">
        <v>21</v>
      </c>
      <c r="AY93" s="182" t="s">
        <v>136</v>
      </c>
    </row>
    <row r="94" spans="2:65" s="6" customFormat="1" ht="15.75" customHeight="1">
      <c r="B94" s="23"/>
      <c r="C94" s="145" t="s">
        <v>82</v>
      </c>
      <c r="D94" s="145" t="s">
        <v>138</v>
      </c>
      <c r="E94" s="146" t="s">
        <v>360</v>
      </c>
      <c r="F94" s="147" t="s">
        <v>361</v>
      </c>
      <c r="G94" s="148" t="s">
        <v>197</v>
      </c>
      <c r="H94" s="149">
        <v>264.15</v>
      </c>
      <c r="I94" s="150"/>
      <c r="J94" s="151">
        <f>ROUND($I$94*$H$94,2)</f>
        <v>0</v>
      </c>
      <c r="K94" s="147"/>
      <c r="L94" s="43"/>
      <c r="M94" s="152"/>
      <c r="N94" s="153" t="s">
        <v>45</v>
      </c>
      <c r="O94" s="24"/>
      <c r="P94" s="154">
        <f>$O$94*$H$94</f>
        <v>0</v>
      </c>
      <c r="Q94" s="154">
        <v>0.00084</v>
      </c>
      <c r="R94" s="154">
        <f>$Q$94*$H$94</f>
        <v>0.221886</v>
      </c>
      <c r="S94" s="154">
        <v>0</v>
      </c>
      <c r="T94" s="155">
        <f>$S$94*$H$94</f>
        <v>0</v>
      </c>
      <c r="AR94" s="89" t="s">
        <v>143</v>
      </c>
      <c r="AT94" s="89" t="s">
        <v>138</v>
      </c>
      <c r="AU94" s="89" t="s">
        <v>82</v>
      </c>
      <c r="AY94" s="6" t="s">
        <v>136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21</v>
      </c>
      <c r="BK94" s="156">
        <f>ROUND($I$94*$H$94,2)</f>
        <v>0</v>
      </c>
      <c r="BL94" s="89" t="s">
        <v>143</v>
      </c>
      <c r="BM94" s="89" t="s">
        <v>362</v>
      </c>
    </row>
    <row r="95" spans="2:51" s="6" customFormat="1" ht="15.75" customHeight="1">
      <c r="B95" s="167"/>
      <c r="C95" s="168"/>
      <c r="D95" s="157" t="s">
        <v>146</v>
      </c>
      <c r="E95" s="169"/>
      <c r="F95" s="169" t="s">
        <v>363</v>
      </c>
      <c r="G95" s="168"/>
      <c r="H95" s="170">
        <v>264.15</v>
      </c>
      <c r="J95" s="168"/>
      <c r="K95" s="168"/>
      <c r="L95" s="171"/>
      <c r="M95" s="172"/>
      <c r="N95" s="168"/>
      <c r="O95" s="168"/>
      <c r="P95" s="168"/>
      <c r="Q95" s="168"/>
      <c r="R95" s="168"/>
      <c r="S95" s="168"/>
      <c r="T95" s="173"/>
      <c r="AT95" s="174" t="s">
        <v>146</v>
      </c>
      <c r="AU95" s="174" t="s">
        <v>82</v>
      </c>
      <c r="AV95" s="174" t="s">
        <v>82</v>
      </c>
      <c r="AW95" s="174" t="s">
        <v>109</v>
      </c>
      <c r="AX95" s="174" t="s">
        <v>74</v>
      </c>
      <c r="AY95" s="174" t="s">
        <v>136</v>
      </c>
    </row>
    <row r="96" spans="2:51" s="6" customFormat="1" ht="15.75" customHeight="1">
      <c r="B96" s="175"/>
      <c r="C96" s="176"/>
      <c r="D96" s="161" t="s">
        <v>146</v>
      </c>
      <c r="E96" s="176"/>
      <c r="F96" s="177" t="s">
        <v>172</v>
      </c>
      <c r="G96" s="176"/>
      <c r="H96" s="178">
        <v>264.15</v>
      </c>
      <c r="J96" s="176"/>
      <c r="K96" s="176"/>
      <c r="L96" s="179"/>
      <c r="M96" s="180"/>
      <c r="N96" s="176"/>
      <c r="O96" s="176"/>
      <c r="P96" s="176"/>
      <c r="Q96" s="176"/>
      <c r="R96" s="176"/>
      <c r="S96" s="176"/>
      <c r="T96" s="181"/>
      <c r="AT96" s="182" t="s">
        <v>146</v>
      </c>
      <c r="AU96" s="182" t="s">
        <v>82</v>
      </c>
      <c r="AV96" s="182" t="s">
        <v>143</v>
      </c>
      <c r="AW96" s="182" t="s">
        <v>109</v>
      </c>
      <c r="AX96" s="182" t="s">
        <v>21</v>
      </c>
      <c r="AY96" s="182" t="s">
        <v>136</v>
      </c>
    </row>
    <row r="97" spans="2:65" s="6" customFormat="1" ht="15.75" customHeight="1">
      <c r="B97" s="23"/>
      <c r="C97" s="145" t="s">
        <v>153</v>
      </c>
      <c r="D97" s="145" t="s">
        <v>138</v>
      </c>
      <c r="E97" s="146" t="s">
        <v>364</v>
      </c>
      <c r="F97" s="147" t="s">
        <v>365</v>
      </c>
      <c r="G97" s="148" t="s">
        <v>197</v>
      </c>
      <c r="H97" s="149">
        <v>264.15</v>
      </c>
      <c r="I97" s="150"/>
      <c r="J97" s="151">
        <f>ROUND($I$97*$H$97,2)</f>
        <v>0</v>
      </c>
      <c r="K97" s="147"/>
      <c r="L97" s="43"/>
      <c r="M97" s="152"/>
      <c r="N97" s="153" t="s">
        <v>45</v>
      </c>
      <c r="O97" s="24"/>
      <c r="P97" s="154">
        <f>$O$97*$H$97</f>
        <v>0</v>
      </c>
      <c r="Q97" s="154">
        <v>0</v>
      </c>
      <c r="R97" s="154">
        <f>$Q$97*$H$97</f>
        <v>0</v>
      </c>
      <c r="S97" s="154">
        <v>0</v>
      </c>
      <c r="T97" s="155">
        <f>$S$97*$H$97</f>
        <v>0</v>
      </c>
      <c r="AR97" s="89" t="s">
        <v>143</v>
      </c>
      <c r="AT97" s="89" t="s">
        <v>138</v>
      </c>
      <c r="AU97" s="89" t="s">
        <v>82</v>
      </c>
      <c r="AY97" s="6" t="s">
        <v>136</v>
      </c>
      <c r="BE97" s="156">
        <f>IF($N$97="základní",$J$97,0)</f>
        <v>0</v>
      </c>
      <c r="BF97" s="156">
        <f>IF($N$97="snížená",$J$97,0)</f>
        <v>0</v>
      </c>
      <c r="BG97" s="156">
        <f>IF($N$97="zákl. přenesená",$J$97,0)</f>
        <v>0</v>
      </c>
      <c r="BH97" s="156">
        <f>IF($N$97="sníž. přenesená",$J$97,0)</f>
        <v>0</v>
      </c>
      <c r="BI97" s="156">
        <f>IF($N$97="nulová",$J$97,0)</f>
        <v>0</v>
      </c>
      <c r="BJ97" s="89" t="s">
        <v>21</v>
      </c>
      <c r="BK97" s="156">
        <f>ROUND($I$97*$H$97,2)</f>
        <v>0</v>
      </c>
      <c r="BL97" s="89" t="s">
        <v>143</v>
      </c>
      <c r="BM97" s="89" t="s">
        <v>366</v>
      </c>
    </row>
    <row r="98" spans="2:51" s="6" customFormat="1" ht="15.75" customHeight="1">
      <c r="B98" s="167"/>
      <c r="C98" s="168"/>
      <c r="D98" s="157" t="s">
        <v>146</v>
      </c>
      <c r="E98" s="169"/>
      <c r="F98" s="169" t="s">
        <v>363</v>
      </c>
      <c r="G98" s="168"/>
      <c r="H98" s="170">
        <v>264.15</v>
      </c>
      <c r="J98" s="168"/>
      <c r="K98" s="168"/>
      <c r="L98" s="171"/>
      <c r="M98" s="172"/>
      <c r="N98" s="168"/>
      <c r="O98" s="168"/>
      <c r="P98" s="168"/>
      <c r="Q98" s="168"/>
      <c r="R98" s="168"/>
      <c r="S98" s="168"/>
      <c r="T98" s="173"/>
      <c r="AT98" s="174" t="s">
        <v>146</v>
      </c>
      <c r="AU98" s="174" t="s">
        <v>82</v>
      </c>
      <c r="AV98" s="174" t="s">
        <v>82</v>
      </c>
      <c r="AW98" s="174" t="s">
        <v>109</v>
      </c>
      <c r="AX98" s="174" t="s">
        <v>21</v>
      </c>
      <c r="AY98" s="174" t="s">
        <v>136</v>
      </c>
    </row>
    <row r="99" spans="2:65" s="6" customFormat="1" ht="15.75" customHeight="1">
      <c r="B99" s="23"/>
      <c r="C99" s="145" t="s">
        <v>143</v>
      </c>
      <c r="D99" s="145" t="s">
        <v>138</v>
      </c>
      <c r="E99" s="146" t="s">
        <v>367</v>
      </c>
      <c r="F99" s="147" t="s">
        <v>368</v>
      </c>
      <c r="G99" s="148" t="s">
        <v>141</v>
      </c>
      <c r="H99" s="149">
        <v>79.245</v>
      </c>
      <c r="I99" s="150"/>
      <c r="J99" s="151">
        <f>ROUND($I$99*$H$99,2)</f>
        <v>0</v>
      </c>
      <c r="K99" s="147"/>
      <c r="L99" s="43"/>
      <c r="M99" s="152"/>
      <c r="N99" s="153" t="s">
        <v>45</v>
      </c>
      <c r="O99" s="24"/>
      <c r="P99" s="154">
        <f>$O$99*$H$99</f>
        <v>0</v>
      </c>
      <c r="Q99" s="154">
        <v>0</v>
      </c>
      <c r="R99" s="154">
        <f>$Q$99*$H$99</f>
        <v>0</v>
      </c>
      <c r="S99" s="154">
        <v>0</v>
      </c>
      <c r="T99" s="155">
        <f>$S$99*$H$99</f>
        <v>0</v>
      </c>
      <c r="AR99" s="89" t="s">
        <v>143</v>
      </c>
      <c r="AT99" s="89" t="s">
        <v>138</v>
      </c>
      <c r="AU99" s="89" t="s">
        <v>82</v>
      </c>
      <c r="AY99" s="6" t="s">
        <v>136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21</v>
      </c>
      <c r="BK99" s="156">
        <f>ROUND($I$99*$H$99,2)</f>
        <v>0</v>
      </c>
      <c r="BL99" s="89" t="s">
        <v>143</v>
      </c>
      <c r="BM99" s="89" t="s">
        <v>369</v>
      </c>
    </row>
    <row r="100" spans="2:65" s="6" customFormat="1" ht="15.75" customHeight="1">
      <c r="B100" s="23"/>
      <c r="C100" s="148" t="s">
        <v>165</v>
      </c>
      <c r="D100" s="148" t="s">
        <v>138</v>
      </c>
      <c r="E100" s="146" t="s">
        <v>370</v>
      </c>
      <c r="F100" s="147" t="s">
        <v>371</v>
      </c>
      <c r="G100" s="148" t="s">
        <v>141</v>
      </c>
      <c r="H100" s="149">
        <v>79.245</v>
      </c>
      <c r="I100" s="150"/>
      <c r="J100" s="151">
        <f>ROUND($I$100*$H$100,2)</f>
        <v>0</v>
      </c>
      <c r="K100" s="147"/>
      <c r="L100" s="43"/>
      <c r="M100" s="152"/>
      <c r="N100" s="153" t="s">
        <v>45</v>
      </c>
      <c r="O100" s="24"/>
      <c r="P100" s="154">
        <f>$O$100*$H$100</f>
        <v>0</v>
      </c>
      <c r="Q100" s="154">
        <v>0</v>
      </c>
      <c r="R100" s="154">
        <f>$Q$100*$H$100</f>
        <v>0</v>
      </c>
      <c r="S100" s="154">
        <v>0</v>
      </c>
      <c r="T100" s="155">
        <f>$S$100*$H$100</f>
        <v>0</v>
      </c>
      <c r="AR100" s="89" t="s">
        <v>143</v>
      </c>
      <c r="AT100" s="89" t="s">
        <v>138</v>
      </c>
      <c r="AU100" s="89" t="s">
        <v>82</v>
      </c>
      <c r="AY100" s="89" t="s">
        <v>136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89" t="s">
        <v>21</v>
      </c>
      <c r="BK100" s="156">
        <f>ROUND($I$100*$H$100,2)</f>
        <v>0</v>
      </c>
      <c r="BL100" s="89" t="s">
        <v>143</v>
      </c>
      <c r="BM100" s="89" t="s">
        <v>372</v>
      </c>
    </row>
    <row r="101" spans="2:65" s="6" customFormat="1" ht="15.75" customHeight="1">
      <c r="B101" s="23"/>
      <c r="C101" s="148" t="s">
        <v>173</v>
      </c>
      <c r="D101" s="148" t="s">
        <v>138</v>
      </c>
      <c r="E101" s="146" t="s">
        <v>373</v>
      </c>
      <c r="F101" s="147" t="s">
        <v>374</v>
      </c>
      <c r="G101" s="148" t="s">
        <v>141</v>
      </c>
      <c r="H101" s="149">
        <v>21.132</v>
      </c>
      <c r="I101" s="150"/>
      <c r="J101" s="151">
        <f>ROUND($I$101*$H$101,2)</f>
        <v>0</v>
      </c>
      <c r="K101" s="147"/>
      <c r="L101" s="43"/>
      <c r="M101" s="152"/>
      <c r="N101" s="153" t="s">
        <v>45</v>
      </c>
      <c r="O101" s="24"/>
      <c r="P101" s="154">
        <f>$O$101*$H$101</f>
        <v>0</v>
      </c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9" t="s">
        <v>143</v>
      </c>
      <c r="AT101" s="89" t="s">
        <v>138</v>
      </c>
      <c r="AU101" s="89" t="s">
        <v>82</v>
      </c>
      <c r="AY101" s="89" t="s">
        <v>136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21</v>
      </c>
      <c r="BK101" s="156">
        <f>ROUND($I$101*$H$101,2)</f>
        <v>0</v>
      </c>
      <c r="BL101" s="89" t="s">
        <v>143</v>
      </c>
      <c r="BM101" s="89" t="s">
        <v>375</v>
      </c>
    </row>
    <row r="102" spans="2:51" s="6" customFormat="1" ht="15.75" customHeight="1">
      <c r="B102" s="159"/>
      <c r="C102" s="160"/>
      <c r="D102" s="157" t="s">
        <v>146</v>
      </c>
      <c r="E102" s="162"/>
      <c r="F102" s="162" t="s">
        <v>376</v>
      </c>
      <c r="G102" s="160"/>
      <c r="H102" s="160"/>
      <c r="J102" s="160"/>
      <c r="K102" s="160"/>
      <c r="L102" s="163"/>
      <c r="M102" s="164"/>
      <c r="N102" s="160"/>
      <c r="O102" s="160"/>
      <c r="P102" s="160"/>
      <c r="Q102" s="160"/>
      <c r="R102" s="160"/>
      <c r="S102" s="160"/>
      <c r="T102" s="165"/>
      <c r="AT102" s="166" t="s">
        <v>146</v>
      </c>
      <c r="AU102" s="166" t="s">
        <v>82</v>
      </c>
      <c r="AV102" s="166" t="s">
        <v>21</v>
      </c>
      <c r="AW102" s="166" t="s">
        <v>109</v>
      </c>
      <c r="AX102" s="166" t="s">
        <v>74</v>
      </c>
      <c r="AY102" s="166" t="s">
        <v>136</v>
      </c>
    </row>
    <row r="103" spans="2:51" s="6" customFormat="1" ht="15.75" customHeight="1">
      <c r="B103" s="167"/>
      <c r="C103" s="168"/>
      <c r="D103" s="161" t="s">
        <v>146</v>
      </c>
      <c r="E103" s="168"/>
      <c r="F103" s="169" t="s">
        <v>377</v>
      </c>
      <c r="G103" s="168"/>
      <c r="H103" s="170">
        <v>21.132</v>
      </c>
      <c r="J103" s="168"/>
      <c r="K103" s="168"/>
      <c r="L103" s="171"/>
      <c r="M103" s="172"/>
      <c r="N103" s="168"/>
      <c r="O103" s="168"/>
      <c r="P103" s="168"/>
      <c r="Q103" s="168"/>
      <c r="R103" s="168"/>
      <c r="S103" s="168"/>
      <c r="T103" s="173"/>
      <c r="AT103" s="174" t="s">
        <v>146</v>
      </c>
      <c r="AU103" s="174" t="s">
        <v>82</v>
      </c>
      <c r="AV103" s="174" t="s">
        <v>82</v>
      </c>
      <c r="AW103" s="174" t="s">
        <v>109</v>
      </c>
      <c r="AX103" s="174" t="s">
        <v>74</v>
      </c>
      <c r="AY103" s="174" t="s">
        <v>136</v>
      </c>
    </row>
    <row r="104" spans="2:51" s="6" customFormat="1" ht="15.75" customHeight="1">
      <c r="B104" s="175"/>
      <c r="C104" s="176"/>
      <c r="D104" s="161" t="s">
        <v>146</v>
      </c>
      <c r="E104" s="176"/>
      <c r="F104" s="177" t="s">
        <v>172</v>
      </c>
      <c r="G104" s="176"/>
      <c r="H104" s="178">
        <v>21.132</v>
      </c>
      <c r="J104" s="176"/>
      <c r="K104" s="176"/>
      <c r="L104" s="179"/>
      <c r="M104" s="180"/>
      <c r="N104" s="176"/>
      <c r="O104" s="176"/>
      <c r="P104" s="176"/>
      <c r="Q104" s="176"/>
      <c r="R104" s="176"/>
      <c r="S104" s="176"/>
      <c r="T104" s="181"/>
      <c r="AT104" s="182" t="s">
        <v>146</v>
      </c>
      <c r="AU104" s="182" t="s">
        <v>82</v>
      </c>
      <c r="AV104" s="182" t="s">
        <v>143</v>
      </c>
      <c r="AW104" s="182" t="s">
        <v>109</v>
      </c>
      <c r="AX104" s="182" t="s">
        <v>21</v>
      </c>
      <c r="AY104" s="182" t="s">
        <v>136</v>
      </c>
    </row>
    <row r="105" spans="2:65" s="6" customFormat="1" ht="15.75" customHeight="1">
      <c r="B105" s="23"/>
      <c r="C105" s="145" t="s">
        <v>178</v>
      </c>
      <c r="D105" s="145" t="s">
        <v>138</v>
      </c>
      <c r="E105" s="146" t="s">
        <v>179</v>
      </c>
      <c r="F105" s="147" t="s">
        <v>180</v>
      </c>
      <c r="G105" s="148" t="s">
        <v>141</v>
      </c>
      <c r="H105" s="149">
        <v>21.132</v>
      </c>
      <c r="I105" s="150"/>
      <c r="J105" s="151">
        <f>ROUND($I$105*$H$105,2)</f>
        <v>0</v>
      </c>
      <c r="K105" s="147"/>
      <c r="L105" s="43"/>
      <c r="M105" s="152"/>
      <c r="N105" s="153" t="s">
        <v>45</v>
      </c>
      <c r="O105" s="24"/>
      <c r="P105" s="154">
        <f>$O$105*$H$105</f>
        <v>0</v>
      </c>
      <c r="Q105" s="154">
        <v>0</v>
      </c>
      <c r="R105" s="154">
        <f>$Q$105*$H$105</f>
        <v>0</v>
      </c>
      <c r="S105" s="154">
        <v>0</v>
      </c>
      <c r="T105" s="155">
        <f>$S$105*$H$105</f>
        <v>0</v>
      </c>
      <c r="AR105" s="89" t="s">
        <v>143</v>
      </c>
      <c r="AT105" s="89" t="s">
        <v>138</v>
      </c>
      <c r="AU105" s="89" t="s">
        <v>82</v>
      </c>
      <c r="AY105" s="6" t="s">
        <v>136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21</v>
      </c>
      <c r="BK105" s="156">
        <f>ROUND($I$105*$H$105,2)</f>
        <v>0</v>
      </c>
      <c r="BL105" s="89" t="s">
        <v>143</v>
      </c>
      <c r="BM105" s="89" t="s">
        <v>378</v>
      </c>
    </row>
    <row r="106" spans="2:65" s="6" customFormat="1" ht="15.75" customHeight="1">
      <c r="B106" s="23"/>
      <c r="C106" s="148" t="s">
        <v>184</v>
      </c>
      <c r="D106" s="148" t="s">
        <v>138</v>
      </c>
      <c r="E106" s="146" t="s">
        <v>379</v>
      </c>
      <c r="F106" s="147" t="s">
        <v>380</v>
      </c>
      <c r="G106" s="148" t="s">
        <v>141</v>
      </c>
      <c r="H106" s="149">
        <v>21.132</v>
      </c>
      <c r="I106" s="150"/>
      <c r="J106" s="151">
        <f>ROUND($I$106*$H$106,2)</f>
        <v>0</v>
      </c>
      <c r="K106" s="147"/>
      <c r="L106" s="43"/>
      <c r="M106" s="152"/>
      <c r="N106" s="153" t="s">
        <v>45</v>
      </c>
      <c r="O106" s="24"/>
      <c r="P106" s="154">
        <f>$O$106*$H$106</f>
        <v>0</v>
      </c>
      <c r="Q106" s="154">
        <v>0</v>
      </c>
      <c r="R106" s="154">
        <f>$Q$106*$H$106</f>
        <v>0</v>
      </c>
      <c r="S106" s="154">
        <v>0</v>
      </c>
      <c r="T106" s="155">
        <f>$S$106*$H$106</f>
        <v>0</v>
      </c>
      <c r="AR106" s="89" t="s">
        <v>143</v>
      </c>
      <c r="AT106" s="89" t="s">
        <v>138</v>
      </c>
      <c r="AU106" s="89" t="s">
        <v>82</v>
      </c>
      <c r="AY106" s="89" t="s">
        <v>136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21</v>
      </c>
      <c r="BK106" s="156">
        <f>ROUND($I$106*$H$106,2)</f>
        <v>0</v>
      </c>
      <c r="BL106" s="89" t="s">
        <v>143</v>
      </c>
      <c r="BM106" s="89" t="s">
        <v>381</v>
      </c>
    </row>
    <row r="107" spans="2:65" s="6" customFormat="1" ht="15.75" customHeight="1">
      <c r="B107" s="23"/>
      <c r="C107" s="148" t="s">
        <v>189</v>
      </c>
      <c r="D107" s="148" t="s">
        <v>138</v>
      </c>
      <c r="E107" s="146" t="s">
        <v>190</v>
      </c>
      <c r="F107" s="147" t="s">
        <v>191</v>
      </c>
      <c r="G107" s="148" t="s">
        <v>192</v>
      </c>
      <c r="H107" s="149">
        <v>38.038</v>
      </c>
      <c r="I107" s="150"/>
      <c r="J107" s="151">
        <f>ROUND($I$107*$H$107,2)</f>
        <v>0</v>
      </c>
      <c r="K107" s="147"/>
      <c r="L107" s="43"/>
      <c r="M107" s="152"/>
      <c r="N107" s="153" t="s">
        <v>45</v>
      </c>
      <c r="O107" s="24"/>
      <c r="P107" s="154">
        <f>$O$107*$H$107</f>
        <v>0</v>
      </c>
      <c r="Q107" s="154">
        <v>0</v>
      </c>
      <c r="R107" s="154">
        <f>$Q$107*$H$107</f>
        <v>0</v>
      </c>
      <c r="S107" s="154">
        <v>0</v>
      </c>
      <c r="T107" s="155">
        <f>$S$107*$H$107</f>
        <v>0</v>
      </c>
      <c r="AR107" s="89" t="s">
        <v>143</v>
      </c>
      <c r="AT107" s="89" t="s">
        <v>138</v>
      </c>
      <c r="AU107" s="89" t="s">
        <v>82</v>
      </c>
      <c r="AY107" s="89" t="s">
        <v>136</v>
      </c>
      <c r="BE107" s="156">
        <f>IF($N$107="základní",$J$107,0)</f>
        <v>0</v>
      </c>
      <c r="BF107" s="156">
        <f>IF($N$107="snížená",$J$107,0)</f>
        <v>0</v>
      </c>
      <c r="BG107" s="156">
        <f>IF($N$107="zákl. přenesená",$J$107,0)</f>
        <v>0</v>
      </c>
      <c r="BH107" s="156">
        <f>IF($N$107="sníž. přenesená",$J$107,0)</f>
        <v>0</v>
      </c>
      <c r="BI107" s="156">
        <f>IF($N$107="nulová",$J$107,0)</f>
        <v>0</v>
      </c>
      <c r="BJ107" s="89" t="s">
        <v>21</v>
      </c>
      <c r="BK107" s="156">
        <f>ROUND($I$107*$H$107,2)</f>
        <v>0</v>
      </c>
      <c r="BL107" s="89" t="s">
        <v>143</v>
      </c>
      <c r="BM107" s="89" t="s">
        <v>382</v>
      </c>
    </row>
    <row r="108" spans="2:51" s="6" customFormat="1" ht="15.75" customHeight="1">
      <c r="B108" s="167"/>
      <c r="C108" s="168"/>
      <c r="D108" s="157" t="s">
        <v>146</v>
      </c>
      <c r="E108" s="169"/>
      <c r="F108" s="169" t="s">
        <v>383</v>
      </c>
      <c r="G108" s="168"/>
      <c r="H108" s="170">
        <v>38.038</v>
      </c>
      <c r="J108" s="168"/>
      <c r="K108" s="168"/>
      <c r="L108" s="171"/>
      <c r="M108" s="172"/>
      <c r="N108" s="168"/>
      <c r="O108" s="168"/>
      <c r="P108" s="168"/>
      <c r="Q108" s="168"/>
      <c r="R108" s="168"/>
      <c r="S108" s="168"/>
      <c r="T108" s="173"/>
      <c r="AT108" s="174" t="s">
        <v>146</v>
      </c>
      <c r="AU108" s="174" t="s">
        <v>82</v>
      </c>
      <c r="AV108" s="174" t="s">
        <v>82</v>
      </c>
      <c r="AW108" s="174" t="s">
        <v>109</v>
      </c>
      <c r="AX108" s="174" t="s">
        <v>21</v>
      </c>
      <c r="AY108" s="174" t="s">
        <v>136</v>
      </c>
    </row>
    <row r="109" spans="2:65" s="6" customFormat="1" ht="15.75" customHeight="1">
      <c r="B109" s="23"/>
      <c r="C109" s="145" t="s">
        <v>26</v>
      </c>
      <c r="D109" s="145" t="s">
        <v>138</v>
      </c>
      <c r="E109" s="146" t="s">
        <v>384</v>
      </c>
      <c r="F109" s="147" t="s">
        <v>385</v>
      </c>
      <c r="G109" s="148" t="s">
        <v>141</v>
      </c>
      <c r="H109" s="149">
        <v>58.113</v>
      </c>
      <c r="I109" s="150"/>
      <c r="J109" s="151">
        <f>ROUND($I$109*$H$109,2)</f>
        <v>0</v>
      </c>
      <c r="K109" s="147"/>
      <c r="L109" s="43"/>
      <c r="M109" s="152"/>
      <c r="N109" s="153" t="s">
        <v>45</v>
      </c>
      <c r="O109" s="24"/>
      <c r="P109" s="154">
        <f>$O$109*$H$109</f>
        <v>0</v>
      </c>
      <c r="Q109" s="154">
        <v>0</v>
      </c>
      <c r="R109" s="154">
        <f>$Q$109*$H$109</f>
        <v>0</v>
      </c>
      <c r="S109" s="154">
        <v>0</v>
      </c>
      <c r="T109" s="155">
        <f>$S$109*$H$109</f>
        <v>0</v>
      </c>
      <c r="AR109" s="89" t="s">
        <v>143</v>
      </c>
      <c r="AT109" s="89" t="s">
        <v>138</v>
      </c>
      <c r="AU109" s="89" t="s">
        <v>82</v>
      </c>
      <c r="AY109" s="6" t="s">
        <v>136</v>
      </c>
      <c r="BE109" s="156">
        <f>IF($N$109="základní",$J$109,0)</f>
        <v>0</v>
      </c>
      <c r="BF109" s="156">
        <f>IF($N$109="snížená",$J$109,0)</f>
        <v>0</v>
      </c>
      <c r="BG109" s="156">
        <f>IF($N$109="zákl. přenesená",$J$109,0)</f>
        <v>0</v>
      </c>
      <c r="BH109" s="156">
        <f>IF($N$109="sníž. přenesená",$J$109,0)</f>
        <v>0</v>
      </c>
      <c r="BI109" s="156">
        <f>IF($N$109="nulová",$J$109,0)</f>
        <v>0</v>
      </c>
      <c r="BJ109" s="89" t="s">
        <v>21</v>
      </c>
      <c r="BK109" s="156">
        <f>ROUND($I$109*$H$109,2)</f>
        <v>0</v>
      </c>
      <c r="BL109" s="89" t="s">
        <v>143</v>
      </c>
      <c r="BM109" s="89" t="s">
        <v>386</v>
      </c>
    </row>
    <row r="110" spans="2:51" s="6" customFormat="1" ht="15.75" customHeight="1">
      <c r="B110" s="159"/>
      <c r="C110" s="160"/>
      <c r="D110" s="157" t="s">
        <v>146</v>
      </c>
      <c r="E110" s="162"/>
      <c r="F110" s="162" t="s">
        <v>387</v>
      </c>
      <c r="G110" s="160"/>
      <c r="H110" s="160"/>
      <c r="J110" s="160"/>
      <c r="K110" s="160"/>
      <c r="L110" s="163"/>
      <c r="M110" s="164"/>
      <c r="N110" s="160"/>
      <c r="O110" s="160"/>
      <c r="P110" s="160"/>
      <c r="Q110" s="160"/>
      <c r="R110" s="160"/>
      <c r="S110" s="160"/>
      <c r="T110" s="165"/>
      <c r="AT110" s="166" t="s">
        <v>146</v>
      </c>
      <c r="AU110" s="166" t="s">
        <v>82</v>
      </c>
      <c r="AV110" s="166" t="s">
        <v>21</v>
      </c>
      <c r="AW110" s="166" t="s">
        <v>109</v>
      </c>
      <c r="AX110" s="166" t="s">
        <v>74</v>
      </c>
      <c r="AY110" s="166" t="s">
        <v>136</v>
      </c>
    </row>
    <row r="111" spans="2:51" s="6" customFormat="1" ht="15.75" customHeight="1">
      <c r="B111" s="159"/>
      <c r="C111" s="160"/>
      <c r="D111" s="161" t="s">
        <v>146</v>
      </c>
      <c r="E111" s="160"/>
      <c r="F111" s="162" t="s">
        <v>388</v>
      </c>
      <c r="G111" s="160"/>
      <c r="H111" s="160"/>
      <c r="J111" s="160"/>
      <c r="K111" s="160"/>
      <c r="L111" s="163"/>
      <c r="M111" s="164"/>
      <c r="N111" s="160"/>
      <c r="O111" s="160"/>
      <c r="P111" s="160"/>
      <c r="Q111" s="160"/>
      <c r="R111" s="160"/>
      <c r="S111" s="160"/>
      <c r="T111" s="165"/>
      <c r="AT111" s="166" t="s">
        <v>146</v>
      </c>
      <c r="AU111" s="166" t="s">
        <v>82</v>
      </c>
      <c r="AV111" s="166" t="s">
        <v>21</v>
      </c>
      <c r="AW111" s="166" t="s">
        <v>109</v>
      </c>
      <c r="AX111" s="166" t="s">
        <v>74</v>
      </c>
      <c r="AY111" s="166" t="s">
        <v>136</v>
      </c>
    </row>
    <row r="112" spans="2:51" s="6" customFormat="1" ht="15.75" customHeight="1">
      <c r="B112" s="167"/>
      <c r="C112" s="168"/>
      <c r="D112" s="161" t="s">
        <v>146</v>
      </c>
      <c r="E112" s="168"/>
      <c r="F112" s="169" t="s">
        <v>389</v>
      </c>
      <c r="G112" s="168"/>
      <c r="H112" s="170">
        <v>58.113</v>
      </c>
      <c r="J112" s="168"/>
      <c r="K112" s="168"/>
      <c r="L112" s="171"/>
      <c r="M112" s="172"/>
      <c r="N112" s="168"/>
      <c r="O112" s="168"/>
      <c r="P112" s="168"/>
      <c r="Q112" s="168"/>
      <c r="R112" s="168"/>
      <c r="S112" s="168"/>
      <c r="T112" s="173"/>
      <c r="AT112" s="174" t="s">
        <v>146</v>
      </c>
      <c r="AU112" s="174" t="s">
        <v>82</v>
      </c>
      <c r="AV112" s="174" t="s">
        <v>82</v>
      </c>
      <c r="AW112" s="174" t="s">
        <v>109</v>
      </c>
      <c r="AX112" s="174" t="s">
        <v>74</v>
      </c>
      <c r="AY112" s="174" t="s">
        <v>136</v>
      </c>
    </row>
    <row r="113" spans="2:51" s="6" customFormat="1" ht="15.75" customHeight="1">
      <c r="B113" s="175"/>
      <c r="C113" s="176"/>
      <c r="D113" s="161" t="s">
        <v>146</v>
      </c>
      <c r="E113" s="176"/>
      <c r="F113" s="177" t="s">
        <v>172</v>
      </c>
      <c r="G113" s="176"/>
      <c r="H113" s="178">
        <v>58.113</v>
      </c>
      <c r="J113" s="176"/>
      <c r="K113" s="176"/>
      <c r="L113" s="179"/>
      <c r="M113" s="180"/>
      <c r="N113" s="176"/>
      <c r="O113" s="176"/>
      <c r="P113" s="176"/>
      <c r="Q113" s="176"/>
      <c r="R113" s="176"/>
      <c r="S113" s="176"/>
      <c r="T113" s="181"/>
      <c r="AT113" s="182" t="s">
        <v>146</v>
      </c>
      <c r="AU113" s="182" t="s">
        <v>82</v>
      </c>
      <c r="AV113" s="182" t="s">
        <v>143</v>
      </c>
      <c r="AW113" s="182" t="s">
        <v>109</v>
      </c>
      <c r="AX113" s="182" t="s">
        <v>21</v>
      </c>
      <c r="AY113" s="182" t="s">
        <v>136</v>
      </c>
    </row>
    <row r="114" spans="2:63" s="132" customFormat="1" ht="30.75" customHeight="1">
      <c r="B114" s="133"/>
      <c r="C114" s="134"/>
      <c r="D114" s="134" t="s">
        <v>73</v>
      </c>
      <c r="E114" s="143" t="s">
        <v>143</v>
      </c>
      <c r="F114" s="143" t="s">
        <v>390</v>
      </c>
      <c r="G114" s="134"/>
      <c r="H114" s="134"/>
      <c r="J114" s="144">
        <f>$BK$114</f>
        <v>0</v>
      </c>
      <c r="K114" s="134"/>
      <c r="L114" s="137"/>
      <c r="M114" s="138"/>
      <c r="N114" s="134"/>
      <c r="O114" s="134"/>
      <c r="P114" s="139">
        <f>SUM($P$115:$P$120)</f>
        <v>0</v>
      </c>
      <c r="Q114" s="134"/>
      <c r="R114" s="139">
        <f>SUM($R$115:$R$120)</f>
        <v>0</v>
      </c>
      <c r="S114" s="134"/>
      <c r="T114" s="140">
        <f>SUM($T$115:$T$120)</f>
        <v>0</v>
      </c>
      <c r="AR114" s="141" t="s">
        <v>21</v>
      </c>
      <c r="AT114" s="141" t="s">
        <v>73</v>
      </c>
      <c r="AU114" s="141" t="s">
        <v>21</v>
      </c>
      <c r="AY114" s="141" t="s">
        <v>136</v>
      </c>
      <c r="BK114" s="142">
        <f>SUM($BK$115:$BK$120)</f>
        <v>0</v>
      </c>
    </row>
    <row r="115" spans="2:65" s="6" customFormat="1" ht="15.75" customHeight="1">
      <c r="B115" s="23"/>
      <c r="C115" s="145" t="s">
        <v>200</v>
      </c>
      <c r="D115" s="145" t="s">
        <v>138</v>
      </c>
      <c r="E115" s="146" t="s">
        <v>391</v>
      </c>
      <c r="F115" s="147" t="s">
        <v>392</v>
      </c>
      <c r="G115" s="148" t="s">
        <v>141</v>
      </c>
      <c r="H115" s="149">
        <v>21.132</v>
      </c>
      <c r="I115" s="150"/>
      <c r="J115" s="151">
        <f>ROUND($I$115*$H$115,2)</f>
        <v>0</v>
      </c>
      <c r="K115" s="147"/>
      <c r="L115" s="43"/>
      <c r="M115" s="152"/>
      <c r="N115" s="153" t="s">
        <v>45</v>
      </c>
      <c r="O115" s="24"/>
      <c r="P115" s="154">
        <f>$O$115*$H$115</f>
        <v>0</v>
      </c>
      <c r="Q115" s="154">
        <v>0</v>
      </c>
      <c r="R115" s="154">
        <f>$Q$115*$H$115</f>
        <v>0</v>
      </c>
      <c r="S115" s="154">
        <v>0</v>
      </c>
      <c r="T115" s="155">
        <f>$S$115*$H$115</f>
        <v>0</v>
      </c>
      <c r="AR115" s="89" t="s">
        <v>143</v>
      </c>
      <c r="AT115" s="89" t="s">
        <v>138</v>
      </c>
      <c r="AU115" s="89" t="s">
        <v>82</v>
      </c>
      <c r="AY115" s="6" t="s">
        <v>136</v>
      </c>
      <c r="BE115" s="156">
        <f>IF($N$115="základní",$J$115,0)</f>
        <v>0</v>
      </c>
      <c r="BF115" s="156">
        <f>IF($N$115="snížená",$J$115,0)</f>
        <v>0</v>
      </c>
      <c r="BG115" s="156">
        <f>IF($N$115="zákl. přenesená",$J$115,0)</f>
        <v>0</v>
      </c>
      <c r="BH115" s="156">
        <f>IF($N$115="sníž. přenesená",$J$115,0)</f>
        <v>0</v>
      </c>
      <c r="BI115" s="156">
        <f>IF($N$115="nulová",$J$115,0)</f>
        <v>0</v>
      </c>
      <c r="BJ115" s="89" t="s">
        <v>21</v>
      </c>
      <c r="BK115" s="156">
        <f>ROUND($I$115*$H$115,2)</f>
        <v>0</v>
      </c>
      <c r="BL115" s="89" t="s">
        <v>143</v>
      </c>
      <c r="BM115" s="89" t="s">
        <v>393</v>
      </c>
    </row>
    <row r="116" spans="2:51" s="6" customFormat="1" ht="15.75" customHeight="1">
      <c r="B116" s="159"/>
      <c r="C116" s="160"/>
      <c r="D116" s="157" t="s">
        <v>146</v>
      </c>
      <c r="E116" s="162"/>
      <c r="F116" s="162" t="s">
        <v>394</v>
      </c>
      <c r="G116" s="160"/>
      <c r="H116" s="160"/>
      <c r="J116" s="160"/>
      <c r="K116" s="160"/>
      <c r="L116" s="163"/>
      <c r="M116" s="164"/>
      <c r="N116" s="160"/>
      <c r="O116" s="160"/>
      <c r="P116" s="160"/>
      <c r="Q116" s="160"/>
      <c r="R116" s="160"/>
      <c r="S116" s="160"/>
      <c r="T116" s="165"/>
      <c r="AT116" s="166" t="s">
        <v>146</v>
      </c>
      <c r="AU116" s="166" t="s">
        <v>82</v>
      </c>
      <c r="AV116" s="166" t="s">
        <v>21</v>
      </c>
      <c r="AW116" s="166" t="s">
        <v>109</v>
      </c>
      <c r="AX116" s="166" t="s">
        <v>74</v>
      </c>
      <c r="AY116" s="166" t="s">
        <v>136</v>
      </c>
    </row>
    <row r="117" spans="2:51" s="6" customFormat="1" ht="15.75" customHeight="1">
      <c r="B117" s="167"/>
      <c r="C117" s="168"/>
      <c r="D117" s="161" t="s">
        <v>146</v>
      </c>
      <c r="E117" s="168"/>
      <c r="F117" s="169" t="s">
        <v>395</v>
      </c>
      <c r="G117" s="168"/>
      <c r="H117" s="170">
        <v>5.283</v>
      </c>
      <c r="J117" s="168"/>
      <c r="K117" s="168"/>
      <c r="L117" s="171"/>
      <c r="M117" s="172"/>
      <c r="N117" s="168"/>
      <c r="O117" s="168"/>
      <c r="P117" s="168"/>
      <c r="Q117" s="168"/>
      <c r="R117" s="168"/>
      <c r="S117" s="168"/>
      <c r="T117" s="173"/>
      <c r="AT117" s="174" t="s">
        <v>146</v>
      </c>
      <c r="AU117" s="174" t="s">
        <v>82</v>
      </c>
      <c r="AV117" s="174" t="s">
        <v>82</v>
      </c>
      <c r="AW117" s="174" t="s">
        <v>109</v>
      </c>
      <c r="AX117" s="174" t="s">
        <v>74</v>
      </c>
      <c r="AY117" s="174" t="s">
        <v>136</v>
      </c>
    </row>
    <row r="118" spans="2:51" s="6" customFormat="1" ht="15.75" customHeight="1">
      <c r="B118" s="159"/>
      <c r="C118" s="160"/>
      <c r="D118" s="161" t="s">
        <v>146</v>
      </c>
      <c r="E118" s="160"/>
      <c r="F118" s="162" t="s">
        <v>396</v>
      </c>
      <c r="G118" s="160"/>
      <c r="H118" s="160"/>
      <c r="J118" s="160"/>
      <c r="K118" s="160"/>
      <c r="L118" s="163"/>
      <c r="M118" s="164"/>
      <c r="N118" s="160"/>
      <c r="O118" s="160"/>
      <c r="P118" s="160"/>
      <c r="Q118" s="160"/>
      <c r="R118" s="160"/>
      <c r="S118" s="160"/>
      <c r="T118" s="165"/>
      <c r="AT118" s="166" t="s">
        <v>146</v>
      </c>
      <c r="AU118" s="166" t="s">
        <v>82</v>
      </c>
      <c r="AV118" s="166" t="s">
        <v>21</v>
      </c>
      <c r="AW118" s="166" t="s">
        <v>109</v>
      </c>
      <c r="AX118" s="166" t="s">
        <v>74</v>
      </c>
      <c r="AY118" s="166" t="s">
        <v>136</v>
      </c>
    </row>
    <row r="119" spans="2:51" s="6" customFormat="1" ht="15.75" customHeight="1">
      <c r="B119" s="167"/>
      <c r="C119" s="168"/>
      <c r="D119" s="161" t="s">
        <v>146</v>
      </c>
      <c r="E119" s="168"/>
      <c r="F119" s="169" t="s">
        <v>397</v>
      </c>
      <c r="G119" s="168"/>
      <c r="H119" s="170">
        <v>15.849</v>
      </c>
      <c r="J119" s="168"/>
      <c r="K119" s="168"/>
      <c r="L119" s="171"/>
      <c r="M119" s="172"/>
      <c r="N119" s="168"/>
      <c r="O119" s="168"/>
      <c r="P119" s="168"/>
      <c r="Q119" s="168"/>
      <c r="R119" s="168"/>
      <c r="S119" s="168"/>
      <c r="T119" s="173"/>
      <c r="AT119" s="174" t="s">
        <v>146</v>
      </c>
      <c r="AU119" s="174" t="s">
        <v>82</v>
      </c>
      <c r="AV119" s="174" t="s">
        <v>82</v>
      </c>
      <c r="AW119" s="174" t="s">
        <v>109</v>
      </c>
      <c r="AX119" s="174" t="s">
        <v>74</v>
      </c>
      <c r="AY119" s="174" t="s">
        <v>136</v>
      </c>
    </row>
    <row r="120" spans="2:51" s="6" customFormat="1" ht="15.75" customHeight="1">
      <c r="B120" s="175"/>
      <c r="C120" s="176"/>
      <c r="D120" s="161" t="s">
        <v>146</v>
      </c>
      <c r="E120" s="176"/>
      <c r="F120" s="177" t="s">
        <v>172</v>
      </c>
      <c r="G120" s="176"/>
      <c r="H120" s="178">
        <v>21.132</v>
      </c>
      <c r="J120" s="176"/>
      <c r="K120" s="176"/>
      <c r="L120" s="179"/>
      <c r="M120" s="180"/>
      <c r="N120" s="176"/>
      <c r="O120" s="176"/>
      <c r="P120" s="176"/>
      <c r="Q120" s="176"/>
      <c r="R120" s="176"/>
      <c r="S120" s="176"/>
      <c r="T120" s="181"/>
      <c r="AT120" s="182" t="s">
        <v>146</v>
      </c>
      <c r="AU120" s="182" t="s">
        <v>82</v>
      </c>
      <c r="AV120" s="182" t="s">
        <v>143</v>
      </c>
      <c r="AW120" s="182" t="s">
        <v>109</v>
      </c>
      <c r="AX120" s="182" t="s">
        <v>21</v>
      </c>
      <c r="AY120" s="182" t="s">
        <v>136</v>
      </c>
    </row>
    <row r="121" spans="2:63" s="132" customFormat="1" ht="30.75" customHeight="1">
      <c r="B121" s="133"/>
      <c r="C121" s="134"/>
      <c r="D121" s="134" t="s">
        <v>73</v>
      </c>
      <c r="E121" s="143" t="s">
        <v>184</v>
      </c>
      <c r="F121" s="143" t="s">
        <v>398</v>
      </c>
      <c r="G121" s="134"/>
      <c r="H121" s="134"/>
      <c r="J121" s="144">
        <f>$BK$121</f>
        <v>0</v>
      </c>
      <c r="K121" s="134"/>
      <c r="L121" s="137"/>
      <c r="M121" s="138"/>
      <c r="N121" s="134"/>
      <c r="O121" s="134"/>
      <c r="P121" s="139">
        <f>SUM($P$122:$P$153)</f>
        <v>0</v>
      </c>
      <c r="Q121" s="134"/>
      <c r="R121" s="139">
        <f>SUM($R$122:$R$153)</f>
        <v>2.0198535</v>
      </c>
      <c r="S121" s="134"/>
      <c r="T121" s="140">
        <f>SUM($T$122:$T$153)</f>
        <v>0</v>
      </c>
      <c r="AR121" s="141" t="s">
        <v>21</v>
      </c>
      <c r="AT121" s="141" t="s">
        <v>73</v>
      </c>
      <c r="AU121" s="141" t="s">
        <v>21</v>
      </c>
      <c r="AY121" s="141" t="s">
        <v>136</v>
      </c>
      <c r="BK121" s="142">
        <f>SUM($BK$122:$BK$153)</f>
        <v>0</v>
      </c>
    </row>
    <row r="122" spans="2:65" s="6" customFormat="1" ht="15.75" customHeight="1">
      <c r="B122" s="23"/>
      <c r="C122" s="145" t="s">
        <v>204</v>
      </c>
      <c r="D122" s="145" t="s">
        <v>138</v>
      </c>
      <c r="E122" s="146" t="s">
        <v>399</v>
      </c>
      <c r="F122" s="147" t="s">
        <v>400</v>
      </c>
      <c r="G122" s="148" t="s">
        <v>247</v>
      </c>
      <c r="H122" s="149">
        <v>16.35</v>
      </c>
      <c r="I122" s="150"/>
      <c r="J122" s="151">
        <f>ROUND($I$122*$H$122,2)</f>
        <v>0</v>
      </c>
      <c r="K122" s="147"/>
      <c r="L122" s="43"/>
      <c r="M122" s="152"/>
      <c r="N122" s="153" t="s">
        <v>45</v>
      </c>
      <c r="O122" s="24"/>
      <c r="P122" s="154">
        <f>$O$122*$H$122</f>
        <v>0</v>
      </c>
      <c r="Q122" s="154">
        <v>0</v>
      </c>
      <c r="R122" s="154">
        <f>$Q$122*$H$122</f>
        <v>0</v>
      </c>
      <c r="S122" s="154">
        <v>0</v>
      </c>
      <c r="T122" s="155">
        <f>$S$122*$H$122</f>
        <v>0</v>
      </c>
      <c r="AR122" s="89" t="s">
        <v>143</v>
      </c>
      <c r="AT122" s="89" t="s">
        <v>138</v>
      </c>
      <c r="AU122" s="89" t="s">
        <v>82</v>
      </c>
      <c r="AY122" s="6" t="s">
        <v>136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21</v>
      </c>
      <c r="BK122" s="156">
        <f>ROUND($I$122*$H$122,2)</f>
        <v>0</v>
      </c>
      <c r="BL122" s="89" t="s">
        <v>143</v>
      </c>
      <c r="BM122" s="89" t="s">
        <v>401</v>
      </c>
    </row>
    <row r="123" spans="2:51" s="6" customFormat="1" ht="15.75" customHeight="1">
      <c r="B123" s="167"/>
      <c r="C123" s="168"/>
      <c r="D123" s="157" t="s">
        <v>146</v>
      </c>
      <c r="E123" s="169"/>
      <c r="F123" s="169" t="s">
        <v>402</v>
      </c>
      <c r="G123" s="168"/>
      <c r="H123" s="170">
        <v>16.35</v>
      </c>
      <c r="J123" s="168"/>
      <c r="K123" s="168"/>
      <c r="L123" s="171"/>
      <c r="M123" s="172"/>
      <c r="N123" s="168"/>
      <c r="O123" s="168"/>
      <c r="P123" s="168"/>
      <c r="Q123" s="168"/>
      <c r="R123" s="168"/>
      <c r="S123" s="168"/>
      <c r="T123" s="173"/>
      <c r="AT123" s="174" t="s">
        <v>146</v>
      </c>
      <c r="AU123" s="174" t="s">
        <v>82</v>
      </c>
      <c r="AV123" s="174" t="s">
        <v>82</v>
      </c>
      <c r="AW123" s="174" t="s">
        <v>109</v>
      </c>
      <c r="AX123" s="174" t="s">
        <v>21</v>
      </c>
      <c r="AY123" s="174" t="s">
        <v>136</v>
      </c>
    </row>
    <row r="124" spans="2:65" s="6" customFormat="1" ht="15.75" customHeight="1">
      <c r="B124" s="23"/>
      <c r="C124" s="183" t="s">
        <v>209</v>
      </c>
      <c r="D124" s="183" t="s">
        <v>244</v>
      </c>
      <c r="E124" s="184" t="s">
        <v>403</v>
      </c>
      <c r="F124" s="185" t="s">
        <v>404</v>
      </c>
      <c r="G124" s="186" t="s">
        <v>247</v>
      </c>
      <c r="H124" s="187">
        <v>16.35</v>
      </c>
      <c r="I124" s="188"/>
      <c r="J124" s="189">
        <f>ROUND($I$124*$H$124,2)</f>
        <v>0</v>
      </c>
      <c r="K124" s="185"/>
      <c r="L124" s="190"/>
      <c r="M124" s="191"/>
      <c r="N124" s="192" t="s">
        <v>45</v>
      </c>
      <c r="O124" s="24"/>
      <c r="P124" s="154">
        <f>$O$124*$H$124</f>
        <v>0</v>
      </c>
      <c r="Q124" s="154">
        <v>0.00043</v>
      </c>
      <c r="R124" s="154">
        <f>$Q$124*$H$124</f>
        <v>0.0070305</v>
      </c>
      <c r="S124" s="154">
        <v>0</v>
      </c>
      <c r="T124" s="155">
        <f>$S$124*$H$124</f>
        <v>0</v>
      </c>
      <c r="AR124" s="89" t="s">
        <v>184</v>
      </c>
      <c r="AT124" s="89" t="s">
        <v>244</v>
      </c>
      <c r="AU124" s="89" t="s">
        <v>82</v>
      </c>
      <c r="AY124" s="6" t="s">
        <v>136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21</v>
      </c>
      <c r="BK124" s="156">
        <f>ROUND($I$124*$H$124,2)</f>
        <v>0</v>
      </c>
      <c r="BL124" s="89" t="s">
        <v>143</v>
      </c>
      <c r="BM124" s="89" t="s">
        <v>405</v>
      </c>
    </row>
    <row r="125" spans="2:65" s="6" customFormat="1" ht="15.75" customHeight="1">
      <c r="B125" s="23"/>
      <c r="C125" s="148" t="s">
        <v>214</v>
      </c>
      <c r="D125" s="148" t="s">
        <v>138</v>
      </c>
      <c r="E125" s="146" t="s">
        <v>406</v>
      </c>
      <c r="F125" s="147" t="s">
        <v>407</v>
      </c>
      <c r="G125" s="148" t="s">
        <v>247</v>
      </c>
      <c r="H125" s="149">
        <v>1.8</v>
      </c>
      <c r="I125" s="150"/>
      <c r="J125" s="151">
        <f>ROUND($I$125*$H$125,2)</f>
        <v>0</v>
      </c>
      <c r="K125" s="147"/>
      <c r="L125" s="43"/>
      <c r="M125" s="152"/>
      <c r="N125" s="153" t="s">
        <v>45</v>
      </c>
      <c r="O125" s="24"/>
      <c r="P125" s="154">
        <f>$O$125*$H$125</f>
        <v>0</v>
      </c>
      <c r="Q125" s="154">
        <v>0</v>
      </c>
      <c r="R125" s="154">
        <f>$Q$125*$H$125</f>
        <v>0</v>
      </c>
      <c r="S125" s="154">
        <v>0</v>
      </c>
      <c r="T125" s="155">
        <f>$S$125*$H$125</f>
        <v>0</v>
      </c>
      <c r="AR125" s="89" t="s">
        <v>143</v>
      </c>
      <c r="AT125" s="89" t="s">
        <v>138</v>
      </c>
      <c r="AU125" s="89" t="s">
        <v>82</v>
      </c>
      <c r="AY125" s="89" t="s">
        <v>136</v>
      </c>
      <c r="BE125" s="156">
        <f>IF($N$125="základní",$J$125,0)</f>
        <v>0</v>
      </c>
      <c r="BF125" s="156">
        <f>IF($N$125="snížená",$J$125,0)</f>
        <v>0</v>
      </c>
      <c r="BG125" s="156">
        <f>IF($N$125="zákl. přenesená",$J$125,0)</f>
        <v>0</v>
      </c>
      <c r="BH125" s="156">
        <f>IF($N$125="sníž. přenesená",$J$125,0)</f>
        <v>0</v>
      </c>
      <c r="BI125" s="156">
        <f>IF($N$125="nulová",$J$125,0)</f>
        <v>0</v>
      </c>
      <c r="BJ125" s="89" t="s">
        <v>21</v>
      </c>
      <c r="BK125" s="156">
        <f>ROUND($I$125*$H$125,2)</f>
        <v>0</v>
      </c>
      <c r="BL125" s="89" t="s">
        <v>143</v>
      </c>
      <c r="BM125" s="89" t="s">
        <v>408</v>
      </c>
    </row>
    <row r="126" spans="2:65" s="6" customFormat="1" ht="15.75" customHeight="1">
      <c r="B126" s="23"/>
      <c r="C126" s="186" t="s">
        <v>8</v>
      </c>
      <c r="D126" s="186" t="s">
        <v>244</v>
      </c>
      <c r="E126" s="184" t="s">
        <v>409</v>
      </c>
      <c r="F126" s="185" t="s">
        <v>410</v>
      </c>
      <c r="G126" s="186" t="s">
        <v>247</v>
      </c>
      <c r="H126" s="187">
        <v>1.8</v>
      </c>
      <c r="I126" s="188"/>
      <c r="J126" s="189">
        <f>ROUND($I$126*$H$126,2)</f>
        <v>0</v>
      </c>
      <c r="K126" s="185"/>
      <c r="L126" s="190"/>
      <c r="M126" s="191"/>
      <c r="N126" s="192" t="s">
        <v>45</v>
      </c>
      <c r="O126" s="24"/>
      <c r="P126" s="154">
        <f>$O$126*$H$126</f>
        <v>0</v>
      </c>
      <c r="Q126" s="154">
        <v>0.00106</v>
      </c>
      <c r="R126" s="154">
        <f>$Q$126*$H$126</f>
        <v>0.001908</v>
      </c>
      <c r="S126" s="154">
        <v>0</v>
      </c>
      <c r="T126" s="155">
        <f>$S$126*$H$126</f>
        <v>0</v>
      </c>
      <c r="AR126" s="89" t="s">
        <v>184</v>
      </c>
      <c r="AT126" s="89" t="s">
        <v>244</v>
      </c>
      <c r="AU126" s="89" t="s">
        <v>82</v>
      </c>
      <c r="AY126" s="89" t="s">
        <v>136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21</v>
      </c>
      <c r="BK126" s="156">
        <f>ROUND($I$126*$H$126,2)</f>
        <v>0</v>
      </c>
      <c r="BL126" s="89" t="s">
        <v>143</v>
      </c>
      <c r="BM126" s="89" t="s">
        <v>411</v>
      </c>
    </row>
    <row r="127" spans="2:65" s="6" customFormat="1" ht="15.75" customHeight="1">
      <c r="B127" s="23"/>
      <c r="C127" s="148" t="s">
        <v>227</v>
      </c>
      <c r="D127" s="148" t="s">
        <v>138</v>
      </c>
      <c r="E127" s="146" t="s">
        <v>412</v>
      </c>
      <c r="F127" s="147" t="s">
        <v>413</v>
      </c>
      <c r="G127" s="148" t="s">
        <v>247</v>
      </c>
      <c r="H127" s="149">
        <v>28.75</v>
      </c>
      <c r="I127" s="150"/>
      <c r="J127" s="151">
        <f>ROUND($I$127*$H$127,2)</f>
        <v>0</v>
      </c>
      <c r="K127" s="147"/>
      <c r="L127" s="43"/>
      <c r="M127" s="152"/>
      <c r="N127" s="153" t="s">
        <v>45</v>
      </c>
      <c r="O127" s="24"/>
      <c r="P127" s="154">
        <f>$O$127*$H$127</f>
        <v>0</v>
      </c>
      <c r="Q127" s="154">
        <v>0</v>
      </c>
      <c r="R127" s="154">
        <f>$Q$127*$H$127</f>
        <v>0</v>
      </c>
      <c r="S127" s="154">
        <v>0</v>
      </c>
      <c r="T127" s="155">
        <f>$S$127*$H$127</f>
        <v>0</v>
      </c>
      <c r="AR127" s="89" t="s">
        <v>143</v>
      </c>
      <c r="AT127" s="89" t="s">
        <v>138</v>
      </c>
      <c r="AU127" s="89" t="s">
        <v>82</v>
      </c>
      <c r="AY127" s="89" t="s">
        <v>136</v>
      </c>
      <c r="BE127" s="156">
        <f>IF($N$127="základní",$J$127,0)</f>
        <v>0</v>
      </c>
      <c r="BF127" s="156">
        <f>IF($N$127="snížená",$J$127,0)</f>
        <v>0</v>
      </c>
      <c r="BG127" s="156">
        <f>IF($N$127="zákl. přenesená",$J$127,0)</f>
        <v>0</v>
      </c>
      <c r="BH127" s="156">
        <f>IF($N$127="sníž. přenesená",$J$127,0)</f>
        <v>0</v>
      </c>
      <c r="BI127" s="156">
        <f>IF($N$127="nulová",$J$127,0)</f>
        <v>0</v>
      </c>
      <c r="BJ127" s="89" t="s">
        <v>21</v>
      </c>
      <c r="BK127" s="156">
        <f>ROUND($I$127*$H$127,2)</f>
        <v>0</v>
      </c>
      <c r="BL127" s="89" t="s">
        <v>143</v>
      </c>
      <c r="BM127" s="89" t="s">
        <v>414</v>
      </c>
    </row>
    <row r="128" spans="2:65" s="6" customFormat="1" ht="15.75" customHeight="1">
      <c r="B128" s="23"/>
      <c r="C128" s="186" t="s">
        <v>233</v>
      </c>
      <c r="D128" s="186" t="s">
        <v>244</v>
      </c>
      <c r="E128" s="184" t="s">
        <v>415</v>
      </c>
      <c r="F128" s="185" t="s">
        <v>416</v>
      </c>
      <c r="G128" s="186" t="s">
        <v>247</v>
      </c>
      <c r="H128" s="187">
        <v>28.75</v>
      </c>
      <c r="I128" s="188"/>
      <c r="J128" s="189">
        <f>ROUND($I$128*$H$128,2)</f>
        <v>0</v>
      </c>
      <c r="K128" s="185"/>
      <c r="L128" s="190"/>
      <c r="M128" s="191"/>
      <c r="N128" s="192" t="s">
        <v>45</v>
      </c>
      <c r="O128" s="24"/>
      <c r="P128" s="154">
        <f>$O$128*$H$128</f>
        <v>0</v>
      </c>
      <c r="Q128" s="154">
        <v>0.00148</v>
      </c>
      <c r="R128" s="154">
        <f>$Q$128*$H$128</f>
        <v>0.04255</v>
      </c>
      <c r="S128" s="154">
        <v>0</v>
      </c>
      <c r="T128" s="155">
        <f>$S$128*$H$128</f>
        <v>0</v>
      </c>
      <c r="AR128" s="89" t="s">
        <v>184</v>
      </c>
      <c r="AT128" s="89" t="s">
        <v>244</v>
      </c>
      <c r="AU128" s="89" t="s">
        <v>82</v>
      </c>
      <c r="AY128" s="89" t="s">
        <v>136</v>
      </c>
      <c r="BE128" s="156">
        <f>IF($N$128="základní",$J$128,0)</f>
        <v>0</v>
      </c>
      <c r="BF128" s="156">
        <f>IF($N$128="snížená",$J$128,0)</f>
        <v>0</v>
      </c>
      <c r="BG128" s="156">
        <f>IF($N$128="zákl. přenesená",$J$128,0)</f>
        <v>0</v>
      </c>
      <c r="BH128" s="156">
        <f>IF($N$128="sníž. přenesená",$J$128,0)</f>
        <v>0</v>
      </c>
      <c r="BI128" s="156">
        <f>IF($N$128="nulová",$J$128,0)</f>
        <v>0</v>
      </c>
      <c r="BJ128" s="89" t="s">
        <v>21</v>
      </c>
      <c r="BK128" s="156">
        <f>ROUND($I$128*$H$128,2)</f>
        <v>0</v>
      </c>
      <c r="BL128" s="89" t="s">
        <v>143</v>
      </c>
      <c r="BM128" s="89" t="s">
        <v>417</v>
      </c>
    </row>
    <row r="129" spans="2:65" s="6" customFormat="1" ht="15.75" customHeight="1">
      <c r="B129" s="23"/>
      <c r="C129" s="148" t="s">
        <v>243</v>
      </c>
      <c r="D129" s="148" t="s">
        <v>138</v>
      </c>
      <c r="E129" s="146" t="s">
        <v>418</v>
      </c>
      <c r="F129" s="147" t="s">
        <v>419</v>
      </c>
      <c r="G129" s="148" t="s">
        <v>247</v>
      </c>
      <c r="H129" s="149">
        <v>45.95</v>
      </c>
      <c r="I129" s="150"/>
      <c r="J129" s="151">
        <f>ROUND($I$129*$H$129,2)</f>
        <v>0</v>
      </c>
      <c r="K129" s="147"/>
      <c r="L129" s="43"/>
      <c r="M129" s="152"/>
      <c r="N129" s="153" t="s">
        <v>45</v>
      </c>
      <c r="O129" s="24"/>
      <c r="P129" s="154">
        <f>$O$129*$H$129</f>
        <v>0</v>
      </c>
      <c r="Q129" s="154">
        <v>0</v>
      </c>
      <c r="R129" s="154">
        <f>$Q$129*$H$129</f>
        <v>0</v>
      </c>
      <c r="S129" s="154">
        <v>0</v>
      </c>
      <c r="T129" s="155">
        <f>$S$129*$H$129</f>
        <v>0</v>
      </c>
      <c r="AR129" s="89" t="s">
        <v>143</v>
      </c>
      <c r="AT129" s="89" t="s">
        <v>138</v>
      </c>
      <c r="AU129" s="89" t="s">
        <v>82</v>
      </c>
      <c r="AY129" s="89" t="s">
        <v>136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21</v>
      </c>
      <c r="BK129" s="156">
        <f>ROUND($I$129*$H$129,2)</f>
        <v>0</v>
      </c>
      <c r="BL129" s="89" t="s">
        <v>143</v>
      </c>
      <c r="BM129" s="89" t="s">
        <v>420</v>
      </c>
    </row>
    <row r="130" spans="2:51" s="6" customFormat="1" ht="15.75" customHeight="1">
      <c r="B130" s="167"/>
      <c r="C130" s="168"/>
      <c r="D130" s="157" t="s">
        <v>146</v>
      </c>
      <c r="E130" s="169"/>
      <c r="F130" s="169" t="s">
        <v>421</v>
      </c>
      <c r="G130" s="168"/>
      <c r="H130" s="170">
        <v>45.95</v>
      </c>
      <c r="J130" s="168"/>
      <c r="K130" s="168"/>
      <c r="L130" s="171"/>
      <c r="M130" s="172"/>
      <c r="N130" s="168"/>
      <c r="O130" s="168"/>
      <c r="P130" s="168"/>
      <c r="Q130" s="168"/>
      <c r="R130" s="168"/>
      <c r="S130" s="168"/>
      <c r="T130" s="173"/>
      <c r="AT130" s="174" t="s">
        <v>146</v>
      </c>
      <c r="AU130" s="174" t="s">
        <v>82</v>
      </c>
      <c r="AV130" s="174" t="s">
        <v>82</v>
      </c>
      <c r="AW130" s="174" t="s">
        <v>109</v>
      </c>
      <c r="AX130" s="174" t="s">
        <v>21</v>
      </c>
      <c r="AY130" s="174" t="s">
        <v>136</v>
      </c>
    </row>
    <row r="131" spans="2:65" s="6" customFormat="1" ht="15.75" customHeight="1">
      <c r="B131" s="23"/>
      <c r="C131" s="183" t="s">
        <v>252</v>
      </c>
      <c r="D131" s="183" t="s">
        <v>244</v>
      </c>
      <c r="E131" s="184" t="s">
        <v>422</v>
      </c>
      <c r="F131" s="185" t="s">
        <v>423</v>
      </c>
      <c r="G131" s="186" t="s">
        <v>247</v>
      </c>
      <c r="H131" s="187">
        <v>45.95</v>
      </c>
      <c r="I131" s="188"/>
      <c r="J131" s="189">
        <f>ROUND($I$131*$H$131,2)</f>
        <v>0</v>
      </c>
      <c r="K131" s="185"/>
      <c r="L131" s="190"/>
      <c r="M131" s="191"/>
      <c r="N131" s="192" t="s">
        <v>45</v>
      </c>
      <c r="O131" s="24"/>
      <c r="P131" s="154">
        <f>$O$131*$H$131</f>
        <v>0</v>
      </c>
      <c r="Q131" s="154">
        <v>0.00214</v>
      </c>
      <c r="R131" s="154">
        <f>$Q$131*$H$131</f>
        <v>0.098333</v>
      </c>
      <c r="S131" s="154">
        <v>0</v>
      </c>
      <c r="T131" s="155">
        <f>$S$131*$H$131</f>
        <v>0</v>
      </c>
      <c r="AR131" s="89" t="s">
        <v>184</v>
      </c>
      <c r="AT131" s="89" t="s">
        <v>244</v>
      </c>
      <c r="AU131" s="89" t="s">
        <v>82</v>
      </c>
      <c r="AY131" s="6" t="s">
        <v>136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21</v>
      </c>
      <c r="BK131" s="156">
        <f>ROUND($I$131*$H$131,2)</f>
        <v>0</v>
      </c>
      <c r="BL131" s="89" t="s">
        <v>143</v>
      </c>
      <c r="BM131" s="89" t="s">
        <v>424</v>
      </c>
    </row>
    <row r="132" spans="2:65" s="6" customFormat="1" ht="15.75" customHeight="1">
      <c r="B132" s="23"/>
      <c r="C132" s="148" t="s">
        <v>257</v>
      </c>
      <c r="D132" s="148" t="s">
        <v>138</v>
      </c>
      <c r="E132" s="146" t="s">
        <v>425</v>
      </c>
      <c r="F132" s="147" t="s">
        <v>426</v>
      </c>
      <c r="G132" s="148" t="s">
        <v>279</v>
      </c>
      <c r="H132" s="149">
        <v>2</v>
      </c>
      <c r="I132" s="150"/>
      <c r="J132" s="151">
        <f>ROUND($I$132*$H$132,2)</f>
        <v>0</v>
      </c>
      <c r="K132" s="147"/>
      <c r="L132" s="43"/>
      <c r="M132" s="152"/>
      <c r="N132" s="153" t="s">
        <v>45</v>
      </c>
      <c r="O132" s="24"/>
      <c r="P132" s="154">
        <f>$O$132*$H$132</f>
        <v>0</v>
      </c>
      <c r="Q132" s="154">
        <v>0</v>
      </c>
      <c r="R132" s="154">
        <f>$Q$132*$H$132</f>
        <v>0</v>
      </c>
      <c r="S132" s="154">
        <v>0</v>
      </c>
      <c r="T132" s="155">
        <f>$S$132*$H$132</f>
        <v>0</v>
      </c>
      <c r="AR132" s="89" t="s">
        <v>143</v>
      </c>
      <c r="AT132" s="89" t="s">
        <v>138</v>
      </c>
      <c r="AU132" s="89" t="s">
        <v>82</v>
      </c>
      <c r="AY132" s="89" t="s">
        <v>136</v>
      </c>
      <c r="BE132" s="156">
        <f>IF($N$132="základní",$J$132,0)</f>
        <v>0</v>
      </c>
      <c r="BF132" s="156">
        <f>IF($N$132="snížená",$J$132,0)</f>
        <v>0</v>
      </c>
      <c r="BG132" s="156">
        <f>IF($N$132="zákl. přenesená",$J$132,0)</f>
        <v>0</v>
      </c>
      <c r="BH132" s="156">
        <f>IF($N$132="sníž. přenesená",$J$132,0)</f>
        <v>0</v>
      </c>
      <c r="BI132" s="156">
        <f>IF($N$132="nulová",$J$132,0)</f>
        <v>0</v>
      </c>
      <c r="BJ132" s="89" t="s">
        <v>21</v>
      </c>
      <c r="BK132" s="156">
        <f>ROUND($I$132*$H$132,2)</f>
        <v>0</v>
      </c>
      <c r="BL132" s="89" t="s">
        <v>143</v>
      </c>
      <c r="BM132" s="89" t="s">
        <v>427</v>
      </c>
    </row>
    <row r="133" spans="2:65" s="6" customFormat="1" ht="15.75" customHeight="1">
      <c r="B133" s="23"/>
      <c r="C133" s="186" t="s">
        <v>7</v>
      </c>
      <c r="D133" s="186" t="s">
        <v>244</v>
      </c>
      <c r="E133" s="184" t="s">
        <v>428</v>
      </c>
      <c r="F133" s="185" t="s">
        <v>429</v>
      </c>
      <c r="G133" s="186" t="s">
        <v>279</v>
      </c>
      <c r="H133" s="187">
        <v>2</v>
      </c>
      <c r="I133" s="188"/>
      <c r="J133" s="189">
        <f>ROUND($I$133*$H$133,2)</f>
        <v>0</v>
      </c>
      <c r="K133" s="185"/>
      <c r="L133" s="190"/>
      <c r="M133" s="191"/>
      <c r="N133" s="192" t="s">
        <v>45</v>
      </c>
      <c r="O133" s="24"/>
      <c r="P133" s="154">
        <f>$O$133*$H$133</f>
        <v>0</v>
      </c>
      <c r="Q133" s="154">
        <v>0.000175</v>
      </c>
      <c r="R133" s="154">
        <f>$Q$133*$H$133</f>
        <v>0.00035</v>
      </c>
      <c r="S133" s="154">
        <v>0</v>
      </c>
      <c r="T133" s="155">
        <f>$S$133*$H$133</f>
        <v>0</v>
      </c>
      <c r="AR133" s="89" t="s">
        <v>184</v>
      </c>
      <c r="AT133" s="89" t="s">
        <v>244</v>
      </c>
      <c r="AU133" s="89" t="s">
        <v>82</v>
      </c>
      <c r="AY133" s="89" t="s">
        <v>136</v>
      </c>
      <c r="BE133" s="156">
        <f>IF($N$133="základní",$J$133,0)</f>
        <v>0</v>
      </c>
      <c r="BF133" s="156">
        <f>IF($N$133="snížená",$J$133,0)</f>
        <v>0</v>
      </c>
      <c r="BG133" s="156">
        <f>IF($N$133="zákl. přenesená",$J$133,0)</f>
        <v>0</v>
      </c>
      <c r="BH133" s="156">
        <f>IF($N$133="sníž. přenesená",$J$133,0)</f>
        <v>0</v>
      </c>
      <c r="BI133" s="156">
        <f>IF($N$133="nulová",$J$133,0)</f>
        <v>0</v>
      </c>
      <c r="BJ133" s="89" t="s">
        <v>21</v>
      </c>
      <c r="BK133" s="156">
        <f>ROUND($I$133*$H$133,2)</f>
        <v>0</v>
      </c>
      <c r="BL133" s="89" t="s">
        <v>143</v>
      </c>
      <c r="BM133" s="89" t="s">
        <v>430</v>
      </c>
    </row>
    <row r="134" spans="2:65" s="6" customFormat="1" ht="15.75" customHeight="1">
      <c r="B134" s="23"/>
      <c r="C134" s="148" t="s">
        <v>267</v>
      </c>
      <c r="D134" s="148" t="s">
        <v>138</v>
      </c>
      <c r="E134" s="146" t="s">
        <v>431</v>
      </c>
      <c r="F134" s="147" t="s">
        <v>432</v>
      </c>
      <c r="G134" s="148" t="s">
        <v>279</v>
      </c>
      <c r="H134" s="149">
        <v>1</v>
      </c>
      <c r="I134" s="150"/>
      <c r="J134" s="151">
        <f>ROUND($I$134*$H$134,2)</f>
        <v>0</v>
      </c>
      <c r="K134" s="147"/>
      <c r="L134" s="43"/>
      <c r="M134" s="152"/>
      <c r="N134" s="153" t="s">
        <v>45</v>
      </c>
      <c r="O134" s="24"/>
      <c r="P134" s="154">
        <f>$O$134*$H$134</f>
        <v>0</v>
      </c>
      <c r="Q134" s="154">
        <v>0</v>
      </c>
      <c r="R134" s="154">
        <f>$Q$134*$H$134</f>
        <v>0</v>
      </c>
      <c r="S134" s="154">
        <v>0</v>
      </c>
      <c r="T134" s="155">
        <f>$S$134*$H$134</f>
        <v>0</v>
      </c>
      <c r="AR134" s="89" t="s">
        <v>143</v>
      </c>
      <c r="AT134" s="89" t="s">
        <v>138</v>
      </c>
      <c r="AU134" s="89" t="s">
        <v>82</v>
      </c>
      <c r="AY134" s="89" t="s">
        <v>136</v>
      </c>
      <c r="BE134" s="156">
        <f>IF($N$134="základní",$J$134,0)</f>
        <v>0</v>
      </c>
      <c r="BF134" s="156">
        <f>IF($N$134="snížená",$J$134,0)</f>
        <v>0</v>
      </c>
      <c r="BG134" s="156">
        <f>IF($N$134="zákl. přenesená",$J$134,0)</f>
        <v>0</v>
      </c>
      <c r="BH134" s="156">
        <f>IF($N$134="sníž. přenesená",$J$134,0)</f>
        <v>0</v>
      </c>
      <c r="BI134" s="156">
        <f>IF($N$134="nulová",$J$134,0)</f>
        <v>0</v>
      </c>
      <c r="BJ134" s="89" t="s">
        <v>21</v>
      </c>
      <c r="BK134" s="156">
        <f>ROUND($I$134*$H$134,2)</f>
        <v>0</v>
      </c>
      <c r="BL134" s="89" t="s">
        <v>143</v>
      </c>
      <c r="BM134" s="89" t="s">
        <v>433</v>
      </c>
    </row>
    <row r="135" spans="2:65" s="6" customFormat="1" ht="15.75" customHeight="1">
      <c r="B135" s="23"/>
      <c r="C135" s="186" t="s">
        <v>271</v>
      </c>
      <c r="D135" s="186" t="s">
        <v>244</v>
      </c>
      <c r="E135" s="184" t="s">
        <v>434</v>
      </c>
      <c r="F135" s="185" t="s">
        <v>435</v>
      </c>
      <c r="G135" s="186" t="s">
        <v>279</v>
      </c>
      <c r="H135" s="187">
        <v>1</v>
      </c>
      <c r="I135" s="188"/>
      <c r="J135" s="189">
        <f>ROUND($I$135*$H$135,2)</f>
        <v>0</v>
      </c>
      <c r="K135" s="185"/>
      <c r="L135" s="190"/>
      <c r="M135" s="191"/>
      <c r="N135" s="192" t="s">
        <v>45</v>
      </c>
      <c r="O135" s="24"/>
      <c r="P135" s="154">
        <f>$O$135*$H$135</f>
        <v>0</v>
      </c>
      <c r="Q135" s="154">
        <v>0.000318</v>
      </c>
      <c r="R135" s="154">
        <f>$Q$135*$H$135</f>
        <v>0.000318</v>
      </c>
      <c r="S135" s="154">
        <v>0</v>
      </c>
      <c r="T135" s="155">
        <f>$S$135*$H$135</f>
        <v>0</v>
      </c>
      <c r="AR135" s="89" t="s">
        <v>184</v>
      </c>
      <c r="AT135" s="89" t="s">
        <v>244</v>
      </c>
      <c r="AU135" s="89" t="s">
        <v>82</v>
      </c>
      <c r="AY135" s="89" t="s">
        <v>136</v>
      </c>
      <c r="BE135" s="156">
        <f>IF($N$135="základní",$J$135,0)</f>
        <v>0</v>
      </c>
      <c r="BF135" s="156">
        <f>IF($N$135="snížená",$J$135,0)</f>
        <v>0</v>
      </c>
      <c r="BG135" s="156">
        <f>IF($N$135="zákl. přenesená",$J$135,0)</f>
        <v>0</v>
      </c>
      <c r="BH135" s="156">
        <f>IF($N$135="sníž. přenesená",$J$135,0)</f>
        <v>0</v>
      </c>
      <c r="BI135" s="156">
        <f>IF($N$135="nulová",$J$135,0)</f>
        <v>0</v>
      </c>
      <c r="BJ135" s="89" t="s">
        <v>21</v>
      </c>
      <c r="BK135" s="156">
        <f>ROUND($I$135*$H$135,2)</f>
        <v>0</v>
      </c>
      <c r="BL135" s="89" t="s">
        <v>143</v>
      </c>
      <c r="BM135" s="89" t="s">
        <v>436</v>
      </c>
    </row>
    <row r="136" spans="2:65" s="6" customFormat="1" ht="15.75" customHeight="1">
      <c r="B136" s="23"/>
      <c r="C136" s="148" t="s">
        <v>276</v>
      </c>
      <c r="D136" s="148" t="s">
        <v>138</v>
      </c>
      <c r="E136" s="146" t="s">
        <v>437</v>
      </c>
      <c r="F136" s="147" t="s">
        <v>438</v>
      </c>
      <c r="G136" s="148" t="s">
        <v>279</v>
      </c>
      <c r="H136" s="149">
        <v>2</v>
      </c>
      <c r="I136" s="150"/>
      <c r="J136" s="151">
        <f>ROUND($I$136*$H$136,2)</f>
        <v>0</v>
      </c>
      <c r="K136" s="147"/>
      <c r="L136" s="43"/>
      <c r="M136" s="152"/>
      <c r="N136" s="153" t="s">
        <v>45</v>
      </c>
      <c r="O136" s="24"/>
      <c r="P136" s="154">
        <f>$O$136*$H$136</f>
        <v>0</v>
      </c>
      <c r="Q136" s="154">
        <v>0</v>
      </c>
      <c r="R136" s="154">
        <f>$Q$136*$H$136</f>
        <v>0</v>
      </c>
      <c r="S136" s="154">
        <v>0</v>
      </c>
      <c r="T136" s="155">
        <f>$S$136*$H$136</f>
        <v>0</v>
      </c>
      <c r="AR136" s="89" t="s">
        <v>143</v>
      </c>
      <c r="AT136" s="89" t="s">
        <v>138</v>
      </c>
      <c r="AU136" s="89" t="s">
        <v>82</v>
      </c>
      <c r="AY136" s="89" t="s">
        <v>136</v>
      </c>
      <c r="BE136" s="156">
        <f>IF($N$136="základní",$J$136,0)</f>
        <v>0</v>
      </c>
      <c r="BF136" s="156">
        <f>IF($N$136="snížená",$J$136,0)</f>
        <v>0</v>
      </c>
      <c r="BG136" s="156">
        <f>IF($N$136="zákl. přenesená",$J$136,0)</f>
        <v>0</v>
      </c>
      <c r="BH136" s="156">
        <f>IF($N$136="sníž. přenesená",$J$136,0)</f>
        <v>0</v>
      </c>
      <c r="BI136" s="156">
        <f>IF($N$136="nulová",$J$136,0)</f>
        <v>0</v>
      </c>
      <c r="BJ136" s="89" t="s">
        <v>21</v>
      </c>
      <c r="BK136" s="156">
        <f>ROUND($I$136*$H$136,2)</f>
        <v>0</v>
      </c>
      <c r="BL136" s="89" t="s">
        <v>143</v>
      </c>
      <c r="BM136" s="89" t="s">
        <v>439</v>
      </c>
    </row>
    <row r="137" spans="2:65" s="6" customFormat="1" ht="15.75" customHeight="1">
      <c r="B137" s="23"/>
      <c r="C137" s="186" t="s">
        <v>281</v>
      </c>
      <c r="D137" s="186" t="s">
        <v>244</v>
      </c>
      <c r="E137" s="184" t="s">
        <v>440</v>
      </c>
      <c r="F137" s="185" t="s">
        <v>441</v>
      </c>
      <c r="G137" s="186" t="s">
        <v>279</v>
      </c>
      <c r="H137" s="187">
        <v>1</v>
      </c>
      <c r="I137" s="188"/>
      <c r="J137" s="189">
        <f>ROUND($I$137*$H$137,2)</f>
        <v>0</v>
      </c>
      <c r="K137" s="185"/>
      <c r="L137" s="190"/>
      <c r="M137" s="191"/>
      <c r="N137" s="192" t="s">
        <v>45</v>
      </c>
      <c r="O137" s="24"/>
      <c r="P137" s="154">
        <f>$O$137*$H$137</f>
        <v>0</v>
      </c>
      <c r="Q137" s="154">
        <v>0.000305</v>
      </c>
      <c r="R137" s="154">
        <f>$Q$137*$H$137</f>
        <v>0.000305</v>
      </c>
      <c r="S137" s="154">
        <v>0</v>
      </c>
      <c r="T137" s="155">
        <f>$S$137*$H$137</f>
        <v>0</v>
      </c>
      <c r="AR137" s="89" t="s">
        <v>184</v>
      </c>
      <c r="AT137" s="89" t="s">
        <v>244</v>
      </c>
      <c r="AU137" s="89" t="s">
        <v>82</v>
      </c>
      <c r="AY137" s="89" t="s">
        <v>136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21</v>
      </c>
      <c r="BK137" s="156">
        <f>ROUND($I$137*$H$137,2)</f>
        <v>0</v>
      </c>
      <c r="BL137" s="89" t="s">
        <v>143</v>
      </c>
      <c r="BM137" s="89" t="s">
        <v>442</v>
      </c>
    </row>
    <row r="138" spans="2:65" s="6" customFormat="1" ht="15.75" customHeight="1">
      <c r="B138" s="23"/>
      <c r="C138" s="186" t="s">
        <v>285</v>
      </c>
      <c r="D138" s="186" t="s">
        <v>244</v>
      </c>
      <c r="E138" s="184" t="s">
        <v>443</v>
      </c>
      <c r="F138" s="185" t="s">
        <v>444</v>
      </c>
      <c r="G138" s="186" t="s">
        <v>279</v>
      </c>
      <c r="H138" s="187">
        <v>1</v>
      </c>
      <c r="I138" s="188"/>
      <c r="J138" s="189">
        <f>ROUND($I$138*$H$138,2)</f>
        <v>0</v>
      </c>
      <c r="K138" s="185"/>
      <c r="L138" s="190"/>
      <c r="M138" s="191"/>
      <c r="N138" s="192" t="s">
        <v>45</v>
      </c>
      <c r="O138" s="24"/>
      <c r="P138" s="154">
        <f>$O$138*$H$138</f>
        <v>0</v>
      </c>
      <c r="Q138" s="154">
        <v>0.00019</v>
      </c>
      <c r="R138" s="154">
        <f>$Q$138*$H$138</f>
        <v>0.00019</v>
      </c>
      <c r="S138" s="154">
        <v>0</v>
      </c>
      <c r="T138" s="155">
        <f>$S$138*$H$138</f>
        <v>0</v>
      </c>
      <c r="AR138" s="89" t="s">
        <v>184</v>
      </c>
      <c r="AT138" s="89" t="s">
        <v>244</v>
      </c>
      <c r="AU138" s="89" t="s">
        <v>82</v>
      </c>
      <c r="AY138" s="89" t="s">
        <v>136</v>
      </c>
      <c r="BE138" s="156">
        <f>IF($N$138="základní",$J$138,0)</f>
        <v>0</v>
      </c>
      <c r="BF138" s="156">
        <f>IF($N$138="snížená",$J$138,0)</f>
        <v>0</v>
      </c>
      <c r="BG138" s="156">
        <f>IF($N$138="zákl. přenesená",$J$138,0)</f>
        <v>0</v>
      </c>
      <c r="BH138" s="156">
        <f>IF($N$138="sníž. přenesená",$J$138,0)</f>
        <v>0</v>
      </c>
      <c r="BI138" s="156">
        <f>IF($N$138="nulová",$J$138,0)</f>
        <v>0</v>
      </c>
      <c r="BJ138" s="89" t="s">
        <v>21</v>
      </c>
      <c r="BK138" s="156">
        <f>ROUND($I$138*$H$138,2)</f>
        <v>0</v>
      </c>
      <c r="BL138" s="89" t="s">
        <v>143</v>
      </c>
      <c r="BM138" s="89" t="s">
        <v>445</v>
      </c>
    </row>
    <row r="139" spans="2:65" s="6" customFormat="1" ht="15.75" customHeight="1">
      <c r="B139" s="23"/>
      <c r="C139" s="148" t="s">
        <v>292</v>
      </c>
      <c r="D139" s="148" t="s">
        <v>138</v>
      </c>
      <c r="E139" s="146" t="s">
        <v>446</v>
      </c>
      <c r="F139" s="147" t="s">
        <v>447</v>
      </c>
      <c r="G139" s="148" t="s">
        <v>279</v>
      </c>
      <c r="H139" s="149">
        <v>5</v>
      </c>
      <c r="I139" s="150"/>
      <c r="J139" s="151">
        <f>ROUND($I$139*$H$139,2)</f>
        <v>0</v>
      </c>
      <c r="K139" s="147"/>
      <c r="L139" s="43"/>
      <c r="M139" s="152"/>
      <c r="N139" s="153" t="s">
        <v>45</v>
      </c>
      <c r="O139" s="24"/>
      <c r="P139" s="154">
        <f>$O$139*$H$139</f>
        <v>0</v>
      </c>
      <c r="Q139" s="154">
        <v>0</v>
      </c>
      <c r="R139" s="154">
        <f>$Q$139*$H$139</f>
        <v>0</v>
      </c>
      <c r="S139" s="154">
        <v>0</v>
      </c>
      <c r="T139" s="155">
        <f>$S$139*$H$139</f>
        <v>0</v>
      </c>
      <c r="AR139" s="89" t="s">
        <v>143</v>
      </c>
      <c r="AT139" s="89" t="s">
        <v>138</v>
      </c>
      <c r="AU139" s="89" t="s">
        <v>82</v>
      </c>
      <c r="AY139" s="89" t="s">
        <v>136</v>
      </c>
      <c r="BE139" s="156">
        <f>IF($N$139="základní",$J$139,0)</f>
        <v>0</v>
      </c>
      <c r="BF139" s="156">
        <f>IF($N$139="snížená",$J$139,0)</f>
        <v>0</v>
      </c>
      <c r="BG139" s="156">
        <f>IF($N$139="zákl. přenesená",$J$139,0)</f>
        <v>0</v>
      </c>
      <c r="BH139" s="156">
        <f>IF($N$139="sníž. přenesená",$J$139,0)</f>
        <v>0</v>
      </c>
      <c r="BI139" s="156">
        <f>IF($N$139="nulová",$J$139,0)</f>
        <v>0</v>
      </c>
      <c r="BJ139" s="89" t="s">
        <v>21</v>
      </c>
      <c r="BK139" s="156">
        <f>ROUND($I$139*$H$139,2)</f>
        <v>0</v>
      </c>
      <c r="BL139" s="89" t="s">
        <v>143</v>
      </c>
      <c r="BM139" s="89" t="s">
        <v>448</v>
      </c>
    </row>
    <row r="140" spans="2:65" s="6" customFormat="1" ht="15.75" customHeight="1">
      <c r="B140" s="23"/>
      <c r="C140" s="186" t="s">
        <v>297</v>
      </c>
      <c r="D140" s="186" t="s">
        <v>244</v>
      </c>
      <c r="E140" s="184" t="s">
        <v>449</v>
      </c>
      <c r="F140" s="185" t="s">
        <v>450</v>
      </c>
      <c r="G140" s="186" t="s">
        <v>279</v>
      </c>
      <c r="H140" s="187">
        <v>4</v>
      </c>
      <c r="I140" s="188"/>
      <c r="J140" s="189">
        <f>ROUND($I$140*$H$140,2)</f>
        <v>0</v>
      </c>
      <c r="K140" s="185"/>
      <c r="L140" s="190"/>
      <c r="M140" s="191"/>
      <c r="N140" s="192" t="s">
        <v>45</v>
      </c>
      <c r="O140" s="24"/>
      <c r="P140" s="154">
        <f>$O$140*$H$140</f>
        <v>0</v>
      </c>
      <c r="Q140" s="154">
        <v>0.000388</v>
      </c>
      <c r="R140" s="154">
        <f>$Q$140*$H$140</f>
        <v>0.001552</v>
      </c>
      <c r="S140" s="154">
        <v>0</v>
      </c>
      <c r="T140" s="155">
        <f>$S$140*$H$140</f>
        <v>0</v>
      </c>
      <c r="AR140" s="89" t="s">
        <v>184</v>
      </c>
      <c r="AT140" s="89" t="s">
        <v>244</v>
      </c>
      <c r="AU140" s="89" t="s">
        <v>82</v>
      </c>
      <c r="AY140" s="89" t="s">
        <v>136</v>
      </c>
      <c r="BE140" s="156">
        <f>IF($N$140="základní",$J$140,0)</f>
        <v>0</v>
      </c>
      <c r="BF140" s="156">
        <f>IF($N$140="snížená",$J$140,0)</f>
        <v>0</v>
      </c>
      <c r="BG140" s="156">
        <f>IF($N$140="zákl. přenesená",$J$140,0)</f>
        <v>0</v>
      </c>
      <c r="BH140" s="156">
        <f>IF($N$140="sníž. přenesená",$J$140,0)</f>
        <v>0</v>
      </c>
      <c r="BI140" s="156">
        <f>IF($N$140="nulová",$J$140,0)</f>
        <v>0</v>
      </c>
      <c r="BJ140" s="89" t="s">
        <v>21</v>
      </c>
      <c r="BK140" s="156">
        <f>ROUND($I$140*$H$140,2)</f>
        <v>0</v>
      </c>
      <c r="BL140" s="89" t="s">
        <v>143</v>
      </c>
      <c r="BM140" s="89" t="s">
        <v>451</v>
      </c>
    </row>
    <row r="141" spans="2:65" s="6" customFormat="1" ht="15.75" customHeight="1">
      <c r="B141" s="23"/>
      <c r="C141" s="186" t="s">
        <v>304</v>
      </c>
      <c r="D141" s="186" t="s">
        <v>244</v>
      </c>
      <c r="E141" s="184" t="s">
        <v>452</v>
      </c>
      <c r="F141" s="185" t="s">
        <v>453</v>
      </c>
      <c r="G141" s="186" t="s">
        <v>279</v>
      </c>
      <c r="H141" s="187">
        <v>1</v>
      </c>
      <c r="I141" s="188"/>
      <c r="J141" s="189">
        <f>ROUND($I$141*$H$141,2)</f>
        <v>0</v>
      </c>
      <c r="K141" s="185"/>
      <c r="L141" s="190"/>
      <c r="M141" s="191"/>
      <c r="N141" s="192" t="s">
        <v>45</v>
      </c>
      <c r="O141" s="24"/>
      <c r="P141" s="154">
        <f>$O$141*$H$141</f>
        <v>0</v>
      </c>
      <c r="Q141" s="154">
        <v>0.00036</v>
      </c>
      <c r="R141" s="154">
        <f>$Q$141*$H$141</f>
        <v>0.00036</v>
      </c>
      <c r="S141" s="154">
        <v>0</v>
      </c>
      <c r="T141" s="155">
        <f>$S$141*$H$141</f>
        <v>0</v>
      </c>
      <c r="AR141" s="89" t="s">
        <v>184</v>
      </c>
      <c r="AT141" s="89" t="s">
        <v>244</v>
      </c>
      <c r="AU141" s="89" t="s">
        <v>82</v>
      </c>
      <c r="AY141" s="89" t="s">
        <v>136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21</v>
      </c>
      <c r="BK141" s="156">
        <f>ROUND($I$141*$H$141,2)</f>
        <v>0</v>
      </c>
      <c r="BL141" s="89" t="s">
        <v>143</v>
      </c>
      <c r="BM141" s="89" t="s">
        <v>454</v>
      </c>
    </row>
    <row r="142" spans="2:65" s="6" customFormat="1" ht="15.75" customHeight="1">
      <c r="B142" s="23"/>
      <c r="C142" s="148" t="s">
        <v>312</v>
      </c>
      <c r="D142" s="148" t="s">
        <v>138</v>
      </c>
      <c r="E142" s="146" t="s">
        <v>455</v>
      </c>
      <c r="F142" s="147" t="s">
        <v>456</v>
      </c>
      <c r="G142" s="148" t="s">
        <v>279</v>
      </c>
      <c r="H142" s="149">
        <v>1</v>
      </c>
      <c r="I142" s="150"/>
      <c r="J142" s="151">
        <f>ROUND($I$142*$H$142,2)</f>
        <v>0</v>
      </c>
      <c r="K142" s="147"/>
      <c r="L142" s="43"/>
      <c r="M142" s="152"/>
      <c r="N142" s="153" t="s">
        <v>45</v>
      </c>
      <c r="O142" s="24"/>
      <c r="P142" s="154">
        <f>$O$142*$H$142</f>
        <v>0</v>
      </c>
      <c r="Q142" s="154">
        <v>0</v>
      </c>
      <c r="R142" s="154">
        <f>$Q$142*$H$142</f>
        <v>0</v>
      </c>
      <c r="S142" s="154">
        <v>0</v>
      </c>
      <c r="T142" s="155">
        <f>$S$142*$H$142</f>
        <v>0</v>
      </c>
      <c r="AR142" s="89" t="s">
        <v>143</v>
      </c>
      <c r="AT142" s="89" t="s">
        <v>138</v>
      </c>
      <c r="AU142" s="89" t="s">
        <v>82</v>
      </c>
      <c r="AY142" s="89" t="s">
        <v>136</v>
      </c>
      <c r="BE142" s="156">
        <f>IF($N$142="základní",$J$142,0)</f>
        <v>0</v>
      </c>
      <c r="BF142" s="156">
        <f>IF($N$142="snížená",$J$142,0)</f>
        <v>0</v>
      </c>
      <c r="BG142" s="156">
        <f>IF($N$142="zákl. přenesená",$J$142,0)</f>
        <v>0</v>
      </c>
      <c r="BH142" s="156">
        <f>IF($N$142="sníž. přenesená",$J$142,0)</f>
        <v>0</v>
      </c>
      <c r="BI142" s="156">
        <f>IF($N$142="nulová",$J$142,0)</f>
        <v>0</v>
      </c>
      <c r="BJ142" s="89" t="s">
        <v>21</v>
      </c>
      <c r="BK142" s="156">
        <f>ROUND($I$142*$H$142,2)</f>
        <v>0</v>
      </c>
      <c r="BL142" s="89" t="s">
        <v>143</v>
      </c>
      <c r="BM142" s="89" t="s">
        <v>457</v>
      </c>
    </row>
    <row r="143" spans="2:65" s="6" customFormat="1" ht="15.75" customHeight="1">
      <c r="B143" s="23"/>
      <c r="C143" s="186" t="s">
        <v>318</v>
      </c>
      <c r="D143" s="186" t="s">
        <v>244</v>
      </c>
      <c r="E143" s="184" t="s">
        <v>458</v>
      </c>
      <c r="F143" s="185" t="s">
        <v>459</v>
      </c>
      <c r="G143" s="186" t="s">
        <v>279</v>
      </c>
      <c r="H143" s="187">
        <v>1</v>
      </c>
      <c r="I143" s="188"/>
      <c r="J143" s="189">
        <f>ROUND($I$143*$H$143,2)</f>
        <v>0</v>
      </c>
      <c r="K143" s="185"/>
      <c r="L143" s="190"/>
      <c r="M143" s="191"/>
      <c r="N143" s="192" t="s">
        <v>45</v>
      </c>
      <c r="O143" s="24"/>
      <c r="P143" s="154">
        <f>$O$143*$H$143</f>
        <v>0</v>
      </c>
      <c r="Q143" s="154">
        <v>0.000676</v>
      </c>
      <c r="R143" s="154">
        <f>$Q$143*$H$143</f>
        <v>0.000676</v>
      </c>
      <c r="S143" s="154">
        <v>0</v>
      </c>
      <c r="T143" s="155">
        <f>$S$143*$H$143</f>
        <v>0</v>
      </c>
      <c r="AR143" s="89" t="s">
        <v>184</v>
      </c>
      <c r="AT143" s="89" t="s">
        <v>244</v>
      </c>
      <c r="AU143" s="89" t="s">
        <v>82</v>
      </c>
      <c r="AY143" s="89" t="s">
        <v>136</v>
      </c>
      <c r="BE143" s="156">
        <f>IF($N$143="základní",$J$143,0)</f>
        <v>0</v>
      </c>
      <c r="BF143" s="156">
        <f>IF($N$143="snížená",$J$143,0)</f>
        <v>0</v>
      </c>
      <c r="BG143" s="156">
        <f>IF($N$143="zákl. přenesená",$J$143,0)</f>
        <v>0</v>
      </c>
      <c r="BH143" s="156">
        <f>IF($N$143="sníž. přenesená",$J$143,0)</f>
        <v>0</v>
      </c>
      <c r="BI143" s="156">
        <f>IF($N$143="nulová",$J$143,0)</f>
        <v>0</v>
      </c>
      <c r="BJ143" s="89" t="s">
        <v>21</v>
      </c>
      <c r="BK143" s="156">
        <f>ROUND($I$143*$H$143,2)</f>
        <v>0</v>
      </c>
      <c r="BL143" s="89" t="s">
        <v>143</v>
      </c>
      <c r="BM143" s="89" t="s">
        <v>460</v>
      </c>
    </row>
    <row r="144" spans="2:65" s="6" customFormat="1" ht="15.75" customHeight="1">
      <c r="B144" s="23"/>
      <c r="C144" s="148" t="s">
        <v>461</v>
      </c>
      <c r="D144" s="148" t="s">
        <v>138</v>
      </c>
      <c r="E144" s="146" t="s">
        <v>462</v>
      </c>
      <c r="F144" s="147" t="s">
        <v>463</v>
      </c>
      <c r="G144" s="148" t="s">
        <v>247</v>
      </c>
      <c r="H144" s="149">
        <v>92.85</v>
      </c>
      <c r="I144" s="150"/>
      <c r="J144" s="151">
        <f>ROUND($I$144*$H$144,2)</f>
        <v>0</v>
      </c>
      <c r="K144" s="147"/>
      <c r="L144" s="43"/>
      <c r="M144" s="152"/>
      <c r="N144" s="153" t="s">
        <v>45</v>
      </c>
      <c r="O144" s="24"/>
      <c r="P144" s="154">
        <f>$O$144*$H$144</f>
        <v>0</v>
      </c>
      <c r="Q144" s="154">
        <v>0</v>
      </c>
      <c r="R144" s="154">
        <f>$Q$144*$H$144</f>
        <v>0</v>
      </c>
      <c r="S144" s="154">
        <v>0</v>
      </c>
      <c r="T144" s="155">
        <f>$S$144*$H$144</f>
        <v>0</v>
      </c>
      <c r="AR144" s="89" t="s">
        <v>143</v>
      </c>
      <c r="AT144" s="89" t="s">
        <v>138</v>
      </c>
      <c r="AU144" s="89" t="s">
        <v>82</v>
      </c>
      <c r="AY144" s="89" t="s">
        <v>136</v>
      </c>
      <c r="BE144" s="156">
        <f>IF($N$144="základní",$J$144,0)</f>
        <v>0</v>
      </c>
      <c r="BF144" s="156">
        <f>IF($N$144="snížená",$J$144,0)</f>
        <v>0</v>
      </c>
      <c r="BG144" s="156">
        <f>IF($N$144="zákl. přenesená",$J$144,0)</f>
        <v>0</v>
      </c>
      <c r="BH144" s="156">
        <f>IF($N$144="sníž. přenesená",$J$144,0)</f>
        <v>0</v>
      </c>
      <c r="BI144" s="156">
        <f>IF($N$144="nulová",$J$144,0)</f>
        <v>0</v>
      </c>
      <c r="BJ144" s="89" t="s">
        <v>21</v>
      </c>
      <c r="BK144" s="156">
        <f>ROUND($I$144*$H$144,2)</f>
        <v>0</v>
      </c>
      <c r="BL144" s="89" t="s">
        <v>143</v>
      </c>
      <c r="BM144" s="89" t="s">
        <v>464</v>
      </c>
    </row>
    <row r="145" spans="2:65" s="6" customFormat="1" ht="15.75" customHeight="1">
      <c r="B145" s="23"/>
      <c r="C145" s="148" t="s">
        <v>465</v>
      </c>
      <c r="D145" s="148" t="s">
        <v>138</v>
      </c>
      <c r="E145" s="146" t="s">
        <v>466</v>
      </c>
      <c r="F145" s="147" t="s">
        <v>467</v>
      </c>
      <c r="G145" s="148" t="s">
        <v>279</v>
      </c>
      <c r="H145" s="149">
        <v>4</v>
      </c>
      <c r="I145" s="150"/>
      <c r="J145" s="151">
        <f>ROUND($I$145*$H$145,2)</f>
        <v>0</v>
      </c>
      <c r="K145" s="147"/>
      <c r="L145" s="43"/>
      <c r="M145" s="152"/>
      <c r="N145" s="153" t="s">
        <v>45</v>
      </c>
      <c r="O145" s="24"/>
      <c r="P145" s="154">
        <f>$O$145*$H$145</f>
        <v>0</v>
      </c>
      <c r="Q145" s="154">
        <v>0.46005</v>
      </c>
      <c r="R145" s="154">
        <f>$Q$145*$H$145</f>
        <v>1.8402</v>
      </c>
      <c r="S145" s="154">
        <v>0</v>
      </c>
      <c r="T145" s="155">
        <f>$S$145*$H$145</f>
        <v>0</v>
      </c>
      <c r="AR145" s="89" t="s">
        <v>143</v>
      </c>
      <c r="AT145" s="89" t="s">
        <v>138</v>
      </c>
      <c r="AU145" s="89" t="s">
        <v>82</v>
      </c>
      <c r="AY145" s="89" t="s">
        <v>136</v>
      </c>
      <c r="BE145" s="156">
        <f>IF($N$145="základní",$J$145,0)</f>
        <v>0</v>
      </c>
      <c r="BF145" s="156">
        <f>IF($N$145="snížená",$J$145,0)</f>
        <v>0</v>
      </c>
      <c r="BG145" s="156">
        <f>IF($N$145="zákl. přenesená",$J$145,0)</f>
        <v>0</v>
      </c>
      <c r="BH145" s="156">
        <f>IF($N$145="sníž. přenesená",$J$145,0)</f>
        <v>0</v>
      </c>
      <c r="BI145" s="156">
        <f>IF($N$145="nulová",$J$145,0)</f>
        <v>0</v>
      </c>
      <c r="BJ145" s="89" t="s">
        <v>21</v>
      </c>
      <c r="BK145" s="156">
        <f>ROUND($I$145*$H$145,2)</f>
        <v>0</v>
      </c>
      <c r="BL145" s="89" t="s">
        <v>143</v>
      </c>
      <c r="BM145" s="89" t="s">
        <v>468</v>
      </c>
    </row>
    <row r="146" spans="2:65" s="6" customFormat="1" ht="15.75" customHeight="1">
      <c r="B146" s="23"/>
      <c r="C146" s="148" t="s">
        <v>469</v>
      </c>
      <c r="D146" s="148" t="s">
        <v>138</v>
      </c>
      <c r="E146" s="146" t="s">
        <v>470</v>
      </c>
      <c r="F146" s="147" t="s">
        <v>471</v>
      </c>
      <c r="G146" s="148" t="s">
        <v>247</v>
      </c>
      <c r="H146" s="149">
        <v>92.85</v>
      </c>
      <c r="I146" s="150"/>
      <c r="J146" s="151">
        <f>ROUND($I$146*$H$146,2)</f>
        <v>0</v>
      </c>
      <c r="K146" s="147"/>
      <c r="L146" s="43"/>
      <c r="M146" s="152"/>
      <c r="N146" s="153" t="s">
        <v>45</v>
      </c>
      <c r="O146" s="24"/>
      <c r="P146" s="154">
        <f>$O$146*$H$146</f>
        <v>0</v>
      </c>
      <c r="Q146" s="154">
        <v>0.00019</v>
      </c>
      <c r="R146" s="154">
        <f>$Q$146*$H$146</f>
        <v>0.0176415</v>
      </c>
      <c r="S146" s="154">
        <v>0</v>
      </c>
      <c r="T146" s="155">
        <f>$S$146*$H$146</f>
        <v>0</v>
      </c>
      <c r="AR146" s="89" t="s">
        <v>143</v>
      </c>
      <c r="AT146" s="89" t="s">
        <v>138</v>
      </c>
      <c r="AU146" s="89" t="s">
        <v>82</v>
      </c>
      <c r="AY146" s="89" t="s">
        <v>136</v>
      </c>
      <c r="BE146" s="156">
        <f>IF($N$146="základní",$J$146,0)</f>
        <v>0</v>
      </c>
      <c r="BF146" s="156">
        <f>IF($N$146="snížená",$J$146,0)</f>
        <v>0</v>
      </c>
      <c r="BG146" s="156">
        <f>IF($N$146="zákl. přenesená",$J$146,0)</f>
        <v>0</v>
      </c>
      <c r="BH146" s="156">
        <f>IF($N$146="sníž. přenesená",$J$146,0)</f>
        <v>0</v>
      </c>
      <c r="BI146" s="156">
        <f>IF($N$146="nulová",$J$146,0)</f>
        <v>0</v>
      </c>
      <c r="BJ146" s="89" t="s">
        <v>21</v>
      </c>
      <c r="BK146" s="156">
        <f>ROUND($I$146*$H$146,2)</f>
        <v>0</v>
      </c>
      <c r="BL146" s="89" t="s">
        <v>143</v>
      </c>
      <c r="BM146" s="89" t="s">
        <v>472</v>
      </c>
    </row>
    <row r="147" spans="2:65" s="6" customFormat="1" ht="15.75" customHeight="1">
      <c r="B147" s="23"/>
      <c r="C147" s="148" t="s">
        <v>473</v>
      </c>
      <c r="D147" s="148" t="s">
        <v>138</v>
      </c>
      <c r="E147" s="146" t="s">
        <v>474</v>
      </c>
      <c r="F147" s="147" t="s">
        <v>475</v>
      </c>
      <c r="G147" s="148" t="s">
        <v>247</v>
      </c>
      <c r="H147" s="149">
        <v>92.85</v>
      </c>
      <c r="I147" s="150"/>
      <c r="J147" s="151">
        <f>ROUND($I$147*$H$147,2)</f>
        <v>0</v>
      </c>
      <c r="K147" s="147"/>
      <c r="L147" s="43"/>
      <c r="M147" s="152"/>
      <c r="N147" s="153" t="s">
        <v>45</v>
      </c>
      <c r="O147" s="24"/>
      <c r="P147" s="154">
        <f>$O$147*$H$147</f>
        <v>0</v>
      </c>
      <c r="Q147" s="154">
        <v>7E-05</v>
      </c>
      <c r="R147" s="154">
        <f>$Q$147*$H$147</f>
        <v>0.006499499999999999</v>
      </c>
      <c r="S147" s="154">
        <v>0</v>
      </c>
      <c r="T147" s="155">
        <f>$S$147*$H$147</f>
        <v>0</v>
      </c>
      <c r="AR147" s="89" t="s">
        <v>143</v>
      </c>
      <c r="AT147" s="89" t="s">
        <v>138</v>
      </c>
      <c r="AU147" s="89" t="s">
        <v>82</v>
      </c>
      <c r="AY147" s="89" t="s">
        <v>136</v>
      </c>
      <c r="BE147" s="156">
        <f>IF($N$147="základní",$J$147,0)</f>
        <v>0</v>
      </c>
      <c r="BF147" s="156">
        <f>IF($N$147="snížená",$J$147,0)</f>
        <v>0</v>
      </c>
      <c r="BG147" s="156">
        <f>IF($N$147="zákl. přenesená",$J$147,0)</f>
        <v>0</v>
      </c>
      <c r="BH147" s="156">
        <f>IF($N$147="sníž. přenesená",$J$147,0)</f>
        <v>0</v>
      </c>
      <c r="BI147" s="156">
        <f>IF($N$147="nulová",$J$147,0)</f>
        <v>0</v>
      </c>
      <c r="BJ147" s="89" t="s">
        <v>21</v>
      </c>
      <c r="BK147" s="156">
        <f>ROUND($I$147*$H$147,2)</f>
        <v>0</v>
      </c>
      <c r="BL147" s="89" t="s">
        <v>143</v>
      </c>
      <c r="BM147" s="89" t="s">
        <v>476</v>
      </c>
    </row>
    <row r="148" spans="2:65" s="6" customFormat="1" ht="15.75" customHeight="1">
      <c r="B148" s="23"/>
      <c r="C148" s="148" t="s">
        <v>477</v>
      </c>
      <c r="D148" s="148" t="s">
        <v>138</v>
      </c>
      <c r="E148" s="146" t="s">
        <v>478</v>
      </c>
      <c r="F148" s="147" t="s">
        <v>479</v>
      </c>
      <c r="G148" s="148" t="s">
        <v>279</v>
      </c>
      <c r="H148" s="149">
        <v>2</v>
      </c>
      <c r="I148" s="150"/>
      <c r="J148" s="151">
        <f>ROUND($I$148*$H$148,2)</f>
        <v>0</v>
      </c>
      <c r="K148" s="147"/>
      <c r="L148" s="43"/>
      <c r="M148" s="152"/>
      <c r="N148" s="153" t="s">
        <v>45</v>
      </c>
      <c r="O148" s="24"/>
      <c r="P148" s="154">
        <f>$O$148*$H$148</f>
        <v>0</v>
      </c>
      <c r="Q148" s="154">
        <v>0</v>
      </c>
      <c r="R148" s="154">
        <f>$Q$148*$H$148</f>
        <v>0</v>
      </c>
      <c r="S148" s="154">
        <v>0</v>
      </c>
      <c r="T148" s="155">
        <f>$S$148*$H$148</f>
        <v>0</v>
      </c>
      <c r="AR148" s="89" t="s">
        <v>143</v>
      </c>
      <c r="AT148" s="89" t="s">
        <v>138</v>
      </c>
      <c r="AU148" s="89" t="s">
        <v>82</v>
      </c>
      <c r="AY148" s="89" t="s">
        <v>136</v>
      </c>
      <c r="BE148" s="156">
        <f>IF($N$148="základní",$J$148,0)</f>
        <v>0</v>
      </c>
      <c r="BF148" s="156">
        <f>IF($N$148="snížená",$J$148,0)</f>
        <v>0</v>
      </c>
      <c r="BG148" s="156">
        <f>IF($N$148="zákl. přenesená",$J$148,0)</f>
        <v>0</v>
      </c>
      <c r="BH148" s="156">
        <f>IF($N$148="sníž. přenesená",$J$148,0)</f>
        <v>0</v>
      </c>
      <c r="BI148" s="156">
        <f>IF($N$148="nulová",$J$148,0)</f>
        <v>0</v>
      </c>
      <c r="BJ148" s="89" t="s">
        <v>21</v>
      </c>
      <c r="BK148" s="156">
        <f>ROUND($I$148*$H$148,2)</f>
        <v>0</v>
      </c>
      <c r="BL148" s="89" t="s">
        <v>143</v>
      </c>
      <c r="BM148" s="89" t="s">
        <v>480</v>
      </c>
    </row>
    <row r="149" spans="2:65" s="6" customFormat="1" ht="15.75" customHeight="1">
      <c r="B149" s="23"/>
      <c r="C149" s="186" t="s">
        <v>481</v>
      </c>
      <c r="D149" s="186" t="s">
        <v>244</v>
      </c>
      <c r="E149" s="184" t="s">
        <v>482</v>
      </c>
      <c r="F149" s="185" t="s">
        <v>483</v>
      </c>
      <c r="G149" s="186" t="s">
        <v>279</v>
      </c>
      <c r="H149" s="187">
        <v>1</v>
      </c>
      <c r="I149" s="188"/>
      <c r="J149" s="189">
        <f>ROUND($I$149*$H$149,2)</f>
        <v>0</v>
      </c>
      <c r="K149" s="185"/>
      <c r="L149" s="190"/>
      <c r="M149" s="191"/>
      <c r="N149" s="192" t="s">
        <v>45</v>
      </c>
      <c r="O149" s="24"/>
      <c r="P149" s="154">
        <f>$O$149*$H$149</f>
        <v>0</v>
      </c>
      <c r="Q149" s="154">
        <v>0.00097</v>
      </c>
      <c r="R149" s="154">
        <f>$Q$149*$H$149</f>
        <v>0.00097</v>
      </c>
      <c r="S149" s="154">
        <v>0</v>
      </c>
      <c r="T149" s="155">
        <f>$S$149*$H$149</f>
        <v>0</v>
      </c>
      <c r="AR149" s="89" t="s">
        <v>184</v>
      </c>
      <c r="AT149" s="89" t="s">
        <v>244</v>
      </c>
      <c r="AU149" s="89" t="s">
        <v>82</v>
      </c>
      <c r="AY149" s="89" t="s">
        <v>136</v>
      </c>
      <c r="BE149" s="156">
        <f>IF($N$149="základní",$J$149,0)</f>
        <v>0</v>
      </c>
      <c r="BF149" s="156">
        <f>IF($N$149="snížená",$J$149,0)</f>
        <v>0</v>
      </c>
      <c r="BG149" s="156">
        <f>IF($N$149="zákl. přenesená",$J$149,0)</f>
        <v>0</v>
      </c>
      <c r="BH149" s="156">
        <f>IF($N$149="sníž. přenesená",$J$149,0)</f>
        <v>0</v>
      </c>
      <c r="BI149" s="156">
        <f>IF($N$149="nulová",$J$149,0)</f>
        <v>0</v>
      </c>
      <c r="BJ149" s="89" t="s">
        <v>21</v>
      </c>
      <c r="BK149" s="156">
        <f>ROUND($I$149*$H$149,2)</f>
        <v>0</v>
      </c>
      <c r="BL149" s="89" t="s">
        <v>143</v>
      </c>
      <c r="BM149" s="89" t="s">
        <v>484</v>
      </c>
    </row>
    <row r="150" spans="2:65" s="6" customFormat="1" ht="15.75" customHeight="1">
      <c r="B150" s="23"/>
      <c r="C150" s="186" t="s">
        <v>485</v>
      </c>
      <c r="D150" s="186" t="s">
        <v>244</v>
      </c>
      <c r="E150" s="184" t="s">
        <v>486</v>
      </c>
      <c r="F150" s="185" t="s">
        <v>487</v>
      </c>
      <c r="G150" s="186" t="s">
        <v>279</v>
      </c>
      <c r="H150" s="187">
        <v>1</v>
      </c>
      <c r="I150" s="188"/>
      <c r="J150" s="189">
        <f>ROUND($I$150*$H$150,2)</f>
        <v>0</v>
      </c>
      <c r="K150" s="185"/>
      <c r="L150" s="190"/>
      <c r="M150" s="191"/>
      <c r="N150" s="192" t="s">
        <v>45</v>
      </c>
      <c r="O150" s="24"/>
      <c r="P150" s="154">
        <f>$O$150*$H$150</f>
        <v>0</v>
      </c>
      <c r="Q150" s="154">
        <v>0.00097</v>
      </c>
      <c r="R150" s="154">
        <f>$Q$150*$H$150</f>
        <v>0.00097</v>
      </c>
      <c r="S150" s="154">
        <v>0</v>
      </c>
      <c r="T150" s="155">
        <f>$S$150*$H$150</f>
        <v>0</v>
      </c>
      <c r="AR150" s="89" t="s">
        <v>184</v>
      </c>
      <c r="AT150" s="89" t="s">
        <v>244</v>
      </c>
      <c r="AU150" s="89" t="s">
        <v>82</v>
      </c>
      <c r="AY150" s="89" t="s">
        <v>136</v>
      </c>
      <c r="BE150" s="156">
        <f>IF($N$150="základní",$J$150,0)</f>
        <v>0</v>
      </c>
      <c r="BF150" s="156">
        <f>IF($N$150="snížená",$J$150,0)</f>
        <v>0</v>
      </c>
      <c r="BG150" s="156">
        <f>IF($N$150="zákl. přenesená",$J$150,0)</f>
        <v>0</v>
      </c>
      <c r="BH150" s="156">
        <f>IF($N$150="sníž. přenesená",$J$150,0)</f>
        <v>0</v>
      </c>
      <c r="BI150" s="156">
        <f>IF($N$150="nulová",$J$150,0)</f>
        <v>0</v>
      </c>
      <c r="BJ150" s="89" t="s">
        <v>21</v>
      </c>
      <c r="BK150" s="156">
        <f>ROUND($I$150*$H$150,2)</f>
        <v>0</v>
      </c>
      <c r="BL150" s="89" t="s">
        <v>143</v>
      </c>
      <c r="BM150" s="89" t="s">
        <v>488</v>
      </c>
    </row>
    <row r="151" spans="2:65" s="6" customFormat="1" ht="15.75" customHeight="1">
      <c r="B151" s="23"/>
      <c r="C151" s="148" t="s">
        <v>489</v>
      </c>
      <c r="D151" s="148" t="s">
        <v>138</v>
      </c>
      <c r="E151" s="146" t="s">
        <v>490</v>
      </c>
      <c r="F151" s="147" t="s">
        <v>491</v>
      </c>
      <c r="G151" s="148" t="s">
        <v>279</v>
      </c>
      <c r="H151" s="149">
        <v>2</v>
      </c>
      <c r="I151" s="150"/>
      <c r="J151" s="151">
        <f>ROUND($I$151*$H$151,2)</f>
        <v>0</v>
      </c>
      <c r="K151" s="147"/>
      <c r="L151" s="43"/>
      <c r="M151" s="152"/>
      <c r="N151" s="153" t="s">
        <v>45</v>
      </c>
      <c r="O151" s="24"/>
      <c r="P151" s="154">
        <f>$O$151*$H$151</f>
        <v>0</v>
      </c>
      <c r="Q151" s="154">
        <v>0</v>
      </c>
      <c r="R151" s="154">
        <f>$Q$151*$H$151</f>
        <v>0</v>
      </c>
      <c r="S151" s="154">
        <v>0</v>
      </c>
      <c r="T151" s="155">
        <f>$S$151*$H$151</f>
        <v>0</v>
      </c>
      <c r="AR151" s="89" t="s">
        <v>143</v>
      </c>
      <c r="AT151" s="89" t="s">
        <v>138</v>
      </c>
      <c r="AU151" s="89" t="s">
        <v>82</v>
      </c>
      <c r="AY151" s="89" t="s">
        <v>136</v>
      </c>
      <c r="BE151" s="156">
        <f>IF($N$151="základní",$J$151,0)</f>
        <v>0</v>
      </c>
      <c r="BF151" s="156">
        <f>IF($N$151="snížená",$J$151,0)</f>
        <v>0</v>
      </c>
      <c r="BG151" s="156">
        <f>IF($N$151="zákl. přenesená",$J$151,0)</f>
        <v>0</v>
      </c>
      <c r="BH151" s="156">
        <f>IF($N$151="sníž. přenesená",$J$151,0)</f>
        <v>0</v>
      </c>
      <c r="BI151" s="156">
        <f>IF($N$151="nulová",$J$151,0)</f>
        <v>0</v>
      </c>
      <c r="BJ151" s="89" t="s">
        <v>21</v>
      </c>
      <c r="BK151" s="156">
        <f>ROUND($I$151*$H$151,2)</f>
        <v>0</v>
      </c>
      <c r="BL151" s="89" t="s">
        <v>143</v>
      </c>
      <c r="BM151" s="89" t="s">
        <v>492</v>
      </c>
    </row>
    <row r="152" spans="2:65" s="6" customFormat="1" ht="15.75" customHeight="1">
      <c r="B152" s="23"/>
      <c r="C152" s="148" t="s">
        <v>493</v>
      </c>
      <c r="D152" s="148" t="s">
        <v>138</v>
      </c>
      <c r="E152" s="146" t="s">
        <v>494</v>
      </c>
      <c r="F152" s="147" t="s">
        <v>495</v>
      </c>
      <c r="G152" s="148" t="s">
        <v>279</v>
      </c>
      <c r="H152" s="149">
        <v>1</v>
      </c>
      <c r="I152" s="150"/>
      <c r="J152" s="151">
        <f>ROUND($I$152*$H$152,2)</f>
        <v>0</v>
      </c>
      <c r="K152" s="147"/>
      <c r="L152" s="43"/>
      <c r="M152" s="152"/>
      <c r="N152" s="153" t="s">
        <v>45</v>
      </c>
      <c r="O152" s="24"/>
      <c r="P152" s="154">
        <f>$O$152*$H$152</f>
        <v>0</v>
      </c>
      <c r="Q152" s="154">
        <v>0</v>
      </c>
      <c r="R152" s="154">
        <f>$Q$152*$H$152</f>
        <v>0</v>
      </c>
      <c r="S152" s="154">
        <v>0</v>
      </c>
      <c r="T152" s="155">
        <f>$S$152*$H$152</f>
        <v>0</v>
      </c>
      <c r="AR152" s="89" t="s">
        <v>143</v>
      </c>
      <c r="AT152" s="89" t="s">
        <v>138</v>
      </c>
      <c r="AU152" s="89" t="s">
        <v>82</v>
      </c>
      <c r="AY152" s="89" t="s">
        <v>136</v>
      </c>
      <c r="BE152" s="156">
        <f>IF($N$152="základní",$J$152,0)</f>
        <v>0</v>
      </c>
      <c r="BF152" s="156">
        <f>IF($N$152="snížená",$J$152,0)</f>
        <v>0</v>
      </c>
      <c r="BG152" s="156">
        <f>IF($N$152="zákl. přenesená",$J$152,0)</f>
        <v>0</v>
      </c>
      <c r="BH152" s="156">
        <f>IF($N$152="sníž. přenesená",$J$152,0)</f>
        <v>0</v>
      </c>
      <c r="BI152" s="156">
        <f>IF($N$152="nulová",$J$152,0)</f>
        <v>0</v>
      </c>
      <c r="BJ152" s="89" t="s">
        <v>21</v>
      </c>
      <c r="BK152" s="156">
        <f>ROUND($I$152*$H$152,2)</f>
        <v>0</v>
      </c>
      <c r="BL152" s="89" t="s">
        <v>143</v>
      </c>
      <c r="BM152" s="89" t="s">
        <v>496</v>
      </c>
    </row>
    <row r="153" spans="2:65" s="6" customFormat="1" ht="15.75" customHeight="1">
      <c r="B153" s="23"/>
      <c r="C153" s="148" t="s">
        <v>497</v>
      </c>
      <c r="D153" s="148" t="s">
        <v>138</v>
      </c>
      <c r="E153" s="146" t="s">
        <v>498</v>
      </c>
      <c r="F153" s="147" t="s">
        <v>499</v>
      </c>
      <c r="G153" s="148" t="s">
        <v>327</v>
      </c>
      <c r="H153" s="149">
        <v>1</v>
      </c>
      <c r="I153" s="150"/>
      <c r="J153" s="151">
        <f>ROUND($I$153*$H$153,2)</f>
        <v>0</v>
      </c>
      <c r="K153" s="147"/>
      <c r="L153" s="43"/>
      <c r="M153" s="152"/>
      <c r="N153" s="153" t="s">
        <v>45</v>
      </c>
      <c r="O153" s="24"/>
      <c r="P153" s="154">
        <f>$O$153*$H$153</f>
        <v>0</v>
      </c>
      <c r="Q153" s="154">
        <v>0</v>
      </c>
      <c r="R153" s="154">
        <f>$Q$153*$H$153</f>
        <v>0</v>
      </c>
      <c r="S153" s="154">
        <v>0</v>
      </c>
      <c r="T153" s="155">
        <f>$S$153*$H$153</f>
        <v>0</v>
      </c>
      <c r="AR153" s="89" t="s">
        <v>143</v>
      </c>
      <c r="AT153" s="89" t="s">
        <v>138</v>
      </c>
      <c r="AU153" s="89" t="s">
        <v>82</v>
      </c>
      <c r="AY153" s="89" t="s">
        <v>136</v>
      </c>
      <c r="BE153" s="156">
        <f>IF($N$153="základní",$J$153,0)</f>
        <v>0</v>
      </c>
      <c r="BF153" s="156">
        <f>IF($N$153="snížená",$J$153,0)</f>
        <v>0</v>
      </c>
      <c r="BG153" s="156">
        <f>IF($N$153="zákl. přenesená",$J$153,0)</f>
        <v>0</v>
      </c>
      <c r="BH153" s="156">
        <f>IF($N$153="sníž. přenesená",$J$153,0)</f>
        <v>0</v>
      </c>
      <c r="BI153" s="156">
        <f>IF($N$153="nulová",$J$153,0)</f>
        <v>0</v>
      </c>
      <c r="BJ153" s="89" t="s">
        <v>21</v>
      </c>
      <c r="BK153" s="156">
        <f>ROUND($I$153*$H$153,2)</f>
        <v>0</v>
      </c>
      <c r="BL153" s="89" t="s">
        <v>143</v>
      </c>
      <c r="BM153" s="89" t="s">
        <v>500</v>
      </c>
    </row>
    <row r="154" spans="2:63" s="132" customFormat="1" ht="30.75" customHeight="1">
      <c r="B154" s="133"/>
      <c r="C154" s="134"/>
      <c r="D154" s="134" t="s">
        <v>73</v>
      </c>
      <c r="E154" s="143" t="s">
        <v>302</v>
      </c>
      <c r="F154" s="143" t="s">
        <v>501</v>
      </c>
      <c r="G154" s="134"/>
      <c r="H154" s="134"/>
      <c r="J154" s="144">
        <f>$BK$154</f>
        <v>0</v>
      </c>
      <c r="K154" s="134"/>
      <c r="L154" s="137"/>
      <c r="M154" s="138"/>
      <c r="N154" s="134"/>
      <c r="O154" s="134"/>
      <c r="P154" s="139">
        <f>SUM($P$155:$P$156)</f>
        <v>0</v>
      </c>
      <c r="Q154" s="134"/>
      <c r="R154" s="139">
        <f>SUM($R$155:$R$156)</f>
        <v>0</v>
      </c>
      <c r="S154" s="134"/>
      <c r="T154" s="140">
        <f>SUM($T$155:$T$156)</f>
        <v>0</v>
      </c>
      <c r="AR154" s="141" t="s">
        <v>21</v>
      </c>
      <c r="AT154" s="141" t="s">
        <v>73</v>
      </c>
      <c r="AU154" s="141" t="s">
        <v>21</v>
      </c>
      <c r="AY154" s="141" t="s">
        <v>136</v>
      </c>
      <c r="BK154" s="142">
        <f>SUM($BK$155:$BK$156)</f>
        <v>0</v>
      </c>
    </row>
    <row r="155" spans="2:65" s="6" customFormat="1" ht="15.75" customHeight="1">
      <c r="B155" s="23"/>
      <c r="C155" s="148" t="s">
        <v>502</v>
      </c>
      <c r="D155" s="148" t="s">
        <v>138</v>
      </c>
      <c r="E155" s="146" t="s">
        <v>503</v>
      </c>
      <c r="F155" s="147" t="s">
        <v>504</v>
      </c>
      <c r="G155" s="148" t="s">
        <v>192</v>
      </c>
      <c r="H155" s="149">
        <v>2.242</v>
      </c>
      <c r="I155" s="150"/>
      <c r="J155" s="151">
        <f>ROUND($I$155*$H$155,2)</f>
        <v>0</v>
      </c>
      <c r="K155" s="147"/>
      <c r="L155" s="43"/>
      <c r="M155" s="152"/>
      <c r="N155" s="153" t="s">
        <v>45</v>
      </c>
      <c r="O155" s="24"/>
      <c r="P155" s="154">
        <f>$O$155*$H$155</f>
        <v>0</v>
      </c>
      <c r="Q155" s="154">
        <v>0</v>
      </c>
      <c r="R155" s="154">
        <f>$Q$155*$H$155</f>
        <v>0</v>
      </c>
      <c r="S155" s="154">
        <v>0</v>
      </c>
      <c r="T155" s="155">
        <f>$S$155*$H$155</f>
        <v>0</v>
      </c>
      <c r="AR155" s="89" t="s">
        <v>143</v>
      </c>
      <c r="AT155" s="89" t="s">
        <v>138</v>
      </c>
      <c r="AU155" s="89" t="s">
        <v>82</v>
      </c>
      <c r="AY155" s="89" t="s">
        <v>136</v>
      </c>
      <c r="BE155" s="156">
        <f>IF($N$155="základní",$J$155,0)</f>
        <v>0</v>
      </c>
      <c r="BF155" s="156">
        <f>IF($N$155="snížená",$J$155,0)</f>
        <v>0</v>
      </c>
      <c r="BG155" s="156">
        <f>IF($N$155="zákl. přenesená",$J$155,0)</f>
        <v>0</v>
      </c>
      <c r="BH155" s="156">
        <f>IF($N$155="sníž. přenesená",$J$155,0)</f>
        <v>0</v>
      </c>
      <c r="BI155" s="156">
        <f>IF($N$155="nulová",$J$155,0)</f>
        <v>0</v>
      </c>
      <c r="BJ155" s="89" t="s">
        <v>21</v>
      </c>
      <c r="BK155" s="156">
        <f>ROUND($I$155*$H$155,2)</f>
        <v>0</v>
      </c>
      <c r="BL155" s="89" t="s">
        <v>143</v>
      </c>
      <c r="BM155" s="89" t="s">
        <v>505</v>
      </c>
    </row>
    <row r="156" spans="2:65" s="6" customFormat="1" ht="15.75" customHeight="1">
      <c r="B156" s="23"/>
      <c r="C156" s="148" t="s">
        <v>506</v>
      </c>
      <c r="D156" s="148" t="s">
        <v>138</v>
      </c>
      <c r="E156" s="146" t="s">
        <v>507</v>
      </c>
      <c r="F156" s="147" t="s">
        <v>508</v>
      </c>
      <c r="G156" s="148" t="s">
        <v>192</v>
      </c>
      <c r="H156" s="149">
        <v>2.242</v>
      </c>
      <c r="I156" s="150"/>
      <c r="J156" s="151">
        <f>ROUND($I$156*$H$156,2)</f>
        <v>0</v>
      </c>
      <c r="K156" s="147"/>
      <c r="L156" s="43"/>
      <c r="M156" s="152"/>
      <c r="N156" s="153" t="s">
        <v>45</v>
      </c>
      <c r="O156" s="24"/>
      <c r="P156" s="154">
        <f>$O$156*$H$156</f>
        <v>0</v>
      </c>
      <c r="Q156" s="154">
        <v>0</v>
      </c>
      <c r="R156" s="154">
        <f>$Q$156*$H$156</f>
        <v>0</v>
      </c>
      <c r="S156" s="154">
        <v>0</v>
      </c>
      <c r="T156" s="155">
        <f>$S$156*$H$156</f>
        <v>0</v>
      </c>
      <c r="AR156" s="89" t="s">
        <v>143</v>
      </c>
      <c r="AT156" s="89" t="s">
        <v>138</v>
      </c>
      <c r="AU156" s="89" t="s">
        <v>82</v>
      </c>
      <c r="AY156" s="89" t="s">
        <v>136</v>
      </c>
      <c r="BE156" s="156">
        <f>IF($N$156="základní",$J$156,0)</f>
        <v>0</v>
      </c>
      <c r="BF156" s="156">
        <f>IF($N$156="snížená",$J$156,0)</f>
        <v>0</v>
      </c>
      <c r="BG156" s="156">
        <f>IF($N$156="zákl. přenesená",$J$156,0)</f>
        <v>0</v>
      </c>
      <c r="BH156" s="156">
        <f>IF($N$156="sníž. přenesená",$J$156,0)</f>
        <v>0</v>
      </c>
      <c r="BI156" s="156">
        <f>IF($N$156="nulová",$J$156,0)</f>
        <v>0</v>
      </c>
      <c r="BJ156" s="89" t="s">
        <v>21</v>
      </c>
      <c r="BK156" s="156">
        <f>ROUND($I$156*$H$156,2)</f>
        <v>0</v>
      </c>
      <c r="BL156" s="89" t="s">
        <v>143</v>
      </c>
      <c r="BM156" s="89" t="s">
        <v>509</v>
      </c>
    </row>
    <row r="157" spans="2:63" s="132" customFormat="1" ht="37.5" customHeight="1">
      <c r="B157" s="133"/>
      <c r="C157" s="134"/>
      <c r="D157" s="134" t="s">
        <v>73</v>
      </c>
      <c r="E157" s="135" t="s">
        <v>308</v>
      </c>
      <c r="F157" s="135" t="s">
        <v>510</v>
      </c>
      <c r="G157" s="134"/>
      <c r="H157" s="134"/>
      <c r="J157" s="136">
        <f>$BK$157</f>
        <v>0</v>
      </c>
      <c r="K157" s="134"/>
      <c r="L157" s="137"/>
      <c r="M157" s="138"/>
      <c r="N157" s="134"/>
      <c r="O157" s="134"/>
      <c r="P157" s="139">
        <f>$P$158</f>
        <v>0</v>
      </c>
      <c r="Q157" s="134"/>
      <c r="R157" s="139">
        <f>$R$158</f>
        <v>0.00526</v>
      </c>
      <c r="S157" s="134"/>
      <c r="T157" s="140">
        <f>$T$158</f>
        <v>0</v>
      </c>
      <c r="AR157" s="141" t="s">
        <v>82</v>
      </c>
      <c r="AT157" s="141" t="s">
        <v>73</v>
      </c>
      <c r="AU157" s="141" t="s">
        <v>74</v>
      </c>
      <c r="AY157" s="141" t="s">
        <v>136</v>
      </c>
      <c r="BK157" s="142">
        <f>$BK$158</f>
        <v>0</v>
      </c>
    </row>
    <row r="158" spans="2:63" s="132" customFormat="1" ht="21" customHeight="1">
      <c r="B158" s="133"/>
      <c r="C158" s="134"/>
      <c r="D158" s="134" t="s">
        <v>73</v>
      </c>
      <c r="E158" s="143" t="s">
        <v>511</v>
      </c>
      <c r="F158" s="143" t="s">
        <v>512</v>
      </c>
      <c r="G158" s="134"/>
      <c r="H158" s="134"/>
      <c r="J158" s="144">
        <f>$BK$158</f>
        <v>0</v>
      </c>
      <c r="K158" s="134"/>
      <c r="L158" s="137"/>
      <c r="M158" s="138"/>
      <c r="N158" s="134"/>
      <c r="O158" s="134"/>
      <c r="P158" s="139">
        <f>SUM($P$159:$P$162)</f>
        <v>0</v>
      </c>
      <c r="Q158" s="134"/>
      <c r="R158" s="139">
        <f>SUM($R$159:$R$162)</f>
        <v>0.00526</v>
      </c>
      <c r="S158" s="134"/>
      <c r="T158" s="140">
        <f>SUM($T$159:$T$162)</f>
        <v>0</v>
      </c>
      <c r="AR158" s="141" t="s">
        <v>82</v>
      </c>
      <c r="AT158" s="141" t="s">
        <v>73</v>
      </c>
      <c r="AU158" s="141" t="s">
        <v>21</v>
      </c>
      <c r="AY158" s="141" t="s">
        <v>136</v>
      </c>
      <c r="BK158" s="142">
        <f>SUM($BK$159:$BK$162)</f>
        <v>0</v>
      </c>
    </row>
    <row r="159" spans="2:65" s="6" customFormat="1" ht="15.75" customHeight="1">
      <c r="B159" s="23"/>
      <c r="C159" s="148" t="s">
        <v>513</v>
      </c>
      <c r="D159" s="148" t="s">
        <v>138</v>
      </c>
      <c r="E159" s="146" t="s">
        <v>514</v>
      </c>
      <c r="F159" s="147" t="s">
        <v>515</v>
      </c>
      <c r="G159" s="148" t="s">
        <v>279</v>
      </c>
      <c r="H159" s="149">
        <v>2</v>
      </c>
      <c r="I159" s="150"/>
      <c r="J159" s="151">
        <f>ROUND($I$159*$H$159,2)</f>
        <v>0</v>
      </c>
      <c r="K159" s="147"/>
      <c r="L159" s="43"/>
      <c r="M159" s="152"/>
      <c r="N159" s="153" t="s">
        <v>45</v>
      </c>
      <c r="O159" s="24"/>
      <c r="P159" s="154">
        <f>$O$159*$H$159</f>
        <v>0</v>
      </c>
      <c r="Q159" s="154">
        <v>0.00132</v>
      </c>
      <c r="R159" s="154">
        <f>$Q$159*$H$159</f>
        <v>0.00264</v>
      </c>
      <c r="S159" s="154">
        <v>0</v>
      </c>
      <c r="T159" s="155">
        <f>$S$159*$H$159</f>
        <v>0</v>
      </c>
      <c r="AR159" s="89" t="s">
        <v>227</v>
      </c>
      <c r="AT159" s="89" t="s">
        <v>138</v>
      </c>
      <c r="AU159" s="89" t="s">
        <v>82</v>
      </c>
      <c r="AY159" s="89" t="s">
        <v>136</v>
      </c>
      <c r="BE159" s="156">
        <f>IF($N$159="základní",$J$159,0)</f>
        <v>0</v>
      </c>
      <c r="BF159" s="156">
        <f>IF($N$159="snížená",$J$159,0)</f>
        <v>0</v>
      </c>
      <c r="BG159" s="156">
        <f>IF($N$159="zákl. přenesená",$J$159,0)</f>
        <v>0</v>
      </c>
      <c r="BH159" s="156">
        <f>IF($N$159="sníž. přenesená",$J$159,0)</f>
        <v>0</v>
      </c>
      <c r="BI159" s="156">
        <f>IF($N$159="nulová",$J$159,0)</f>
        <v>0</v>
      </c>
      <c r="BJ159" s="89" t="s">
        <v>21</v>
      </c>
      <c r="BK159" s="156">
        <f>ROUND($I$159*$H$159,2)</f>
        <v>0</v>
      </c>
      <c r="BL159" s="89" t="s">
        <v>227</v>
      </c>
      <c r="BM159" s="89" t="s">
        <v>516</v>
      </c>
    </row>
    <row r="160" spans="2:65" s="6" customFormat="1" ht="15.75" customHeight="1">
      <c r="B160" s="23"/>
      <c r="C160" s="148" t="s">
        <v>517</v>
      </c>
      <c r="D160" s="148" t="s">
        <v>138</v>
      </c>
      <c r="E160" s="146" t="s">
        <v>518</v>
      </c>
      <c r="F160" s="147" t="s">
        <v>519</v>
      </c>
      <c r="G160" s="148" t="s">
        <v>279</v>
      </c>
      <c r="H160" s="149">
        <v>1</v>
      </c>
      <c r="I160" s="150"/>
      <c r="J160" s="151">
        <f>ROUND($I$160*$H$160,2)</f>
        <v>0</v>
      </c>
      <c r="K160" s="147"/>
      <c r="L160" s="43"/>
      <c r="M160" s="152"/>
      <c r="N160" s="153" t="s">
        <v>45</v>
      </c>
      <c r="O160" s="24"/>
      <c r="P160" s="154">
        <f>$O$160*$H$160</f>
        <v>0</v>
      </c>
      <c r="Q160" s="154">
        <v>0.00262</v>
      </c>
      <c r="R160" s="154">
        <f>$Q$160*$H$160</f>
        <v>0.00262</v>
      </c>
      <c r="S160" s="154">
        <v>0</v>
      </c>
      <c r="T160" s="155">
        <f>$S$160*$H$160</f>
        <v>0</v>
      </c>
      <c r="AR160" s="89" t="s">
        <v>227</v>
      </c>
      <c r="AT160" s="89" t="s">
        <v>138</v>
      </c>
      <c r="AU160" s="89" t="s">
        <v>82</v>
      </c>
      <c r="AY160" s="89" t="s">
        <v>136</v>
      </c>
      <c r="BE160" s="156">
        <f>IF($N$160="základní",$J$160,0)</f>
        <v>0</v>
      </c>
      <c r="BF160" s="156">
        <f>IF($N$160="snížená",$J$160,0)</f>
        <v>0</v>
      </c>
      <c r="BG160" s="156">
        <f>IF($N$160="zákl. přenesená",$J$160,0)</f>
        <v>0</v>
      </c>
      <c r="BH160" s="156">
        <f>IF($N$160="sníž. přenesená",$J$160,0)</f>
        <v>0</v>
      </c>
      <c r="BI160" s="156">
        <f>IF($N$160="nulová",$J$160,0)</f>
        <v>0</v>
      </c>
      <c r="BJ160" s="89" t="s">
        <v>21</v>
      </c>
      <c r="BK160" s="156">
        <f>ROUND($I$160*$H$160,2)</f>
        <v>0</v>
      </c>
      <c r="BL160" s="89" t="s">
        <v>227</v>
      </c>
      <c r="BM160" s="89" t="s">
        <v>520</v>
      </c>
    </row>
    <row r="161" spans="2:65" s="6" customFormat="1" ht="15.75" customHeight="1">
      <c r="B161" s="23"/>
      <c r="C161" s="148" t="s">
        <v>521</v>
      </c>
      <c r="D161" s="148" t="s">
        <v>138</v>
      </c>
      <c r="E161" s="146" t="s">
        <v>522</v>
      </c>
      <c r="F161" s="147" t="s">
        <v>523</v>
      </c>
      <c r="G161" s="148" t="s">
        <v>192</v>
      </c>
      <c r="H161" s="149">
        <v>0.005</v>
      </c>
      <c r="I161" s="150"/>
      <c r="J161" s="151">
        <f>ROUND($I$161*$H$161,2)</f>
        <v>0</v>
      </c>
      <c r="K161" s="147"/>
      <c r="L161" s="43"/>
      <c r="M161" s="152"/>
      <c r="N161" s="153" t="s">
        <v>45</v>
      </c>
      <c r="O161" s="24"/>
      <c r="P161" s="154">
        <f>$O$161*$H$161</f>
        <v>0</v>
      </c>
      <c r="Q161" s="154">
        <v>0</v>
      </c>
      <c r="R161" s="154">
        <f>$Q$161*$H$161</f>
        <v>0</v>
      </c>
      <c r="S161" s="154">
        <v>0</v>
      </c>
      <c r="T161" s="155">
        <f>$S$161*$H$161</f>
        <v>0</v>
      </c>
      <c r="AR161" s="89" t="s">
        <v>227</v>
      </c>
      <c r="AT161" s="89" t="s">
        <v>138</v>
      </c>
      <c r="AU161" s="89" t="s">
        <v>82</v>
      </c>
      <c r="AY161" s="89" t="s">
        <v>136</v>
      </c>
      <c r="BE161" s="156">
        <f>IF($N$161="základní",$J$161,0)</f>
        <v>0</v>
      </c>
      <c r="BF161" s="156">
        <f>IF($N$161="snížená",$J$161,0)</f>
        <v>0</v>
      </c>
      <c r="BG161" s="156">
        <f>IF($N$161="zákl. přenesená",$J$161,0)</f>
        <v>0</v>
      </c>
      <c r="BH161" s="156">
        <f>IF($N$161="sníž. přenesená",$J$161,0)</f>
        <v>0</v>
      </c>
      <c r="BI161" s="156">
        <f>IF($N$161="nulová",$J$161,0)</f>
        <v>0</v>
      </c>
      <c r="BJ161" s="89" t="s">
        <v>21</v>
      </c>
      <c r="BK161" s="156">
        <f>ROUND($I$161*$H$161,2)</f>
        <v>0</v>
      </c>
      <c r="BL161" s="89" t="s">
        <v>227</v>
      </c>
      <c r="BM161" s="89" t="s">
        <v>524</v>
      </c>
    </row>
    <row r="162" spans="2:65" s="6" customFormat="1" ht="15.75" customHeight="1">
      <c r="B162" s="23"/>
      <c r="C162" s="148" t="s">
        <v>525</v>
      </c>
      <c r="D162" s="148" t="s">
        <v>138</v>
      </c>
      <c r="E162" s="146" t="s">
        <v>526</v>
      </c>
      <c r="F162" s="147" t="s">
        <v>527</v>
      </c>
      <c r="G162" s="148" t="s">
        <v>327</v>
      </c>
      <c r="H162" s="149">
        <v>1</v>
      </c>
      <c r="I162" s="150"/>
      <c r="J162" s="151">
        <f>ROUND($I$162*$H$162,2)</f>
        <v>0</v>
      </c>
      <c r="K162" s="147"/>
      <c r="L162" s="43"/>
      <c r="M162" s="152"/>
      <c r="N162" s="197" t="s">
        <v>45</v>
      </c>
      <c r="O162" s="195"/>
      <c r="P162" s="198">
        <f>$O$162*$H$162</f>
        <v>0</v>
      </c>
      <c r="Q162" s="198">
        <v>0</v>
      </c>
      <c r="R162" s="198">
        <f>$Q$162*$H$162</f>
        <v>0</v>
      </c>
      <c r="S162" s="198">
        <v>0</v>
      </c>
      <c r="T162" s="199">
        <f>$S$162*$H$162</f>
        <v>0</v>
      </c>
      <c r="AR162" s="89" t="s">
        <v>227</v>
      </c>
      <c r="AT162" s="89" t="s">
        <v>138</v>
      </c>
      <c r="AU162" s="89" t="s">
        <v>82</v>
      </c>
      <c r="AY162" s="89" t="s">
        <v>136</v>
      </c>
      <c r="BE162" s="156">
        <f>IF($N$162="základní",$J$162,0)</f>
        <v>0</v>
      </c>
      <c r="BF162" s="156">
        <f>IF($N$162="snížená",$J$162,0)</f>
        <v>0</v>
      </c>
      <c r="BG162" s="156">
        <f>IF($N$162="zákl. přenesená",$J$162,0)</f>
        <v>0</v>
      </c>
      <c r="BH162" s="156">
        <f>IF($N$162="sníž. přenesená",$J$162,0)</f>
        <v>0</v>
      </c>
      <c r="BI162" s="156">
        <f>IF($N$162="nulová",$J$162,0)</f>
        <v>0</v>
      </c>
      <c r="BJ162" s="89" t="s">
        <v>21</v>
      </c>
      <c r="BK162" s="156">
        <f>ROUND($I$162*$H$162,2)</f>
        <v>0</v>
      </c>
      <c r="BL162" s="89" t="s">
        <v>227</v>
      </c>
      <c r="BM162" s="89" t="s">
        <v>528</v>
      </c>
    </row>
    <row r="163" spans="2:12" s="6" customFormat="1" ht="7.5" customHeight="1">
      <c r="B163" s="38"/>
      <c r="C163" s="39"/>
      <c r="D163" s="39"/>
      <c r="E163" s="39"/>
      <c r="F163" s="39"/>
      <c r="G163" s="39"/>
      <c r="H163" s="39"/>
      <c r="I163" s="101"/>
      <c r="J163" s="39"/>
      <c r="K163" s="39"/>
      <c r="L163" s="43"/>
    </row>
    <row r="214" s="2" customFormat="1" ht="14.25" customHeight="1"/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574</v>
      </c>
      <c r="G1" s="248" t="s">
        <v>575</v>
      </c>
      <c r="H1" s="248"/>
      <c r="I1" s="242"/>
      <c r="J1" s="243" t="s">
        <v>576</v>
      </c>
      <c r="K1" s="241" t="s">
        <v>101</v>
      </c>
      <c r="L1" s="243" t="s">
        <v>577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97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102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Modernizace provozu Dykových školek v k.ú. Křtiny - I. etapa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103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529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09.06.2016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 t="s">
        <v>30</v>
      </c>
      <c r="K14" s="27"/>
    </row>
    <row r="15" spans="2:11" s="6" customFormat="1" ht="18.75" customHeight="1">
      <c r="B15" s="23"/>
      <c r="C15" s="24"/>
      <c r="D15" s="24"/>
      <c r="E15" s="17" t="s">
        <v>31</v>
      </c>
      <c r="F15" s="24"/>
      <c r="G15" s="24"/>
      <c r="H15" s="24"/>
      <c r="I15" s="88" t="s">
        <v>32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32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88" t="s">
        <v>29</v>
      </c>
      <c r="J20" s="17" t="str">
        <f>IF('Rekapitulace stavby'!$AN$16="","",'Rekapitulace stavby'!$AN$16)</f>
        <v>483 95 013</v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Zahrada Olomouc s.r.o.</v>
      </c>
      <c r="F21" s="24"/>
      <c r="G21" s="24"/>
      <c r="H21" s="24"/>
      <c r="I21" s="88" t="s">
        <v>32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39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40</v>
      </c>
      <c r="E27" s="24"/>
      <c r="F27" s="24"/>
      <c r="G27" s="24"/>
      <c r="H27" s="24"/>
      <c r="J27" s="67">
        <f>ROUND($J$78,2)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42</v>
      </c>
      <c r="G29" s="24"/>
      <c r="H29" s="24"/>
      <c r="I29" s="95" t="s">
        <v>41</v>
      </c>
      <c r="J29" s="28" t="s">
        <v>43</v>
      </c>
      <c r="K29" s="27"/>
    </row>
    <row r="30" spans="2:11" s="6" customFormat="1" ht="15" customHeight="1">
      <c r="B30" s="23"/>
      <c r="C30" s="24"/>
      <c r="D30" s="30" t="s">
        <v>44</v>
      </c>
      <c r="E30" s="30" t="s">
        <v>45</v>
      </c>
      <c r="F30" s="96">
        <f>ROUND(SUM($BE$78:$BE$82),2)</f>
        <v>0</v>
      </c>
      <c r="G30" s="24"/>
      <c r="H30" s="24"/>
      <c r="I30" s="97">
        <v>0.21</v>
      </c>
      <c r="J30" s="96">
        <f>ROUND(ROUND((SUM($BE$78:$BE$82)),2)*$I$30,2)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46</v>
      </c>
      <c r="F31" s="96">
        <f>ROUND(SUM($BF$78:$BF$82),2)</f>
        <v>0</v>
      </c>
      <c r="G31" s="24"/>
      <c r="H31" s="24"/>
      <c r="I31" s="97">
        <v>0.15</v>
      </c>
      <c r="J31" s="96">
        <f>ROUND(ROUND((SUM($BF$78:$BF$82)),2)*$I$31,2)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6">
        <f>ROUND(SUM($BG$78:$BG$82),2)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48</v>
      </c>
      <c r="F33" s="96">
        <f>ROUND(SUM($BH$78:$BH$82),2)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96">
        <f>ROUND(SUM($BI$78:$BI$82),2)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50</v>
      </c>
      <c r="E36" s="34"/>
      <c r="F36" s="34"/>
      <c r="G36" s="98" t="s">
        <v>51</v>
      </c>
      <c r="H36" s="35" t="s">
        <v>52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105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Modernizace provozu Dykových školek v k.ú. Křtiny - I. etapa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103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D.2.2 - Připojení elektřiny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Křtiny</v>
      </c>
      <c r="G49" s="24"/>
      <c r="H49" s="24"/>
      <c r="I49" s="88" t="s">
        <v>24</v>
      </c>
      <c r="J49" s="52" t="str">
        <f>IF($J$12="","",$J$12)</f>
        <v>09.06.2016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Mendelova univerzita v Brně</v>
      </c>
      <c r="G51" s="24"/>
      <c r="H51" s="24"/>
      <c r="I51" s="88" t="s">
        <v>35</v>
      </c>
      <c r="J51" s="17" t="str">
        <f>$E$21</f>
        <v>Zahrada Olomouc s.r.o.</v>
      </c>
      <c r="K51" s="27"/>
    </row>
    <row r="52" spans="2:11" s="6" customFormat="1" ht="15" customHeight="1">
      <c r="B52" s="23"/>
      <c r="C52" s="19" t="s">
        <v>33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106</v>
      </c>
      <c r="D54" s="32"/>
      <c r="E54" s="32"/>
      <c r="F54" s="32"/>
      <c r="G54" s="32"/>
      <c r="H54" s="32"/>
      <c r="I54" s="106"/>
      <c r="J54" s="107" t="s">
        <v>107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108</v>
      </c>
      <c r="D56" s="24"/>
      <c r="E56" s="24"/>
      <c r="F56" s="24"/>
      <c r="G56" s="24"/>
      <c r="H56" s="24"/>
      <c r="J56" s="67">
        <f>$J$78</f>
        <v>0</v>
      </c>
      <c r="K56" s="27"/>
      <c r="AU56" s="6" t="s">
        <v>109</v>
      </c>
    </row>
    <row r="57" spans="2:11" s="73" customFormat="1" ht="25.5" customHeight="1">
      <c r="B57" s="108"/>
      <c r="C57" s="109"/>
      <c r="D57" s="110" t="s">
        <v>117</v>
      </c>
      <c r="E57" s="110"/>
      <c r="F57" s="110"/>
      <c r="G57" s="110"/>
      <c r="H57" s="110"/>
      <c r="I57" s="111"/>
      <c r="J57" s="112">
        <f>$J$79</f>
        <v>0</v>
      </c>
      <c r="K57" s="113"/>
    </row>
    <row r="58" spans="2:11" s="114" customFormat="1" ht="21" customHeight="1">
      <c r="B58" s="115"/>
      <c r="C58" s="116"/>
      <c r="D58" s="117" t="s">
        <v>530</v>
      </c>
      <c r="E58" s="117"/>
      <c r="F58" s="117"/>
      <c r="G58" s="117"/>
      <c r="H58" s="117"/>
      <c r="I58" s="118"/>
      <c r="J58" s="119">
        <f>$J$80</f>
        <v>0</v>
      </c>
      <c r="K58" s="120"/>
    </row>
    <row r="59" spans="2:11" s="6" customFormat="1" ht="22.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11" s="6" customFormat="1" ht="7.5" customHeight="1">
      <c r="B60" s="38"/>
      <c r="C60" s="39"/>
      <c r="D60" s="39"/>
      <c r="E60" s="39"/>
      <c r="F60" s="39"/>
      <c r="G60" s="39"/>
      <c r="H60" s="39"/>
      <c r="I60" s="101"/>
      <c r="J60" s="39"/>
      <c r="K60" s="40"/>
    </row>
    <row r="64" spans="2:12" s="6" customFormat="1" ht="7.5" customHeight="1">
      <c r="B64" s="41"/>
      <c r="C64" s="42"/>
      <c r="D64" s="42"/>
      <c r="E64" s="42"/>
      <c r="F64" s="42"/>
      <c r="G64" s="42"/>
      <c r="H64" s="42"/>
      <c r="I64" s="103"/>
      <c r="J64" s="42"/>
      <c r="K64" s="42"/>
      <c r="L64" s="43"/>
    </row>
    <row r="65" spans="2:12" s="6" customFormat="1" ht="37.5" customHeight="1">
      <c r="B65" s="23"/>
      <c r="C65" s="12" t="s">
        <v>119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5" customHeight="1">
      <c r="B67" s="23"/>
      <c r="C67" s="19" t="s">
        <v>16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6.5" customHeight="1">
      <c r="B68" s="23"/>
      <c r="C68" s="24"/>
      <c r="D68" s="24"/>
      <c r="E68" s="237" t="str">
        <f>$E$7</f>
        <v>Modernizace provozu Dykových školek v k.ú. Křtiny - I. etapa</v>
      </c>
      <c r="F68" s="212"/>
      <c r="G68" s="212"/>
      <c r="H68" s="212"/>
      <c r="J68" s="24"/>
      <c r="K68" s="24"/>
      <c r="L68" s="43"/>
    </row>
    <row r="69" spans="2:12" s="6" customFormat="1" ht="15" customHeight="1">
      <c r="B69" s="23"/>
      <c r="C69" s="19" t="s">
        <v>103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9.5" customHeight="1">
      <c r="B70" s="23"/>
      <c r="C70" s="24"/>
      <c r="D70" s="24"/>
      <c r="E70" s="220" t="str">
        <f>$E$9</f>
        <v>D.2.2 - Připojení elektřiny</v>
      </c>
      <c r="F70" s="212"/>
      <c r="G70" s="212"/>
      <c r="H70" s="212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8.75" customHeight="1">
      <c r="B72" s="23"/>
      <c r="C72" s="19" t="s">
        <v>22</v>
      </c>
      <c r="D72" s="24"/>
      <c r="E72" s="24"/>
      <c r="F72" s="17" t="str">
        <f>$F$12</f>
        <v>Křtiny</v>
      </c>
      <c r="G72" s="24"/>
      <c r="H72" s="24"/>
      <c r="I72" s="88" t="s">
        <v>24</v>
      </c>
      <c r="J72" s="52" t="str">
        <f>IF($J$12="","",$J$12)</f>
        <v>09.06.2016</v>
      </c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.75" customHeight="1">
      <c r="B74" s="23"/>
      <c r="C74" s="19" t="s">
        <v>28</v>
      </c>
      <c r="D74" s="24"/>
      <c r="E74" s="24"/>
      <c r="F74" s="17" t="str">
        <f>$E$15</f>
        <v>Mendelova univerzita v Brně</v>
      </c>
      <c r="G74" s="24"/>
      <c r="H74" s="24"/>
      <c r="I74" s="88" t="s">
        <v>35</v>
      </c>
      <c r="J74" s="17" t="str">
        <f>$E$21</f>
        <v>Zahrada Olomouc s.r.o.</v>
      </c>
      <c r="K74" s="24"/>
      <c r="L74" s="43"/>
    </row>
    <row r="75" spans="2:12" s="6" customFormat="1" ht="15" customHeight="1">
      <c r="B75" s="23"/>
      <c r="C75" s="19" t="s">
        <v>33</v>
      </c>
      <c r="D75" s="24"/>
      <c r="E75" s="24"/>
      <c r="F75" s="17">
        <f>IF($E$18="","",$E$18)</f>
      </c>
      <c r="G75" s="24"/>
      <c r="H75" s="24"/>
      <c r="J75" s="24"/>
      <c r="K75" s="24"/>
      <c r="L75" s="43"/>
    </row>
    <row r="76" spans="2:12" s="6" customFormat="1" ht="11.2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20" s="121" customFormat="1" ht="30" customHeight="1">
      <c r="B77" s="122"/>
      <c r="C77" s="123" t="s">
        <v>120</v>
      </c>
      <c r="D77" s="124" t="s">
        <v>59</v>
      </c>
      <c r="E77" s="124" t="s">
        <v>55</v>
      </c>
      <c r="F77" s="124" t="s">
        <v>121</v>
      </c>
      <c r="G77" s="124" t="s">
        <v>122</v>
      </c>
      <c r="H77" s="124" t="s">
        <v>123</v>
      </c>
      <c r="I77" s="125" t="s">
        <v>124</v>
      </c>
      <c r="J77" s="124" t="s">
        <v>125</v>
      </c>
      <c r="K77" s="126" t="s">
        <v>126</v>
      </c>
      <c r="L77" s="127"/>
      <c r="M77" s="59" t="s">
        <v>127</v>
      </c>
      <c r="N77" s="60" t="s">
        <v>44</v>
      </c>
      <c r="O77" s="60" t="s">
        <v>128</v>
      </c>
      <c r="P77" s="60" t="s">
        <v>129</v>
      </c>
      <c r="Q77" s="60" t="s">
        <v>130</v>
      </c>
      <c r="R77" s="60" t="s">
        <v>131</v>
      </c>
      <c r="S77" s="60" t="s">
        <v>132</v>
      </c>
      <c r="T77" s="61" t="s">
        <v>133</v>
      </c>
    </row>
    <row r="78" spans="2:63" s="6" customFormat="1" ht="30" customHeight="1">
      <c r="B78" s="23"/>
      <c r="C78" s="66" t="s">
        <v>108</v>
      </c>
      <c r="D78" s="24"/>
      <c r="E78" s="24"/>
      <c r="F78" s="24"/>
      <c r="G78" s="24"/>
      <c r="H78" s="24"/>
      <c r="J78" s="128">
        <f>$BK$78</f>
        <v>0</v>
      </c>
      <c r="K78" s="24"/>
      <c r="L78" s="43"/>
      <c r="M78" s="63"/>
      <c r="N78" s="64"/>
      <c r="O78" s="64"/>
      <c r="P78" s="129">
        <f>$P$79</f>
        <v>0</v>
      </c>
      <c r="Q78" s="64"/>
      <c r="R78" s="129">
        <f>$R$79</f>
        <v>0</v>
      </c>
      <c r="S78" s="64"/>
      <c r="T78" s="130">
        <f>$T$79</f>
        <v>0</v>
      </c>
      <c r="AT78" s="6" t="s">
        <v>73</v>
      </c>
      <c r="AU78" s="6" t="s">
        <v>109</v>
      </c>
      <c r="BK78" s="131">
        <f>$BK$79</f>
        <v>0</v>
      </c>
    </row>
    <row r="79" spans="2:63" s="132" customFormat="1" ht="37.5" customHeight="1">
      <c r="B79" s="133"/>
      <c r="C79" s="134"/>
      <c r="D79" s="134" t="s">
        <v>73</v>
      </c>
      <c r="E79" s="135" t="s">
        <v>308</v>
      </c>
      <c r="F79" s="135" t="s">
        <v>309</v>
      </c>
      <c r="G79" s="134"/>
      <c r="H79" s="134"/>
      <c r="J79" s="136">
        <f>$BK$79</f>
        <v>0</v>
      </c>
      <c r="K79" s="134"/>
      <c r="L79" s="137"/>
      <c r="M79" s="138"/>
      <c r="N79" s="134"/>
      <c r="O79" s="134"/>
      <c r="P79" s="139">
        <f>$P$80</f>
        <v>0</v>
      </c>
      <c r="Q79" s="134"/>
      <c r="R79" s="139">
        <f>$R$80</f>
        <v>0</v>
      </c>
      <c r="S79" s="134"/>
      <c r="T79" s="140">
        <f>$T$80</f>
        <v>0</v>
      </c>
      <c r="AR79" s="141" t="s">
        <v>82</v>
      </c>
      <c r="AT79" s="141" t="s">
        <v>73</v>
      </c>
      <c r="AU79" s="141" t="s">
        <v>74</v>
      </c>
      <c r="AY79" s="141" t="s">
        <v>136</v>
      </c>
      <c r="BK79" s="142">
        <f>$BK$80</f>
        <v>0</v>
      </c>
    </row>
    <row r="80" spans="2:63" s="132" customFormat="1" ht="21" customHeight="1">
      <c r="B80" s="133"/>
      <c r="C80" s="134"/>
      <c r="D80" s="134" t="s">
        <v>73</v>
      </c>
      <c r="E80" s="143" t="s">
        <v>531</v>
      </c>
      <c r="F80" s="143" t="s">
        <v>532</v>
      </c>
      <c r="G80" s="134"/>
      <c r="H80" s="134"/>
      <c r="J80" s="144">
        <f>$BK$80</f>
        <v>0</v>
      </c>
      <c r="K80" s="134"/>
      <c r="L80" s="137"/>
      <c r="M80" s="138"/>
      <c r="N80" s="134"/>
      <c r="O80" s="134"/>
      <c r="P80" s="139">
        <f>SUM($P$81:$P$82)</f>
        <v>0</v>
      </c>
      <c r="Q80" s="134"/>
      <c r="R80" s="139">
        <f>SUM($R$81:$R$82)</f>
        <v>0</v>
      </c>
      <c r="S80" s="134"/>
      <c r="T80" s="140">
        <f>SUM($T$81:$T$82)</f>
        <v>0</v>
      </c>
      <c r="AR80" s="141" t="s">
        <v>82</v>
      </c>
      <c r="AT80" s="141" t="s">
        <v>73</v>
      </c>
      <c r="AU80" s="141" t="s">
        <v>21</v>
      </c>
      <c r="AY80" s="141" t="s">
        <v>136</v>
      </c>
      <c r="BK80" s="142">
        <f>SUM($BK$81:$BK$82)</f>
        <v>0</v>
      </c>
    </row>
    <row r="81" spans="2:65" s="6" customFormat="1" ht="15.75" customHeight="1">
      <c r="B81" s="23"/>
      <c r="C81" s="145" t="s">
        <v>21</v>
      </c>
      <c r="D81" s="145" t="s">
        <v>138</v>
      </c>
      <c r="E81" s="146" t="s">
        <v>286</v>
      </c>
      <c r="F81" s="147" t="s">
        <v>533</v>
      </c>
      <c r="G81" s="148" t="s">
        <v>327</v>
      </c>
      <c r="H81" s="149">
        <v>1</v>
      </c>
      <c r="I81" s="150"/>
      <c r="J81" s="151">
        <f>ROUND($I$81*$H$81,2)</f>
        <v>0</v>
      </c>
      <c r="K81" s="147"/>
      <c r="L81" s="43"/>
      <c r="M81" s="152"/>
      <c r="N81" s="153" t="s">
        <v>45</v>
      </c>
      <c r="O81" s="24"/>
      <c r="P81" s="154">
        <f>$O$81*$H$81</f>
        <v>0</v>
      </c>
      <c r="Q81" s="154">
        <v>0</v>
      </c>
      <c r="R81" s="154">
        <f>$Q$81*$H$81</f>
        <v>0</v>
      </c>
      <c r="S81" s="154">
        <v>0</v>
      </c>
      <c r="T81" s="155">
        <f>$S$81*$H$81</f>
        <v>0</v>
      </c>
      <c r="AR81" s="89" t="s">
        <v>227</v>
      </c>
      <c r="AT81" s="89" t="s">
        <v>138</v>
      </c>
      <c r="AU81" s="89" t="s">
        <v>82</v>
      </c>
      <c r="AY81" s="6" t="s">
        <v>136</v>
      </c>
      <c r="BE81" s="156">
        <f>IF($N$81="základní",$J$81,0)</f>
        <v>0</v>
      </c>
      <c r="BF81" s="156">
        <f>IF($N$81="snížená",$J$81,0)</f>
        <v>0</v>
      </c>
      <c r="BG81" s="156">
        <f>IF($N$81="zákl. přenesená",$J$81,0)</f>
        <v>0</v>
      </c>
      <c r="BH81" s="156">
        <f>IF($N$81="sníž. přenesená",$J$81,0)</f>
        <v>0</v>
      </c>
      <c r="BI81" s="156">
        <f>IF($N$81="nulová",$J$81,0)</f>
        <v>0</v>
      </c>
      <c r="BJ81" s="89" t="s">
        <v>21</v>
      </c>
      <c r="BK81" s="156">
        <f>ROUND($I$81*$H$81,2)</f>
        <v>0</v>
      </c>
      <c r="BL81" s="89" t="s">
        <v>227</v>
      </c>
      <c r="BM81" s="89" t="s">
        <v>534</v>
      </c>
    </row>
    <row r="82" spans="2:47" s="6" customFormat="1" ht="30.75" customHeight="1">
      <c r="B82" s="23"/>
      <c r="C82" s="24"/>
      <c r="D82" s="157" t="s">
        <v>249</v>
      </c>
      <c r="E82" s="24"/>
      <c r="F82" s="193" t="s">
        <v>535</v>
      </c>
      <c r="G82" s="24"/>
      <c r="H82" s="24"/>
      <c r="J82" s="24"/>
      <c r="K82" s="24"/>
      <c r="L82" s="43"/>
      <c r="M82" s="194"/>
      <c r="N82" s="195"/>
      <c r="O82" s="195"/>
      <c r="P82" s="195"/>
      <c r="Q82" s="195"/>
      <c r="R82" s="195"/>
      <c r="S82" s="195"/>
      <c r="T82" s="196"/>
      <c r="AT82" s="6" t="s">
        <v>249</v>
      </c>
      <c r="AU82" s="6" t="s">
        <v>82</v>
      </c>
    </row>
    <row r="83" spans="2:12" s="6" customFormat="1" ht="7.5" customHeight="1">
      <c r="B83" s="38"/>
      <c r="C83" s="39"/>
      <c r="D83" s="39"/>
      <c r="E83" s="39"/>
      <c r="F83" s="39"/>
      <c r="G83" s="39"/>
      <c r="H83" s="39"/>
      <c r="I83" s="101"/>
      <c r="J83" s="39"/>
      <c r="K83" s="39"/>
      <c r="L83" s="43"/>
    </row>
    <row r="214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574</v>
      </c>
      <c r="G1" s="248" t="s">
        <v>575</v>
      </c>
      <c r="H1" s="248"/>
      <c r="I1" s="242"/>
      <c r="J1" s="243" t="s">
        <v>576</v>
      </c>
      <c r="K1" s="241" t="s">
        <v>101</v>
      </c>
      <c r="L1" s="243" t="s">
        <v>577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100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102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Modernizace provozu Dykových školek v k.ú. Křtiny - I. etapa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103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536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09.06.2016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 t="s">
        <v>30</v>
      </c>
      <c r="K14" s="27"/>
    </row>
    <row r="15" spans="2:11" s="6" customFormat="1" ht="18.75" customHeight="1">
      <c r="B15" s="23"/>
      <c r="C15" s="24"/>
      <c r="D15" s="24"/>
      <c r="E15" s="17" t="s">
        <v>31</v>
      </c>
      <c r="F15" s="24"/>
      <c r="G15" s="24"/>
      <c r="H15" s="24"/>
      <c r="I15" s="88" t="s">
        <v>32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32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88" t="s">
        <v>29</v>
      </c>
      <c r="J20" s="17" t="s">
        <v>36</v>
      </c>
      <c r="K20" s="27"/>
    </row>
    <row r="21" spans="2:11" s="6" customFormat="1" ht="18.75" customHeight="1">
      <c r="B21" s="23"/>
      <c r="C21" s="24"/>
      <c r="D21" s="24"/>
      <c r="E21" s="17" t="s">
        <v>37</v>
      </c>
      <c r="F21" s="24"/>
      <c r="G21" s="24"/>
      <c r="H21" s="24"/>
      <c r="I21" s="88" t="s">
        <v>32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39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40</v>
      </c>
      <c r="E27" s="24"/>
      <c r="F27" s="24"/>
      <c r="G27" s="24"/>
      <c r="H27" s="24"/>
      <c r="J27" s="67">
        <f>ROUND($J$78,2)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42</v>
      </c>
      <c r="G29" s="24"/>
      <c r="H29" s="24"/>
      <c r="I29" s="95" t="s">
        <v>41</v>
      </c>
      <c r="J29" s="28" t="s">
        <v>43</v>
      </c>
      <c r="K29" s="27"/>
    </row>
    <row r="30" spans="2:11" s="6" customFormat="1" ht="15" customHeight="1">
      <c r="B30" s="23"/>
      <c r="C30" s="24"/>
      <c r="D30" s="30" t="s">
        <v>44</v>
      </c>
      <c r="E30" s="30" t="s">
        <v>45</v>
      </c>
      <c r="F30" s="96">
        <f>ROUND(SUM($BE$78:$BE$94),2)</f>
        <v>0</v>
      </c>
      <c r="G30" s="24"/>
      <c r="H30" s="24"/>
      <c r="I30" s="97">
        <v>0.21</v>
      </c>
      <c r="J30" s="96">
        <f>ROUND(ROUND((SUM($BE$78:$BE$94)),2)*$I$30,2)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46</v>
      </c>
      <c r="F31" s="96">
        <f>ROUND(SUM($BF$78:$BF$94),2)</f>
        <v>0</v>
      </c>
      <c r="G31" s="24"/>
      <c r="H31" s="24"/>
      <c r="I31" s="97">
        <v>0.15</v>
      </c>
      <c r="J31" s="96">
        <f>ROUND(ROUND((SUM($BF$78:$BF$94)),2)*$I$31,2)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6">
        <f>ROUND(SUM($BG$78:$BG$94),2)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48</v>
      </c>
      <c r="F33" s="96">
        <f>ROUND(SUM($BH$78:$BH$94),2)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96">
        <f>ROUND(SUM($BI$78:$BI$94),2)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50</v>
      </c>
      <c r="E36" s="34"/>
      <c r="F36" s="34"/>
      <c r="G36" s="98" t="s">
        <v>51</v>
      </c>
      <c r="H36" s="35" t="s">
        <v>52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105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Modernizace provozu Dykových školek v k.ú. Křtiny - I. etapa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103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VRN - Vedlejší rozpočtové náklady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Křtiny</v>
      </c>
      <c r="G49" s="24"/>
      <c r="H49" s="24"/>
      <c r="I49" s="88" t="s">
        <v>24</v>
      </c>
      <c r="J49" s="52" t="str">
        <f>IF($J$12="","",$J$12)</f>
        <v>09.06.2016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Mendelova univerzita v Brně</v>
      </c>
      <c r="G51" s="24"/>
      <c r="H51" s="24"/>
      <c r="I51" s="88" t="s">
        <v>35</v>
      </c>
      <c r="J51" s="17" t="str">
        <f>$E$21</f>
        <v>Zahrada Olomouc s.r.o.</v>
      </c>
      <c r="K51" s="27"/>
    </row>
    <row r="52" spans="2:11" s="6" customFormat="1" ht="15" customHeight="1">
      <c r="B52" s="23"/>
      <c r="C52" s="19" t="s">
        <v>33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106</v>
      </c>
      <c r="D54" s="32"/>
      <c r="E54" s="32"/>
      <c r="F54" s="32"/>
      <c r="G54" s="32"/>
      <c r="H54" s="32"/>
      <c r="I54" s="106"/>
      <c r="J54" s="107" t="s">
        <v>107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108</v>
      </c>
      <c r="D56" s="24"/>
      <c r="E56" s="24"/>
      <c r="F56" s="24"/>
      <c r="G56" s="24"/>
      <c r="H56" s="24"/>
      <c r="J56" s="67">
        <f>$J$78</f>
        <v>0</v>
      </c>
      <c r="K56" s="27"/>
      <c r="AU56" s="6" t="s">
        <v>109</v>
      </c>
    </row>
    <row r="57" spans="2:11" s="73" customFormat="1" ht="25.5" customHeight="1">
      <c r="B57" s="108"/>
      <c r="C57" s="109"/>
      <c r="D57" s="110" t="s">
        <v>536</v>
      </c>
      <c r="E57" s="110"/>
      <c r="F57" s="110"/>
      <c r="G57" s="110"/>
      <c r="H57" s="110"/>
      <c r="I57" s="111"/>
      <c r="J57" s="112">
        <f>$J$79</f>
        <v>0</v>
      </c>
      <c r="K57" s="113"/>
    </row>
    <row r="58" spans="2:11" s="114" customFormat="1" ht="21" customHeight="1">
      <c r="B58" s="115"/>
      <c r="C58" s="116"/>
      <c r="D58" s="117" t="s">
        <v>537</v>
      </c>
      <c r="E58" s="117"/>
      <c r="F58" s="117"/>
      <c r="G58" s="117"/>
      <c r="H58" s="117"/>
      <c r="I58" s="118"/>
      <c r="J58" s="119">
        <f>$J$80</f>
        <v>0</v>
      </c>
      <c r="K58" s="120"/>
    </row>
    <row r="59" spans="2:11" s="6" customFormat="1" ht="22.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11" s="6" customFormat="1" ht="7.5" customHeight="1">
      <c r="B60" s="38"/>
      <c r="C60" s="39"/>
      <c r="D60" s="39"/>
      <c r="E60" s="39"/>
      <c r="F60" s="39"/>
      <c r="G60" s="39"/>
      <c r="H60" s="39"/>
      <c r="I60" s="101"/>
      <c r="J60" s="39"/>
      <c r="K60" s="40"/>
    </row>
    <row r="64" spans="2:12" s="6" customFormat="1" ht="7.5" customHeight="1">
      <c r="B64" s="41"/>
      <c r="C64" s="42"/>
      <c r="D64" s="42"/>
      <c r="E64" s="42"/>
      <c r="F64" s="42"/>
      <c r="G64" s="42"/>
      <c r="H64" s="42"/>
      <c r="I64" s="103"/>
      <c r="J64" s="42"/>
      <c r="K64" s="42"/>
      <c r="L64" s="43"/>
    </row>
    <row r="65" spans="2:12" s="6" customFormat="1" ht="37.5" customHeight="1">
      <c r="B65" s="23"/>
      <c r="C65" s="12" t="s">
        <v>119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5" customHeight="1">
      <c r="B67" s="23"/>
      <c r="C67" s="19" t="s">
        <v>16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6.5" customHeight="1">
      <c r="B68" s="23"/>
      <c r="C68" s="24"/>
      <c r="D68" s="24"/>
      <c r="E68" s="237" t="str">
        <f>$E$7</f>
        <v>Modernizace provozu Dykových školek v k.ú. Křtiny - I. etapa</v>
      </c>
      <c r="F68" s="212"/>
      <c r="G68" s="212"/>
      <c r="H68" s="212"/>
      <c r="J68" s="24"/>
      <c r="K68" s="24"/>
      <c r="L68" s="43"/>
    </row>
    <row r="69" spans="2:12" s="6" customFormat="1" ht="15" customHeight="1">
      <c r="B69" s="23"/>
      <c r="C69" s="19" t="s">
        <v>103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9.5" customHeight="1">
      <c r="B70" s="23"/>
      <c r="C70" s="24"/>
      <c r="D70" s="24"/>
      <c r="E70" s="220" t="str">
        <f>$E$9</f>
        <v>VRN - Vedlejší rozpočtové náklady</v>
      </c>
      <c r="F70" s="212"/>
      <c r="G70" s="212"/>
      <c r="H70" s="212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8.75" customHeight="1">
      <c r="B72" s="23"/>
      <c r="C72" s="19" t="s">
        <v>22</v>
      </c>
      <c r="D72" s="24"/>
      <c r="E72" s="24"/>
      <c r="F72" s="17" t="str">
        <f>$F$12</f>
        <v>Křtiny</v>
      </c>
      <c r="G72" s="24"/>
      <c r="H72" s="24"/>
      <c r="I72" s="88" t="s">
        <v>24</v>
      </c>
      <c r="J72" s="52" t="str">
        <f>IF($J$12="","",$J$12)</f>
        <v>09.06.2016</v>
      </c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.75" customHeight="1">
      <c r="B74" s="23"/>
      <c r="C74" s="19" t="s">
        <v>28</v>
      </c>
      <c r="D74" s="24"/>
      <c r="E74" s="24"/>
      <c r="F74" s="17" t="str">
        <f>$E$15</f>
        <v>Mendelova univerzita v Brně</v>
      </c>
      <c r="G74" s="24"/>
      <c r="H74" s="24"/>
      <c r="I74" s="88" t="s">
        <v>35</v>
      </c>
      <c r="J74" s="17" t="str">
        <f>$E$21</f>
        <v>Zahrada Olomouc s.r.o.</v>
      </c>
      <c r="K74" s="24"/>
      <c r="L74" s="43"/>
    </row>
    <row r="75" spans="2:12" s="6" customFormat="1" ht="15" customHeight="1">
      <c r="B75" s="23"/>
      <c r="C75" s="19" t="s">
        <v>33</v>
      </c>
      <c r="D75" s="24"/>
      <c r="E75" s="24"/>
      <c r="F75" s="17">
        <f>IF($E$18="","",$E$18)</f>
      </c>
      <c r="G75" s="24"/>
      <c r="H75" s="24"/>
      <c r="J75" s="24"/>
      <c r="K75" s="24"/>
      <c r="L75" s="43"/>
    </row>
    <row r="76" spans="2:12" s="6" customFormat="1" ht="11.2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20" s="121" customFormat="1" ht="30" customHeight="1">
      <c r="B77" s="122"/>
      <c r="C77" s="123" t="s">
        <v>120</v>
      </c>
      <c r="D77" s="124" t="s">
        <v>59</v>
      </c>
      <c r="E77" s="124" t="s">
        <v>55</v>
      </c>
      <c r="F77" s="124" t="s">
        <v>121</v>
      </c>
      <c r="G77" s="124" t="s">
        <v>122</v>
      </c>
      <c r="H77" s="124" t="s">
        <v>123</v>
      </c>
      <c r="I77" s="125" t="s">
        <v>124</v>
      </c>
      <c r="J77" s="124" t="s">
        <v>125</v>
      </c>
      <c r="K77" s="126" t="s">
        <v>126</v>
      </c>
      <c r="L77" s="127"/>
      <c r="M77" s="59" t="s">
        <v>127</v>
      </c>
      <c r="N77" s="60" t="s">
        <v>44</v>
      </c>
      <c r="O77" s="60" t="s">
        <v>128</v>
      </c>
      <c r="P77" s="60" t="s">
        <v>129</v>
      </c>
      <c r="Q77" s="60" t="s">
        <v>130</v>
      </c>
      <c r="R77" s="60" t="s">
        <v>131</v>
      </c>
      <c r="S77" s="60" t="s">
        <v>132</v>
      </c>
      <c r="T77" s="61" t="s">
        <v>133</v>
      </c>
    </row>
    <row r="78" spans="2:63" s="6" customFormat="1" ht="30" customHeight="1">
      <c r="B78" s="23"/>
      <c r="C78" s="66" t="s">
        <v>108</v>
      </c>
      <c r="D78" s="24"/>
      <c r="E78" s="24"/>
      <c r="F78" s="24"/>
      <c r="G78" s="24"/>
      <c r="H78" s="24"/>
      <c r="J78" s="128">
        <f>$BK$78</f>
        <v>0</v>
      </c>
      <c r="K78" s="24"/>
      <c r="L78" s="43"/>
      <c r="M78" s="63"/>
      <c r="N78" s="64"/>
      <c r="O78" s="64"/>
      <c r="P78" s="129">
        <f>$P$79</f>
        <v>0</v>
      </c>
      <c r="Q78" s="64"/>
      <c r="R78" s="129">
        <f>$R$79</f>
        <v>0</v>
      </c>
      <c r="S78" s="64"/>
      <c r="T78" s="130">
        <f>$T$79</f>
        <v>0</v>
      </c>
      <c r="AT78" s="6" t="s">
        <v>73</v>
      </c>
      <c r="AU78" s="6" t="s">
        <v>109</v>
      </c>
      <c r="BK78" s="131">
        <f>$BK$79</f>
        <v>0</v>
      </c>
    </row>
    <row r="79" spans="2:63" s="132" customFormat="1" ht="37.5" customHeight="1">
      <c r="B79" s="133"/>
      <c r="C79" s="134"/>
      <c r="D79" s="134" t="s">
        <v>73</v>
      </c>
      <c r="E79" s="135" t="s">
        <v>98</v>
      </c>
      <c r="F79" s="135" t="s">
        <v>99</v>
      </c>
      <c r="G79" s="134"/>
      <c r="H79" s="134"/>
      <c r="J79" s="136">
        <f>$BK$79</f>
        <v>0</v>
      </c>
      <c r="K79" s="134"/>
      <c r="L79" s="137"/>
      <c r="M79" s="138"/>
      <c r="N79" s="134"/>
      <c r="O79" s="134"/>
      <c r="P79" s="139">
        <f>$P$80</f>
        <v>0</v>
      </c>
      <c r="Q79" s="134"/>
      <c r="R79" s="139">
        <f>$R$80</f>
        <v>0</v>
      </c>
      <c r="S79" s="134"/>
      <c r="T79" s="140">
        <f>$T$80</f>
        <v>0</v>
      </c>
      <c r="AR79" s="141" t="s">
        <v>165</v>
      </c>
      <c r="AT79" s="141" t="s">
        <v>73</v>
      </c>
      <c r="AU79" s="141" t="s">
        <v>74</v>
      </c>
      <c r="AY79" s="141" t="s">
        <v>136</v>
      </c>
      <c r="BK79" s="142">
        <f>$BK$80</f>
        <v>0</v>
      </c>
    </row>
    <row r="80" spans="2:63" s="132" customFormat="1" ht="21" customHeight="1">
      <c r="B80" s="133"/>
      <c r="C80" s="134"/>
      <c r="D80" s="134" t="s">
        <v>73</v>
      </c>
      <c r="E80" s="143" t="s">
        <v>538</v>
      </c>
      <c r="F80" s="143" t="s">
        <v>539</v>
      </c>
      <c r="G80" s="134"/>
      <c r="H80" s="134"/>
      <c r="J80" s="144">
        <f>$BK$80</f>
        <v>0</v>
      </c>
      <c r="K80" s="134"/>
      <c r="L80" s="137"/>
      <c r="M80" s="138"/>
      <c r="N80" s="134"/>
      <c r="O80" s="134"/>
      <c r="P80" s="139">
        <f>SUM($P$81:$P$94)</f>
        <v>0</v>
      </c>
      <c r="Q80" s="134"/>
      <c r="R80" s="139">
        <f>SUM($R$81:$R$94)</f>
        <v>0</v>
      </c>
      <c r="S80" s="134"/>
      <c r="T80" s="140">
        <f>SUM($T$81:$T$94)</f>
        <v>0</v>
      </c>
      <c r="AR80" s="141" t="s">
        <v>165</v>
      </c>
      <c r="AT80" s="141" t="s">
        <v>73</v>
      </c>
      <c r="AU80" s="141" t="s">
        <v>21</v>
      </c>
      <c r="AY80" s="141" t="s">
        <v>136</v>
      </c>
      <c r="BK80" s="142">
        <f>SUM($BK$81:$BK$94)</f>
        <v>0</v>
      </c>
    </row>
    <row r="81" spans="2:65" s="6" customFormat="1" ht="15.75" customHeight="1">
      <c r="B81" s="23"/>
      <c r="C81" s="145" t="s">
        <v>21</v>
      </c>
      <c r="D81" s="145" t="s">
        <v>138</v>
      </c>
      <c r="E81" s="146" t="s">
        <v>540</v>
      </c>
      <c r="F81" s="147" t="s">
        <v>541</v>
      </c>
      <c r="G81" s="148" t="s">
        <v>327</v>
      </c>
      <c r="H81" s="149">
        <v>1</v>
      </c>
      <c r="I81" s="150"/>
      <c r="J81" s="151">
        <f>ROUND($I$81*$H$81,2)</f>
        <v>0</v>
      </c>
      <c r="K81" s="147" t="s">
        <v>542</v>
      </c>
      <c r="L81" s="43"/>
      <c r="M81" s="152"/>
      <c r="N81" s="153" t="s">
        <v>45</v>
      </c>
      <c r="O81" s="24"/>
      <c r="P81" s="154">
        <f>$O$81*$H$81</f>
        <v>0</v>
      </c>
      <c r="Q81" s="154">
        <v>0</v>
      </c>
      <c r="R81" s="154">
        <f>$Q$81*$H$81</f>
        <v>0</v>
      </c>
      <c r="S81" s="154">
        <v>0</v>
      </c>
      <c r="T81" s="155">
        <f>$S$81*$H$81</f>
        <v>0</v>
      </c>
      <c r="AR81" s="89" t="s">
        <v>543</v>
      </c>
      <c r="AT81" s="89" t="s">
        <v>138</v>
      </c>
      <c r="AU81" s="89" t="s">
        <v>82</v>
      </c>
      <c r="AY81" s="6" t="s">
        <v>136</v>
      </c>
      <c r="BE81" s="156">
        <f>IF($N$81="základní",$J$81,0)</f>
        <v>0</v>
      </c>
      <c r="BF81" s="156">
        <f>IF($N$81="snížená",$J$81,0)</f>
        <v>0</v>
      </c>
      <c r="BG81" s="156">
        <f>IF($N$81="zákl. přenesená",$J$81,0)</f>
        <v>0</v>
      </c>
      <c r="BH81" s="156">
        <f>IF($N$81="sníž. přenesená",$J$81,0)</f>
        <v>0</v>
      </c>
      <c r="BI81" s="156">
        <f>IF($N$81="nulová",$J$81,0)</f>
        <v>0</v>
      </c>
      <c r="BJ81" s="89" t="s">
        <v>21</v>
      </c>
      <c r="BK81" s="156">
        <f>ROUND($I$81*$H$81,2)</f>
        <v>0</v>
      </c>
      <c r="BL81" s="89" t="s">
        <v>543</v>
      </c>
      <c r="BM81" s="89" t="s">
        <v>544</v>
      </c>
    </row>
    <row r="82" spans="2:47" s="6" customFormat="1" ht="16.5" customHeight="1">
      <c r="B82" s="23"/>
      <c r="C82" s="24"/>
      <c r="D82" s="157" t="s">
        <v>145</v>
      </c>
      <c r="E82" s="24"/>
      <c r="F82" s="158" t="s">
        <v>545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145</v>
      </c>
      <c r="AU82" s="6" t="s">
        <v>82</v>
      </c>
    </row>
    <row r="83" spans="2:65" s="6" customFormat="1" ht="15.75" customHeight="1">
      <c r="B83" s="23"/>
      <c r="C83" s="145" t="s">
        <v>82</v>
      </c>
      <c r="D83" s="145" t="s">
        <v>138</v>
      </c>
      <c r="E83" s="146" t="s">
        <v>546</v>
      </c>
      <c r="F83" s="147" t="s">
        <v>547</v>
      </c>
      <c r="G83" s="148" t="s">
        <v>327</v>
      </c>
      <c r="H83" s="149">
        <v>1</v>
      </c>
      <c r="I83" s="150"/>
      <c r="J83" s="151">
        <f>ROUND($I$83*$H$83,2)</f>
        <v>0</v>
      </c>
      <c r="K83" s="147" t="s">
        <v>542</v>
      </c>
      <c r="L83" s="43"/>
      <c r="M83" s="152"/>
      <c r="N83" s="153" t="s">
        <v>45</v>
      </c>
      <c r="O83" s="24"/>
      <c r="P83" s="154">
        <f>$O$83*$H$83</f>
        <v>0</v>
      </c>
      <c r="Q83" s="154">
        <v>0</v>
      </c>
      <c r="R83" s="154">
        <f>$Q$83*$H$83</f>
        <v>0</v>
      </c>
      <c r="S83" s="154">
        <v>0</v>
      </c>
      <c r="T83" s="155">
        <f>$S$83*$H$83</f>
        <v>0</v>
      </c>
      <c r="AR83" s="89" t="s">
        <v>543</v>
      </c>
      <c r="AT83" s="89" t="s">
        <v>138</v>
      </c>
      <c r="AU83" s="89" t="s">
        <v>82</v>
      </c>
      <c r="AY83" s="6" t="s">
        <v>136</v>
      </c>
      <c r="BE83" s="156">
        <f>IF($N$83="základní",$J$83,0)</f>
        <v>0</v>
      </c>
      <c r="BF83" s="156">
        <f>IF($N$83="snížená",$J$83,0)</f>
        <v>0</v>
      </c>
      <c r="BG83" s="156">
        <f>IF($N$83="zákl. přenesená",$J$83,0)</f>
        <v>0</v>
      </c>
      <c r="BH83" s="156">
        <f>IF($N$83="sníž. přenesená",$J$83,0)</f>
        <v>0</v>
      </c>
      <c r="BI83" s="156">
        <f>IF($N$83="nulová",$J$83,0)</f>
        <v>0</v>
      </c>
      <c r="BJ83" s="89" t="s">
        <v>21</v>
      </c>
      <c r="BK83" s="156">
        <f>ROUND($I$83*$H$83,2)</f>
        <v>0</v>
      </c>
      <c r="BL83" s="89" t="s">
        <v>543</v>
      </c>
      <c r="BM83" s="89" t="s">
        <v>548</v>
      </c>
    </row>
    <row r="84" spans="2:47" s="6" customFormat="1" ht="16.5" customHeight="1">
      <c r="B84" s="23"/>
      <c r="C84" s="24"/>
      <c r="D84" s="157" t="s">
        <v>145</v>
      </c>
      <c r="E84" s="24"/>
      <c r="F84" s="158" t="s">
        <v>549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145</v>
      </c>
      <c r="AU84" s="6" t="s">
        <v>82</v>
      </c>
    </row>
    <row r="85" spans="2:65" s="6" customFormat="1" ht="15.75" customHeight="1">
      <c r="B85" s="23"/>
      <c r="C85" s="145" t="s">
        <v>153</v>
      </c>
      <c r="D85" s="145" t="s">
        <v>138</v>
      </c>
      <c r="E85" s="146" t="s">
        <v>550</v>
      </c>
      <c r="F85" s="147" t="s">
        <v>551</v>
      </c>
      <c r="G85" s="148" t="s">
        <v>327</v>
      </c>
      <c r="H85" s="149">
        <v>1</v>
      </c>
      <c r="I85" s="150"/>
      <c r="J85" s="151">
        <f>ROUND($I$85*$H$85,2)</f>
        <v>0</v>
      </c>
      <c r="K85" s="147" t="s">
        <v>542</v>
      </c>
      <c r="L85" s="43"/>
      <c r="M85" s="152"/>
      <c r="N85" s="153" t="s">
        <v>45</v>
      </c>
      <c r="O85" s="24"/>
      <c r="P85" s="154">
        <f>$O$85*$H$85</f>
        <v>0</v>
      </c>
      <c r="Q85" s="154">
        <v>0</v>
      </c>
      <c r="R85" s="154">
        <f>$Q$85*$H$85</f>
        <v>0</v>
      </c>
      <c r="S85" s="154">
        <v>0</v>
      </c>
      <c r="T85" s="155">
        <f>$S$85*$H$85</f>
        <v>0</v>
      </c>
      <c r="AR85" s="89" t="s">
        <v>543</v>
      </c>
      <c r="AT85" s="89" t="s">
        <v>138</v>
      </c>
      <c r="AU85" s="89" t="s">
        <v>82</v>
      </c>
      <c r="AY85" s="6" t="s">
        <v>136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89" t="s">
        <v>21</v>
      </c>
      <c r="BK85" s="156">
        <f>ROUND($I$85*$H$85,2)</f>
        <v>0</v>
      </c>
      <c r="BL85" s="89" t="s">
        <v>543</v>
      </c>
      <c r="BM85" s="89" t="s">
        <v>552</v>
      </c>
    </row>
    <row r="86" spans="2:47" s="6" customFormat="1" ht="16.5" customHeight="1">
      <c r="B86" s="23"/>
      <c r="C86" s="24"/>
      <c r="D86" s="157" t="s">
        <v>145</v>
      </c>
      <c r="E86" s="24"/>
      <c r="F86" s="158" t="s">
        <v>553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145</v>
      </c>
      <c r="AU86" s="6" t="s">
        <v>82</v>
      </c>
    </row>
    <row r="87" spans="2:65" s="6" customFormat="1" ht="15.75" customHeight="1">
      <c r="B87" s="23"/>
      <c r="C87" s="145" t="s">
        <v>143</v>
      </c>
      <c r="D87" s="145" t="s">
        <v>138</v>
      </c>
      <c r="E87" s="146" t="s">
        <v>554</v>
      </c>
      <c r="F87" s="147" t="s">
        <v>555</v>
      </c>
      <c r="G87" s="148" t="s">
        <v>327</v>
      </c>
      <c r="H87" s="149">
        <v>1</v>
      </c>
      <c r="I87" s="150"/>
      <c r="J87" s="151">
        <f>ROUND($I$87*$H$87,2)</f>
        <v>0</v>
      </c>
      <c r="K87" s="147" t="s">
        <v>542</v>
      </c>
      <c r="L87" s="43"/>
      <c r="M87" s="152"/>
      <c r="N87" s="153" t="s">
        <v>45</v>
      </c>
      <c r="O87" s="24"/>
      <c r="P87" s="154">
        <f>$O$87*$H$87</f>
        <v>0</v>
      </c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9" t="s">
        <v>543</v>
      </c>
      <c r="AT87" s="89" t="s">
        <v>138</v>
      </c>
      <c r="AU87" s="89" t="s">
        <v>82</v>
      </c>
      <c r="AY87" s="6" t="s">
        <v>136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21</v>
      </c>
      <c r="BK87" s="156">
        <f>ROUND($I$87*$H$87,2)</f>
        <v>0</v>
      </c>
      <c r="BL87" s="89" t="s">
        <v>543</v>
      </c>
      <c r="BM87" s="89" t="s">
        <v>556</v>
      </c>
    </row>
    <row r="88" spans="2:47" s="6" customFormat="1" ht="27" customHeight="1">
      <c r="B88" s="23"/>
      <c r="C88" s="24"/>
      <c r="D88" s="157" t="s">
        <v>145</v>
      </c>
      <c r="E88" s="24"/>
      <c r="F88" s="158" t="s">
        <v>557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145</v>
      </c>
      <c r="AU88" s="6" t="s">
        <v>82</v>
      </c>
    </row>
    <row r="89" spans="2:65" s="6" customFormat="1" ht="15.75" customHeight="1">
      <c r="B89" s="23"/>
      <c r="C89" s="145" t="s">
        <v>165</v>
      </c>
      <c r="D89" s="145" t="s">
        <v>138</v>
      </c>
      <c r="E89" s="146" t="s">
        <v>558</v>
      </c>
      <c r="F89" s="147" t="s">
        <v>559</v>
      </c>
      <c r="G89" s="148" t="s">
        <v>327</v>
      </c>
      <c r="H89" s="149">
        <v>1</v>
      </c>
      <c r="I89" s="150"/>
      <c r="J89" s="151">
        <f>ROUND($I$89*$H$89,2)</f>
        <v>0</v>
      </c>
      <c r="K89" s="147" t="s">
        <v>542</v>
      </c>
      <c r="L89" s="43"/>
      <c r="M89" s="152"/>
      <c r="N89" s="153" t="s">
        <v>45</v>
      </c>
      <c r="O89" s="24"/>
      <c r="P89" s="154">
        <f>$O$89*$H$89</f>
        <v>0</v>
      </c>
      <c r="Q89" s="154">
        <v>0</v>
      </c>
      <c r="R89" s="154">
        <f>$Q$89*$H$89</f>
        <v>0</v>
      </c>
      <c r="S89" s="154">
        <v>0</v>
      </c>
      <c r="T89" s="155">
        <f>$S$89*$H$89</f>
        <v>0</v>
      </c>
      <c r="AR89" s="89" t="s">
        <v>543</v>
      </c>
      <c r="AT89" s="89" t="s">
        <v>138</v>
      </c>
      <c r="AU89" s="89" t="s">
        <v>82</v>
      </c>
      <c r="AY89" s="6" t="s">
        <v>136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21</v>
      </c>
      <c r="BK89" s="156">
        <f>ROUND($I$89*$H$89,2)</f>
        <v>0</v>
      </c>
      <c r="BL89" s="89" t="s">
        <v>543</v>
      </c>
      <c r="BM89" s="89" t="s">
        <v>560</v>
      </c>
    </row>
    <row r="90" spans="2:47" s="6" customFormat="1" ht="16.5" customHeight="1">
      <c r="B90" s="23"/>
      <c r="C90" s="24"/>
      <c r="D90" s="157" t="s">
        <v>145</v>
      </c>
      <c r="E90" s="24"/>
      <c r="F90" s="158" t="s">
        <v>561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145</v>
      </c>
      <c r="AU90" s="6" t="s">
        <v>82</v>
      </c>
    </row>
    <row r="91" spans="2:65" s="6" customFormat="1" ht="15.75" customHeight="1">
      <c r="B91" s="23"/>
      <c r="C91" s="145" t="s">
        <v>173</v>
      </c>
      <c r="D91" s="145" t="s">
        <v>138</v>
      </c>
      <c r="E91" s="146" t="s">
        <v>562</v>
      </c>
      <c r="F91" s="147" t="s">
        <v>563</v>
      </c>
      <c r="G91" s="148" t="s">
        <v>327</v>
      </c>
      <c r="H91" s="149">
        <v>1</v>
      </c>
      <c r="I91" s="150"/>
      <c r="J91" s="151">
        <f>ROUND($I$91*$H$91,2)</f>
        <v>0</v>
      </c>
      <c r="K91" s="147" t="s">
        <v>542</v>
      </c>
      <c r="L91" s="43"/>
      <c r="M91" s="152"/>
      <c r="N91" s="153" t="s">
        <v>45</v>
      </c>
      <c r="O91" s="24"/>
      <c r="P91" s="154">
        <f>$O$91*$H$91</f>
        <v>0</v>
      </c>
      <c r="Q91" s="154">
        <v>0</v>
      </c>
      <c r="R91" s="154">
        <f>$Q$91*$H$91</f>
        <v>0</v>
      </c>
      <c r="S91" s="154">
        <v>0</v>
      </c>
      <c r="T91" s="155">
        <f>$S$91*$H$91</f>
        <v>0</v>
      </c>
      <c r="AR91" s="89" t="s">
        <v>543</v>
      </c>
      <c r="AT91" s="89" t="s">
        <v>138</v>
      </c>
      <c r="AU91" s="89" t="s">
        <v>82</v>
      </c>
      <c r="AY91" s="6" t="s">
        <v>136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21</v>
      </c>
      <c r="BK91" s="156">
        <f>ROUND($I$91*$H$91,2)</f>
        <v>0</v>
      </c>
      <c r="BL91" s="89" t="s">
        <v>543</v>
      </c>
      <c r="BM91" s="89" t="s">
        <v>564</v>
      </c>
    </row>
    <row r="92" spans="2:47" s="6" customFormat="1" ht="16.5" customHeight="1">
      <c r="B92" s="23"/>
      <c r="C92" s="24"/>
      <c r="D92" s="157" t="s">
        <v>145</v>
      </c>
      <c r="E92" s="24"/>
      <c r="F92" s="158" t="s">
        <v>565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145</v>
      </c>
      <c r="AU92" s="6" t="s">
        <v>82</v>
      </c>
    </row>
    <row r="93" spans="2:65" s="6" customFormat="1" ht="15.75" customHeight="1">
      <c r="B93" s="23"/>
      <c r="C93" s="145" t="s">
        <v>178</v>
      </c>
      <c r="D93" s="145" t="s">
        <v>138</v>
      </c>
      <c r="E93" s="146" t="s">
        <v>286</v>
      </c>
      <c r="F93" s="147" t="s">
        <v>566</v>
      </c>
      <c r="G93" s="148" t="s">
        <v>327</v>
      </c>
      <c r="H93" s="149">
        <v>1</v>
      </c>
      <c r="I93" s="150"/>
      <c r="J93" s="151">
        <f>ROUND($I$93*$H$93,2)</f>
        <v>0</v>
      </c>
      <c r="K93" s="147"/>
      <c r="L93" s="43"/>
      <c r="M93" s="152"/>
      <c r="N93" s="153" t="s">
        <v>45</v>
      </c>
      <c r="O93" s="24"/>
      <c r="P93" s="154">
        <f>$O$93*$H$93</f>
        <v>0</v>
      </c>
      <c r="Q93" s="154">
        <v>0</v>
      </c>
      <c r="R93" s="154">
        <f>$Q$93*$H$93</f>
        <v>0</v>
      </c>
      <c r="S93" s="154">
        <v>0</v>
      </c>
      <c r="T93" s="155">
        <f>$S$93*$H$93</f>
        <v>0</v>
      </c>
      <c r="AR93" s="89" t="s">
        <v>543</v>
      </c>
      <c r="AT93" s="89" t="s">
        <v>138</v>
      </c>
      <c r="AU93" s="89" t="s">
        <v>82</v>
      </c>
      <c r="AY93" s="6" t="s">
        <v>136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21</v>
      </c>
      <c r="BK93" s="156">
        <f>ROUND($I$93*$H$93,2)</f>
        <v>0</v>
      </c>
      <c r="BL93" s="89" t="s">
        <v>543</v>
      </c>
      <c r="BM93" s="89" t="s">
        <v>567</v>
      </c>
    </row>
    <row r="94" spans="2:65" s="6" customFormat="1" ht="15.75" customHeight="1">
      <c r="B94" s="23"/>
      <c r="C94" s="148" t="s">
        <v>184</v>
      </c>
      <c r="D94" s="148" t="s">
        <v>138</v>
      </c>
      <c r="E94" s="146" t="s">
        <v>568</v>
      </c>
      <c r="F94" s="147" t="s">
        <v>569</v>
      </c>
      <c r="G94" s="148" t="s">
        <v>327</v>
      </c>
      <c r="H94" s="149">
        <v>1</v>
      </c>
      <c r="I94" s="150"/>
      <c r="J94" s="151">
        <f>ROUND($I$94*$H$94,2)</f>
        <v>0</v>
      </c>
      <c r="K94" s="147"/>
      <c r="L94" s="43"/>
      <c r="M94" s="152"/>
      <c r="N94" s="197" t="s">
        <v>45</v>
      </c>
      <c r="O94" s="195"/>
      <c r="P94" s="198">
        <f>$O$94*$H$94</f>
        <v>0</v>
      </c>
      <c r="Q94" s="198">
        <v>0</v>
      </c>
      <c r="R94" s="198">
        <f>$Q$94*$H$94</f>
        <v>0</v>
      </c>
      <c r="S94" s="198">
        <v>0</v>
      </c>
      <c r="T94" s="199">
        <f>$S$94*$H$94</f>
        <v>0</v>
      </c>
      <c r="AR94" s="89" t="s">
        <v>543</v>
      </c>
      <c r="AT94" s="89" t="s">
        <v>138</v>
      </c>
      <c r="AU94" s="89" t="s">
        <v>82</v>
      </c>
      <c r="AY94" s="89" t="s">
        <v>136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21</v>
      </c>
      <c r="BK94" s="156">
        <f>ROUND($I$94*$H$94,2)</f>
        <v>0</v>
      </c>
      <c r="BL94" s="89" t="s">
        <v>543</v>
      </c>
      <c r="BM94" s="89" t="s">
        <v>570</v>
      </c>
    </row>
    <row r="95" spans="2:12" s="6" customFormat="1" ht="7.5" customHeight="1">
      <c r="B95" s="38"/>
      <c r="C95" s="39"/>
      <c r="D95" s="39"/>
      <c r="E95" s="39"/>
      <c r="F95" s="39"/>
      <c r="G95" s="39"/>
      <c r="H95" s="39"/>
      <c r="I95" s="101"/>
      <c r="J95" s="39"/>
      <c r="K95" s="39"/>
      <c r="L95" s="43"/>
    </row>
    <row r="214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255" customFormat="1" ht="45" customHeight="1">
      <c r="B3" s="252"/>
      <c r="C3" s="253" t="s">
        <v>578</v>
      </c>
      <c r="D3" s="253"/>
      <c r="E3" s="253"/>
      <c r="F3" s="253"/>
      <c r="G3" s="253"/>
      <c r="H3" s="253"/>
      <c r="I3" s="253"/>
      <c r="J3" s="253"/>
      <c r="K3" s="254"/>
    </row>
    <row r="4" spans="2:11" ht="25.5" customHeight="1">
      <c r="B4" s="256"/>
      <c r="C4" s="257" t="s">
        <v>579</v>
      </c>
      <c r="D4" s="257"/>
      <c r="E4" s="257"/>
      <c r="F4" s="257"/>
      <c r="G4" s="257"/>
      <c r="H4" s="257"/>
      <c r="I4" s="257"/>
      <c r="J4" s="257"/>
      <c r="K4" s="258"/>
    </row>
    <row r="5" spans="2:11" ht="5.25" customHeight="1">
      <c r="B5" s="256"/>
      <c r="C5" s="259"/>
      <c r="D5" s="259"/>
      <c r="E5" s="259"/>
      <c r="F5" s="259"/>
      <c r="G5" s="259"/>
      <c r="H5" s="259"/>
      <c r="I5" s="259"/>
      <c r="J5" s="259"/>
      <c r="K5" s="258"/>
    </row>
    <row r="6" spans="2:11" ht="15" customHeight="1">
      <c r="B6" s="256"/>
      <c r="C6" s="260" t="s">
        <v>580</v>
      </c>
      <c r="D6" s="260"/>
      <c r="E6" s="260"/>
      <c r="F6" s="260"/>
      <c r="G6" s="260"/>
      <c r="H6" s="260"/>
      <c r="I6" s="260"/>
      <c r="J6" s="260"/>
      <c r="K6" s="258"/>
    </row>
    <row r="7" spans="2:11" ht="15" customHeight="1">
      <c r="B7" s="261"/>
      <c r="C7" s="260" t="s">
        <v>581</v>
      </c>
      <c r="D7" s="260"/>
      <c r="E7" s="260"/>
      <c r="F7" s="260"/>
      <c r="G7" s="260"/>
      <c r="H7" s="260"/>
      <c r="I7" s="260"/>
      <c r="J7" s="260"/>
      <c r="K7" s="258"/>
    </row>
    <row r="8" spans="2:11" ht="12.75" customHeight="1">
      <c r="B8" s="261"/>
      <c r="C8" s="262"/>
      <c r="D8" s="262"/>
      <c r="E8" s="262"/>
      <c r="F8" s="262"/>
      <c r="G8" s="262"/>
      <c r="H8" s="262"/>
      <c r="I8" s="262"/>
      <c r="J8" s="262"/>
      <c r="K8" s="258"/>
    </row>
    <row r="9" spans="2:11" ht="15" customHeight="1">
      <c r="B9" s="261"/>
      <c r="C9" s="260" t="s">
        <v>582</v>
      </c>
      <c r="D9" s="260"/>
      <c r="E9" s="260"/>
      <c r="F9" s="260"/>
      <c r="G9" s="260"/>
      <c r="H9" s="260"/>
      <c r="I9" s="260"/>
      <c r="J9" s="260"/>
      <c r="K9" s="258"/>
    </row>
    <row r="10" spans="2:11" ht="15" customHeight="1">
      <c r="B10" s="261"/>
      <c r="C10" s="262"/>
      <c r="D10" s="260" t="s">
        <v>583</v>
      </c>
      <c r="E10" s="260"/>
      <c r="F10" s="260"/>
      <c r="G10" s="260"/>
      <c r="H10" s="260"/>
      <c r="I10" s="260"/>
      <c r="J10" s="260"/>
      <c r="K10" s="258"/>
    </row>
    <row r="11" spans="2:11" ht="15" customHeight="1">
      <c r="B11" s="261"/>
      <c r="C11" s="263"/>
      <c r="D11" s="260" t="s">
        <v>584</v>
      </c>
      <c r="E11" s="260"/>
      <c r="F11" s="260"/>
      <c r="G11" s="260"/>
      <c r="H11" s="260"/>
      <c r="I11" s="260"/>
      <c r="J11" s="260"/>
      <c r="K11" s="258"/>
    </row>
    <row r="12" spans="2:11" ht="12.75" customHeight="1">
      <c r="B12" s="261"/>
      <c r="C12" s="263"/>
      <c r="D12" s="263"/>
      <c r="E12" s="263"/>
      <c r="F12" s="263"/>
      <c r="G12" s="263"/>
      <c r="H12" s="263"/>
      <c r="I12" s="263"/>
      <c r="J12" s="263"/>
      <c r="K12" s="258"/>
    </row>
    <row r="13" spans="2:11" ht="15" customHeight="1">
      <c r="B13" s="261"/>
      <c r="C13" s="263"/>
      <c r="D13" s="260" t="s">
        <v>585</v>
      </c>
      <c r="E13" s="260"/>
      <c r="F13" s="260"/>
      <c r="G13" s="260"/>
      <c r="H13" s="260"/>
      <c r="I13" s="260"/>
      <c r="J13" s="260"/>
      <c r="K13" s="258"/>
    </row>
    <row r="14" spans="2:11" ht="15" customHeight="1">
      <c r="B14" s="261"/>
      <c r="C14" s="263"/>
      <c r="D14" s="260" t="s">
        <v>586</v>
      </c>
      <c r="E14" s="260"/>
      <c r="F14" s="260"/>
      <c r="G14" s="260"/>
      <c r="H14" s="260"/>
      <c r="I14" s="260"/>
      <c r="J14" s="260"/>
      <c r="K14" s="258"/>
    </row>
    <row r="15" spans="2:11" ht="15" customHeight="1">
      <c r="B15" s="261"/>
      <c r="C15" s="263"/>
      <c r="D15" s="260" t="s">
        <v>587</v>
      </c>
      <c r="E15" s="260"/>
      <c r="F15" s="260"/>
      <c r="G15" s="260"/>
      <c r="H15" s="260"/>
      <c r="I15" s="260"/>
      <c r="J15" s="260"/>
      <c r="K15" s="258"/>
    </row>
    <row r="16" spans="2:11" ht="15" customHeight="1">
      <c r="B16" s="261"/>
      <c r="C16" s="263"/>
      <c r="D16" s="263"/>
      <c r="E16" s="264" t="s">
        <v>80</v>
      </c>
      <c r="F16" s="260" t="s">
        <v>588</v>
      </c>
      <c r="G16" s="260"/>
      <c r="H16" s="260"/>
      <c r="I16" s="260"/>
      <c r="J16" s="260"/>
      <c r="K16" s="258"/>
    </row>
    <row r="17" spans="2:11" ht="15" customHeight="1">
      <c r="B17" s="261"/>
      <c r="C17" s="263"/>
      <c r="D17" s="263"/>
      <c r="E17" s="264" t="s">
        <v>589</v>
      </c>
      <c r="F17" s="260" t="s">
        <v>590</v>
      </c>
      <c r="G17" s="260"/>
      <c r="H17" s="260"/>
      <c r="I17" s="260"/>
      <c r="J17" s="260"/>
      <c r="K17" s="258"/>
    </row>
    <row r="18" spans="2:11" ht="15" customHeight="1">
      <c r="B18" s="261"/>
      <c r="C18" s="263"/>
      <c r="D18" s="263"/>
      <c r="E18" s="264" t="s">
        <v>591</v>
      </c>
      <c r="F18" s="260" t="s">
        <v>592</v>
      </c>
      <c r="G18" s="260"/>
      <c r="H18" s="260"/>
      <c r="I18" s="260"/>
      <c r="J18" s="260"/>
      <c r="K18" s="258"/>
    </row>
    <row r="19" spans="2:11" ht="15" customHeight="1">
      <c r="B19" s="261"/>
      <c r="C19" s="263"/>
      <c r="D19" s="263"/>
      <c r="E19" s="264" t="s">
        <v>593</v>
      </c>
      <c r="F19" s="260" t="s">
        <v>594</v>
      </c>
      <c r="G19" s="260"/>
      <c r="H19" s="260"/>
      <c r="I19" s="260"/>
      <c r="J19" s="260"/>
      <c r="K19" s="258"/>
    </row>
    <row r="20" spans="2:11" ht="15" customHeight="1">
      <c r="B20" s="261"/>
      <c r="C20" s="263"/>
      <c r="D20" s="263"/>
      <c r="E20" s="264" t="s">
        <v>595</v>
      </c>
      <c r="F20" s="260" t="s">
        <v>596</v>
      </c>
      <c r="G20" s="260"/>
      <c r="H20" s="260"/>
      <c r="I20" s="260"/>
      <c r="J20" s="260"/>
      <c r="K20" s="258"/>
    </row>
    <row r="21" spans="2:11" ht="15" customHeight="1">
      <c r="B21" s="261"/>
      <c r="C21" s="263"/>
      <c r="D21" s="263"/>
      <c r="E21" s="264" t="s">
        <v>597</v>
      </c>
      <c r="F21" s="260" t="s">
        <v>598</v>
      </c>
      <c r="G21" s="260"/>
      <c r="H21" s="260"/>
      <c r="I21" s="260"/>
      <c r="J21" s="260"/>
      <c r="K21" s="258"/>
    </row>
    <row r="22" spans="2:11" ht="12.75" customHeight="1">
      <c r="B22" s="261"/>
      <c r="C22" s="263"/>
      <c r="D22" s="263"/>
      <c r="E22" s="263"/>
      <c r="F22" s="263"/>
      <c r="G22" s="263"/>
      <c r="H22" s="263"/>
      <c r="I22" s="263"/>
      <c r="J22" s="263"/>
      <c r="K22" s="258"/>
    </row>
    <row r="23" spans="2:11" ht="15" customHeight="1">
      <c r="B23" s="261"/>
      <c r="C23" s="260" t="s">
        <v>599</v>
      </c>
      <c r="D23" s="260"/>
      <c r="E23" s="260"/>
      <c r="F23" s="260"/>
      <c r="G23" s="260"/>
      <c r="H23" s="260"/>
      <c r="I23" s="260"/>
      <c r="J23" s="260"/>
      <c r="K23" s="258"/>
    </row>
    <row r="24" spans="2:11" ht="15" customHeight="1">
      <c r="B24" s="261"/>
      <c r="C24" s="260" t="s">
        <v>600</v>
      </c>
      <c r="D24" s="260"/>
      <c r="E24" s="260"/>
      <c r="F24" s="260"/>
      <c r="G24" s="260"/>
      <c r="H24" s="260"/>
      <c r="I24" s="260"/>
      <c r="J24" s="260"/>
      <c r="K24" s="258"/>
    </row>
    <row r="25" spans="2:11" ht="15" customHeight="1">
      <c r="B25" s="261"/>
      <c r="C25" s="262"/>
      <c r="D25" s="260" t="s">
        <v>601</v>
      </c>
      <c r="E25" s="260"/>
      <c r="F25" s="260"/>
      <c r="G25" s="260"/>
      <c r="H25" s="260"/>
      <c r="I25" s="260"/>
      <c r="J25" s="260"/>
      <c r="K25" s="258"/>
    </row>
    <row r="26" spans="2:11" ht="15" customHeight="1">
      <c r="B26" s="261"/>
      <c r="C26" s="263"/>
      <c r="D26" s="260" t="s">
        <v>602</v>
      </c>
      <c r="E26" s="260"/>
      <c r="F26" s="260"/>
      <c r="G26" s="260"/>
      <c r="H26" s="260"/>
      <c r="I26" s="260"/>
      <c r="J26" s="260"/>
      <c r="K26" s="258"/>
    </row>
    <row r="27" spans="2:11" ht="12.75" customHeight="1">
      <c r="B27" s="261"/>
      <c r="C27" s="263"/>
      <c r="D27" s="263"/>
      <c r="E27" s="263"/>
      <c r="F27" s="263"/>
      <c r="G27" s="263"/>
      <c r="H27" s="263"/>
      <c r="I27" s="263"/>
      <c r="J27" s="263"/>
      <c r="K27" s="258"/>
    </row>
    <row r="28" spans="2:11" ht="15" customHeight="1">
      <c r="B28" s="261"/>
      <c r="C28" s="263"/>
      <c r="D28" s="260" t="s">
        <v>603</v>
      </c>
      <c r="E28" s="260"/>
      <c r="F28" s="260"/>
      <c r="G28" s="260"/>
      <c r="H28" s="260"/>
      <c r="I28" s="260"/>
      <c r="J28" s="260"/>
      <c r="K28" s="258"/>
    </row>
    <row r="29" spans="2:11" ht="15" customHeight="1">
      <c r="B29" s="261"/>
      <c r="C29" s="263"/>
      <c r="D29" s="260" t="s">
        <v>604</v>
      </c>
      <c r="E29" s="260"/>
      <c r="F29" s="260"/>
      <c r="G29" s="260"/>
      <c r="H29" s="260"/>
      <c r="I29" s="260"/>
      <c r="J29" s="260"/>
      <c r="K29" s="258"/>
    </row>
    <row r="30" spans="2:11" ht="12.75" customHeight="1">
      <c r="B30" s="261"/>
      <c r="C30" s="263"/>
      <c r="D30" s="263"/>
      <c r="E30" s="263"/>
      <c r="F30" s="263"/>
      <c r="G30" s="263"/>
      <c r="H30" s="263"/>
      <c r="I30" s="263"/>
      <c r="J30" s="263"/>
      <c r="K30" s="258"/>
    </row>
    <row r="31" spans="2:11" ht="15" customHeight="1">
      <c r="B31" s="261"/>
      <c r="C31" s="263"/>
      <c r="D31" s="260" t="s">
        <v>605</v>
      </c>
      <c r="E31" s="260"/>
      <c r="F31" s="260"/>
      <c r="G31" s="260"/>
      <c r="H31" s="260"/>
      <c r="I31" s="260"/>
      <c r="J31" s="260"/>
      <c r="K31" s="258"/>
    </row>
    <row r="32" spans="2:11" ht="15" customHeight="1">
      <c r="B32" s="261"/>
      <c r="C32" s="263"/>
      <c r="D32" s="260" t="s">
        <v>606</v>
      </c>
      <c r="E32" s="260"/>
      <c r="F32" s="260"/>
      <c r="G32" s="260"/>
      <c r="H32" s="260"/>
      <c r="I32" s="260"/>
      <c r="J32" s="260"/>
      <c r="K32" s="258"/>
    </row>
    <row r="33" spans="2:11" ht="15" customHeight="1">
      <c r="B33" s="261"/>
      <c r="C33" s="263"/>
      <c r="D33" s="260" t="s">
        <v>607</v>
      </c>
      <c r="E33" s="260"/>
      <c r="F33" s="260"/>
      <c r="G33" s="260"/>
      <c r="H33" s="260"/>
      <c r="I33" s="260"/>
      <c r="J33" s="260"/>
      <c r="K33" s="258"/>
    </row>
    <row r="34" spans="2:11" ht="15" customHeight="1">
      <c r="B34" s="261"/>
      <c r="C34" s="263"/>
      <c r="D34" s="262"/>
      <c r="E34" s="265" t="s">
        <v>120</v>
      </c>
      <c r="F34" s="262"/>
      <c r="G34" s="260" t="s">
        <v>608</v>
      </c>
      <c r="H34" s="260"/>
      <c r="I34" s="260"/>
      <c r="J34" s="260"/>
      <c r="K34" s="258"/>
    </row>
    <row r="35" spans="2:11" ht="30.75" customHeight="1">
      <c r="B35" s="261"/>
      <c r="C35" s="263"/>
      <c r="D35" s="262"/>
      <c r="E35" s="265" t="s">
        <v>609</v>
      </c>
      <c r="F35" s="262"/>
      <c r="G35" s="260" t="s">
        <v>610</v>
      </c>
      <c r="H35" s="260"/>
      <c r="I35" s="260"/>
      <c r="J35" s="260"/>
      <c r="K35" s="258"/>
    </row>
    <row r="36" spans="2:11" ht="15" customHeight="1">
      <c r="B36" s="261"/>
      <c r="C36" s="263"/>
      <c r="D36" s="262"/>
      <c r="E36" s="265" t="s">
        <v>55</v>
      </c>
      <c r="F36" s="262"/>
      <c r="G36" s="260" t="s">
        <v>611</v>
      </c>
      <c r="H36" s="260"/>
      <c r="I36" s="260"/>
      <c r="J36" s="260"/>
      <c r="K36" s="258"/>
    </row>
    <row r="37" spans="2:11" ht="15" customHeight="1">
      <c r="B37" s="261"/>
      <c r="C37" s="263"/>
      <c r="D37" s="262"/>
      <c r="E37" s="265" t="s">
        <v>121</v>
      </c>
      <c r="F37" s="262"/>
      <c r="G37" s="260" t="s">
        <v>612</v>
      </c>
      <c r="H37" s="260"/>
      <c r="I37" s="260"/>
      <c r="J37" s="260"/>
      <c r="K37" s="258"/>
    </row>
    <row r="38" spans="2:11" ht="15" customHeight="1">
      <c r="B38" s="261"/>
      <c r="C38" s="263"/>
      <c r="D38" s="262"/>
      <c r="E38" s="265" t="s">
        <v>122</v>
      </c>
      <c r="F38" s="262"/>
      <c r="G38" s="260" t="s">
        <v>613</v>
      </c>
      <c r="H38" s="260"/>
      <c r="I38" s="260"/>
      <c r="J38" s="260"/>
      <c r="K38" s="258"/>
    </row>
    <row r="39" spans="2:11" ht="15" customHeight="1">
      <c r="B39" s="261"/>
      <c r="C39" s="263"/>
      <c r="D39" s="262"/>
      <c r="E39" s="265" t="s">
        <v>123</v>
      </c>
      <c r="F39" s="262"/>
      <c r="G39" s="260" t="s">
        <v>614</v>
      </c>
      <c r="H39" s="260"/>
      <c r="I39" s="260"/>
      <c r="J39" s="260"/>
      <c r="K39" s="258"/>
    </row>
    <row r="40" spans="2:11" ht="15" customHeight="1">
      <c r="B40" s="261"/>
      <c r="C40" s="263"/>
      <c r="D40" s="262"/>
      <c r="E40" s="265" t="s">
        <v>615</v>
      </c>
      <c r="F40" s="262"/>
      <c r="G40" s="260" t="s">
        <v>616</v>
      </c>
      <c r="H40" s="260"/>
      <c r="I40" s="260"/>
      <c r="J40" s="260"/>
      <c r="K40" s="258"/>
    </row>
    <row r="41" spans="2:11" ht="15" customHeight="1">
      <c r="B41" s="261"/>
      <c r="C41" s="263"/>
      <c r="D41" s="262"/>
      <c r="E41" s="265"/>
      <c r="F41" s="262"/>
      <c r="G41" s="260" t="s">
        <v>617</v>
      </c>
      <c r="H41" s="260"/>
      <c r="I41" s="260"/>
      <c r="J41" s="260"/>
      <c r="K41" s="258"/>
    </row>
    <row r="42" spans="2:11" ht="15" customHeight="1">
      <c r="B42" s="261"/>
      <c r="C42" s="263"/>
      <c r="D42" s="262"/>
      <c r="E42" s="265" t="s">
        <v>618</v>
      </c>
      <c r="F42" s="262"/>
      <c r="G42" s="260" t="s">
        <v>619</v>
      </c>
      <c r="H42" s="260"/>
      <c r="I42" s="260"/>
      <c r="J42" s="260"/>
      <c r="K42" s="258"/>
    </row>
    <row r="43" spans="2:11" ht="15" customHeight="1">
      <c r="B43" s="261"/>
      <c r="C43" s="263"/>
      <c r="D43" s="262"/>
      <c r="E43" s="265" t="s">
        <v>126</v>
      </c>
      <c r="F43" s="262"/>
      <c r="G43" s="260" t="s">
        <v>620</v>
      </c>
      <c r="H43" s="260"/>
      <c r="I43" s="260"/>
      <c r="J43" s="260"/>
      <c r="K43" s="258"/>
    </row>
    <row r="44" spans="2:11" ht="12.75" customHeight="1">
      <c r="B44" s="261"/>
      <c r="C44" s="263"/>
      <c r="D44" s="262"/>
      <c r="E44" s="262"/>
      <c r="F44" s="262"/>
      <c r="G44" s="262"/>
      <c r="H44" s="262"/>
      <c r="I44" s="262"/>
      <c r="J44" s="262"/>
      <c r="K44" s="258"/>
    </row>
    <row r="45" spans="2:11" ht="15" customHeight="1">
      <c r="B45" s="261"/>
      <c r="C45" s="263"/>
      <c r="D45" s="260" t="s">
        <v>621</v>
      </c>
      <c r="E45" s="260"/>
      <c r="F45" s="260"/>
      <c r="G45" s="260"/>
      <c r="H45" s="260"/>
      <c r="I45" s="260"/>
      <c r="J45" s="260"/>
      <c r="K45" s="258"/>
    </row>
    <row r="46" spans="2:11" ht="15" customHeight="1">
      <c r="B46" s="261"/>
      <c r="C46" s="263"/>
      <c r="D46" s="263"/>
      <c r="E46" s="260" t="s">
        <v>622</v>
      </c>
      <c r="F46" s="260"/>
      <c r="G46" s="260"/>
      <c r="H46" s="260"/>
      <c r="I46" s="260"/>
      <c r="J46" s="260"/>
      <c r="K46" s="258"/>
    </row>
    <row r="47" spans="2:11" ht="15" customHeight="1">
      <c r="B47" s="261"/>
      <c r="C47" s="263"/>
      <c r="D47" s="263"/>
      <c r="E47" s="260" t="s">
        <v>623</v>
      </c>
      <c r="F47" s="260"/>
      <c r="G47" s="260"/>
      <c r="H47" s="260"/>
      <c r="I47" s="260"/>
      <c r="J47" s="260"/>
      <c r="K47" s="258"/>
    </row>
    <row r="48" spans="2:11" ht="15" customHeight="1">
      <c r="B48" s="261"/>
      <c r="C48" s="263"/>
      <c r="D48" s="263"/>
      <c r="E48" s="260" t="s">
        <v>624</v>
      </c>
      <c r="F48" s="260"/>
      <c r="G48" s="260"/>
      <c r="H48" s="260"/>
      <c r="I48" s="260"/>
      <c r="J48" s="260"/>
      <c r="K48" s="258"/>
    </row>
    <row r="49" spans="2:11" ht="15" customHeight="1">
      <c r="B49" s="261"/>
      <c r="C49" s="263"/>
      <c r="D49" s="260" t="s">
        <v>625</v>
      </c>
      <c r="E49" s="260"/>
      <c r="F49" s="260"/>
      <c r="G49" s="260"/>
      <c r="H49" s="260"/>
      <c r="I49" s="260"/>
      <c r="J49" s="260"/>
      <c r="K49" s="258"/>
    </row>
    <row r="50" spans="2:11" ht="25.5" customHeight="1">
      <c r="B50" s="256"/>
      <c r="C50" s="257" t="s">
        <v>626</v>
      </c>
      <c r="D50" s="257"/>
      <c r="E50" s="257"/>
      <c r="F50" s="257"/>
      <c r="G50" s="257"/>
      <c r="H50" s="257"/>
      <c r="I50" s="257"/>
      <c r="J50" s="257"/>
      <c r="K50" s="258"/>
    </row>
    <row r="51" spans="2:11" ht="5.25" customHeight="1">
      <c r="B51" s="256"/>
      <c r="C51" s="259"/>
      <c r="D51" s="259"/>
      <c r="E51" s="259"/>
      <c r="F51" s="259"/>
      <c r="G51" s="259"/>
      <c r="H51" s="259"/>
      <c r="I51" s="259"/>
      <c r="J51" s="259"/>
      <c r="K51" s="258"/>
    </row>
    <row r="52" spans="2:11" ht="15" customHeight="1">
      <c r="B52" s="256"/>
      <c r="C52" s="260" t="s">
        <v>627</v>
      </c>
      <c r="D52" s="260"/>
      <c r="E52" s="260"/>
      <c r="F52" s="260"/>
      <c r="G52" s="260"/>
      <c r="H52" s="260"/>
      <c r="I52" s="260"/>
      <c r="J52" s="260"/>
      <c r="K52" s="258"/>
    </row>
    <row r="53" spans="2:11" ht="15" customHeight="1">
      <c r="B53" s="256"/>
      <c r="C53" s="260" t="s">
        <v>628</v>
      </c>
      <c r="D53" s="260"/>
      <c r="E53" s="260"/>
      <c r="F53" s="260"/>
      <c r="G53" s="260"/>
      <c r="H53" s="260"/>
      <c r="I53" s="260"/>
      <c r="J53" s="260"/>
      <c r="K53" s="258"/>
    </row>
    <row r="54" spans="2:11" ht="12.75" customHeight="1">
      <c r="B54" s="256"/>
      <c r="C54" s="262"/>
      <c r="D54" s="262"/>
      <c r="E54" s="262"/>
      <c r="F54" s="262"/>
      <c r="G54" s="262"/>
      <c r="H54" s="262"/>
      <c r="I54" s="262"/>
      <c r="J54" s="262"/>
      <c r="K54" s="258"/>
    </row>
    <row r="55" spans="2:11" ht="15" customHeight="1">
      <c r="B55" s="256"/>
      <c r="C55" s="260" t="s">
        <v>629</v>
      </c>
      <c r="D55" s="260"/>
      <c r="E55" s="260"/>
      <c r="F55" s="260"/>
      <c r="G55" s="260"/>
      <c r="H55" s="260"/>
      <c r="I55" s="260"/>
      <c r="J55" s="260"/>
      <c r="K55" s="258"/>
    </row>
    <row r="56" spans="2:11" ht="15" customHeight="1">
      <c r="B56" s="256"/>
      <c r="C56" s="263"/>
      <c r="D56" s="260" t="s">
        <v>630</v>
      </c>
      <c r="E56" s="260"/>
      <c r="F56" s="260"/>
      <c r="G56" s="260"/>
      <c r="H56" s="260"/>
      <c r="I56" s="260"/>
      <c r="J56" s="260"/>
      <c r="K56" s="258"/>
    </row>
    <row r="57" spans="2:11" ht="15" customHeight="1">
      <c r="B57" s="256"/>
      <c r="C57" s="263"/>
      <c r="D57" s="260" t="s">
        <v>631</v>
      </c>
      <c r="E57" s="260"/>
      <c r="F57" s="260"/>
      <c r="G57" s="260"/>
      <c r="H57" s="260"/>
      <c r="I57" s="260"/>
      <c r="J57" s="260"/>
      <c r="K57" s="258"/>
    </row>
    <row r="58" spans="2:11" ht="15" customHeight="1">
      <c r="B58" s="256"/>
      <c r="C58" s="263"/>
      <c r="D58" s="260" t="s">
        <v>632</v>
      </c>
      <c r="E58" s="260"/>
      <c r="F58" s="260"/>
      <c r="G58" s="260"/>
      <c r="H58" s="260"/>
      <c r="I58" s="260"/>
      <c r="J58" s="260"/>
      <c r="K58" s="258"/>
    </row>
    <row r="59" spans="2:11" ht="15" customHeight="1">
      <c r="B59" s="256"/>
      <c r="C59" s="263"/>
      <c r="D59" s="260" t="s">
        <v>633</v>
      </c>
      <c r="E59" s="260"/>
      <c r="F59" s="260"/>
      <c r="G59" s="260"/>
      <c r="H59" s="260"/>
      <c r="I59" s="260"/>
      <c r="J59" s="260"/>
      <c r="K59" s="258"/>
    </row>
    <row r="60" spans="2:11" ht="15" customHeight="1">
      <c r="B60" s="256"/>
      <c r="C60" s="263"/>
      <c r="D60" s="266" t="s">
        <v>634</v>
      </c>
      <c r="E60" s="266"/>
      <c r="F60" s="266"/>
      <c r="G60" s="266"/>
      <c r="H60" s="266"/>
      <c r="I60" s="266"/>
      <c r="J60" s="266"/>
      <c r="K60" s="258"/>
    </row>
    <row r="61" spans="2:11" ht="15" customHeight="1">
      <c r="B61" s="256"/>
      <c r="C61" s="263"/>
      <c r="D61" s="260" t="s">
        <v>635</v>
      </c>
      <c r="E61" s="260"/>
      <c r="F61" s="260"/>
      <c r="G61" s="260"/>
      <c r="H61" s="260"/>
      <c r="I61" s="260"/>
      <c r="J61" s="260"/>
      <c r="K61" s="258"/>
    </row>
    <row r="62" spans="2:11" ht="12.75" customHeight="1">
      <c r="B62" s="256"/>
      <c r="C62" s="263"/>
      <c r="D62" s="263"/>
      <c r="E62" s="267"/>
      <c r="F62" s="263"/>
      <c r="G62" s="263"/>
      <c r="H62" s="263"/>
      <c r="I62" s="263"/>
      <c r="J62" s="263"/>
      <c r="K62" s="258"/>
    </row>
    <row r="63" spans="2:11" ht="15" customHeight="1">
      <c r="B63" s="256"/>
      <c r="C63" s="263"/>
      <c r="D63" s="260" t="s">
        <v>636</v>
      </c>
      <c r="E63" s="260"/>
      <c r="F63" s="260"/>
      <c r="G63" s="260"/>
      <c r="H63" s="260"/>
      <c r="I63" s="260"/>
      <c r="J63" s="260"/>
      <c r="K63" s="258"/>
    </row>
    <row r="64" spans="2:11" ht="15" customHeight="1">
      <c r="B64" s="256"/>
      <c r="C64" s="263"/>
      <c r="D64" s="266" t="s">
        <v>637</v>
      </c>
      <c r="E64" s="266"/>
      <c r="F64" s="266"/>
      <c r="G64" s="266"/>
      <c r="H64" s="266"/>
      <c r="I64" s="266"/>
      <c r="J64" s="266"/>
      <c r="K64" s="258"/>
    </row>
    <row r="65" spans="2:11" ht="15" customHeight="1">
      <c r="B65" s="256"/>
      <c r="C65" s="263"/>
      <c r="D65" s="260" t="s">
        <v>638</v>
      </c>
      <c r="E65" s="260"/>
      <c r="F65" s="260"/>
      <c r="G65" s="260"/>
      <c r="H65" s="260"/>
      <c r="I65" s="260"/>
      <c r="J65" s="260"/>
      <c r="K65" s="258"/>
    </row>
    <row r="66" spans="2:11" ht="15" customHeight="1">
      <c r="B66" s="256"/>
      <c r="C66" s="263"/>
      <c r="D66" s="260" t="s">
        <v>639</v>
      </c>
      <c r="E66" s="260"/>
      <c r="F66" s="260"/>
      <c r="G66" s="260"/>
      <c r="H66" s="260"/>
      <c r="I66" s="260"/>
      <c r="J66" s="260"/>
      <c r="K66" s="258"/>
    </row>
    <row r="67" spans="2:11" ht="15" customHeight="1">
      <c r="B67" s="256"/>
      <c r="C67" s="263"/>
      <c r="D67" s="260" t="s">
        <v>640</v>
      </c>
      <c r="E67" s="260"/>
      <c r="F67" s="260"/>
      <c r="G67" s="260"/>
      <c r="H67" s="260"/>
      <c r="I67" s="260"/>
      <c r="J67" s="260"/>
      <c r="K67" s="258"/>
    </row>
    <row r="68" spans="2:11" ht="15" customHeight="1">
      <c r="B68" s="256"/>
      <c r="C68" s="263"/>
      <c r="D68" s="260" t="s">
        <v>641</v>
      </c>
      <c r="E68" s="260"/>
      <c r="F68" s="260"/>
      <c r="G68" s="260"/>
      <c r="H68" s="260"/>
      <c r="I68" s="260"/>
      <c r="J68" s="260"/>
      <c r="K68" s="258"/>
    </row>
    <row r="69" spans="2:11" ht="12.75" customHeight="1">
      <c r="B69" s="268"/>
      <c r="C69" s="269"/>
      <c r="D69" s="269"/>
      <c r="E69" s="269"/>
      <c r="F69" s="269"/>
      <c r="G69" s="269"/>
      <c r="H69" s="269"/>
      <c r="I69" s="269"/>
      <c r="J69" s="269"/>
      <c r="K69" s="270"/>
    </row>
    <row r="70" spans="2:11" ht="18.75" customHeight="1">
      <c r="B70" s="271"/>
      <c r="C70" s="271"/>
      <c r="D70" s="271"/>
      <c r="E70" s="271"/>
      <c r="F70" s="271"/>
      <c r="G70" s="271"/>
      <c r="H70" s="271"/>
      <c r="I70" s="271"/>
      <c r="J70" s="271"/>
      <c r="K70" s="272"/>
    </row>
    <row r="71" spans="2:11" ht="18.75" customHeight="1">
      <c r="B71" s="272"/>
      <c r="C71" s="272"/>
      <c r="D71" s="272"/>
      <c r="E71" s="272"/>
      <c r="F71" s="272"/>
      <c r="G71" s="272"/>
      <c r="H71" s="272"/>
      <c r="I71" s="272"/>
      <c r="J71" s="272"/>
      <c r="K71" s="272"/>
    </row>
    <row r="72" spans="2:11" ht="7.5" customHeight="1">
      <c r="B72" s="273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ht="45" customHeight="1">
      <c r="B73" s="276"/>
      <c r="C73" s="277" t="s">
        <v>577</v>
      </c>
      <c r="D73" s="277"/>
      <c r="E73" s="277"/>
      <c r="F73" s="277"/>
      <c r="G73" s="277"/>
      <c r="H73" s="277"/>
      <c r="I73" s="277"/>
      <c r="J73" s="277"/>
      <c r="K73" s="278"/>
    </row>
    <row r="74" spans="2:11" ht="17.25" customHeight="1">
      <c r="B74" s="276"/>
      <c r="C74" s="279" t="s">
        <v>642</v>
      </c>
      <c r="D74" s="279"/>
      <c r="E74" s="279"/>
      <c r="F74" s="279" t="s">
        <v>643</v>
      </c>
      <c r="G74" s="280"/>
      <c r="H74" s="279" t="s">
        <v>121</v>
      </c>
      <c r="I74" s="279" t="s">
        <v>59</v>
      </c>
      <c r="J74" s="279" t="s">
        <v>644</v>
      </c>
      <c r="K74" s="278"/>
    </row>
    <row r="75" spans="2:11" ht="17.25" customHeight="1">
      <c r="B75" s="276"/>
      <c r="C75" s="281" t="s">
        <v>645</v>
      </c>
      <c r="D75" s="281"/>
      <c r="E75" s="281"/>
      <c r="F75" s="282" t="s">
        <v>646</v>
      </c>
      <c r="G75" s="283"/>
      <c r="H75" s="281"/>
      <c r="I75" s="281"/>
      <c r="J75" s="281" t="s">
        <v>647</v>
      </c>
      <c r="K75" s="278"/>
    </row>
    <row r="76" spans="2:11" ht="5.25" customHeight="1">
      <c r="B76" s="276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6"/>
      <c r="C77" s="265" t="s">
        <v>55</v>
      </c>
      <c r="D77" s="284"/>
      <c r="E77" s="284"/>
      <c r="F77" s="286" t="s">
        <v>648</v>
      </c>
      <c r="G77" s="285"/>
      <c r="H77" s="265" t="s">
        <v>649</v>
      </c>
      <c r="I77" s="265" t="s">
        <v>650</v>
      </c>
      <c r="J77" s="265">
        <v>20</v>
      </c>
      <c r="K77" s="278"/>
    </row>
    <row r="78" spans="2:11" ht="15" customHeight="1">
      <c r="B78" s="276"/>
      <c r="C78" s="265" t="s">
        <v>651</v>
      </c>
      <c r="D78" s="265"/>
      <c r="E78" s="265"/>
      <c r="F78" s="286" t="s">
        <v>648</v>
      </c>
      <c r="G78" s="285"/>
      <c r="H78" s="265" t="s">
        <v>652</v>
      </c>
      <c r="I78" s="265" t="s">
        <v>650</v>
      </c>
      <c r="J78" s="265">
        <v>120</v>
      </c>
      <c r="K78" s="278"/>
    </row>
    <row r="79" spans="2:11" ht="15" customHeight="1">
      <c r="B79" s="287"/>
      <c r="C79" s="265" t="s">
        <v>653</v>
      </c>
      <c r="D79" s="265"/>
      <c r="E79" s="265"/>
      <c r="F79" s="286" t="s">
        <v>654</v>
      </c>
      <c r="G79" s="285"/>
      <c r="H79" s="265" t="s">
        <v>655</v>
      </c>
      <c r="I79" s="265" t="s">
        <v>650</v>
      </c>
      <c r="J79" s="265">
        <v>50</v>
      </c>
      <c r="K79" s="278"/>
    </row>
    <row r="80" spans="2:11" ht="15" customHeight="1">
      <c r="B80" s="287"/>
      <c r="C80" s="265" t="s">
        <v>656</v>
      </c>
      <c r="D80" s="265"/>
      <c r="E80" s="265"/>
      <c r="F80" s="286" t="s">
        <v>648</v>
      </c>
      <c r="G80" s="285"/>
      <c r="H80" s="265" t="s">
        <v>657</v>
      </c>
      <c r="I80" s="265" t="s">
        <v>658</v>
      </c>
      <c r="J80" s="265"/>
      <c r="K80" s="278"/>
    </row>
    <row r="81" spans="2:11" ht="15" customHeight="1">
      <c r="B81" s="287"/>
      <c r="C81" s="288" t="s">
        <v>659</v>
      </c>
      <c r="D81" s="288"/>
      <c r="E81" s="288"/>
      <c r="F81" s="289" t="s">
        <v>654</v>
      </c>
      <c r="G81" s="288"/>
      <c r="H81" s="288" t="s">
        <v>660</v>
      </c>
      <c r="I81" s="288" t="s">
        <v>650</v>
      </c>
      <c r="J81" s="288">
        <v>15</v>
      </c>
      <c r="K81" s="278"/>
    </row>
    <row r="82" spans="2:11" ht="15" customHeight="1">
      <c r="B82" s="287"/>
      <c r="C82" s="288" t="s">
        <v>661</v>
      </c>
      <c r="D82" s="288"/>
      <c r="E82" s="288"/>
      <c r="F82" s="289" t="s">
        <v>654</v>
      </c>
      <c r="G82" s="288"/>
      <c r="H82" s="288" t="s">
        <v>662</v>
      </c>
      <c r="I82" s="288" t="s">
        <v>650</v>
      </c>
      <c r="J82" s="288">
        <v>15</v>
      </c>
      <c r="K82" s="278"/>
    </row>
    <row r="83" spans="2:11" ht="15" customHeight="1">
      <c r="B83" s="287"/>
      <c r="C83" s="288" t="s">
        <v>663</v>
      </c>
      <c r="D83" s="288"/>
      <c r="E83" s="288"/>
      <c r="F83" s="289" t="s">
        <v>654</v>
      </c>
      <c r="G83" s="288"/>
      <c r="H83" s="288" t="s">
        <v>664</v>
      </c>
      <c r="I83" s="288" t="s">
        <v>650</v>
      </c>
      <c r="J83" s="288">
        <v>20</v>
      </c>
      <c r="K83" s="278"/>
    </row>
    <row r="84" spans="2:11" ht="15" customHeight="1">
      <c r="B84" s="287"/>
      <c r="C84" s="288" t="s">
        <v>665</v>
      </c>
      <c r="D84" s="288"/>
      <c r="E84" s="288"/>
      <c r="F84" s="289" t="s">
        <v>654</v>
      </c>
      <c r="G84" s="288"/>
      <c r="H84" s="288" t="s">
        <v>666</v>
      </c>
      <c r="I84" s="288" t="s">
        <v>650</v>
      </c>
      <c r="J84" s="288">
        <v>20</v>
      </c>
      <c r="K84" s="278"/>
    </row>
    <row r="85" spans="2:11" ht="15" customHeight="1">
      <c r="B85" s="287"/>
      <c r="C85" s="265" t="s">
        <v>667</v>
      </c>
      <c r="D85" s="265"/>
      <c r="E85" s="265"/>
      <c r="F85" s="286" t="s">
        <v>654</v>
      </c>
      <c r="G85" s="285"/>
      <c r="H85" s="265" t="s">
        <v>668</v>
      </c>
      <c r="I85" s="265" t="s">
        <v>650</v>
      </c>
      <c r="J85" s="265">
        <v>50</v>
      </c>
      <c r="K85" s="278"/>
    </row>
    <row r="86" spans="2:11" ht="15" customHeight="1">
      <c r="B86" s="287"/>
      <c r="C86" s="265" t="s">
        <v>669</v>
      </c>
      <c r="D86" s="265"/>
      <c r="E86" s="265"/>
      <c r="F86" s="286" t="s">
        <v>654</v>
      </c>
      <c r="G86" s="285"/>
      <c r="H86" s="265" t="s">
        <v>670</v>
      </c>
      <c r="I86" s="265" t="s">
        <v>650</v>
      </c>
      <c r="J86" s="265">
        <v>20</v>
      </c>
      <c r="K86" s="278"/>
    </row>
    <row r="87" spans="2:11" ht="15" customHeight="1">
      <c r="B87" s="287"/>
      <c r="C87" s="265" t="s">
        <v>671</v>
      </c>
      <c r="D87" s="265"/>
      <c r="E87" s="265"/>
      <c r="F87" s="286" t="s">
        <v>654</v>
      </c>
      <c r="G87" s="285"/>
      <c r="H87" s="265" t="s">
        <v>672</v>
      </c>
      <c r="I87" s="265" t="s">
        <v>650</v>
      </c>
      <c r="J87" s="265">
        <v>20</v>
      </c>
      <c r="K87" s="278"/>
    </row>
    <row r="88" spans="2:11" ht="15" customHeight="1">
      <c r="B88" s="287"/>
      <c r="C88" s="265" t="s">
        <v>673</v>
      </c>
      <c r="D88" s="265"/>
      <c r="E88" s="265"/>
      <c r="F88" s="286" t="s">
        <v>654</v>
      </c>
      <c r="G88" s="285"/>
      <c r="H88" s="265" t="s">
        <v>674</v>
      </c>
      <c r="I88" s="265" t="s">
        <v>650</v>
      </c>
      <c r="J88" s="265">
        <v>50</v>
      </c>
      <c r="K88" s="278"/>
    </row>
    <row r="89" spans="2:11" ht="15" customHeight="1">
      <c r="B89" s="287"/>
      <c r="C89" s="265" t="s">
        <v>675</v>
      </c>
      <c r="D89" s="265"/>
      <c r="E89" s="265"/>
      <c r="F89" s="286" t="s">
        <v>654</v>
      </c>
      <c r="G89" s="285"/>
      <c r="H89" s="265" t="s">
        <v>675</v>
      </c>
      <c r="I89" s="265" t="s">
        <v>650</v>
      </c>
      <c r="J89" s="265">
        <v>50</v>
      </c>
      <c r="K89" s="278"/>
    </row>
    <row r="90" spans="2:11" ht="15" customHeight="1">
      <c r="B90" s="287"/>
      <c r="C90" s="265" t="s">
        <v>127</v>
      </c>
      <c r="D90" s="265"/>
      <c r="E90" s="265"/>
      <c r="F90" s="286" t="s">
        <v>654</v>
      </c>
      <c r="G90" s="285"/>
      <c r="H90" s="265" t="s">
        <v>676</v>
      </c>
      <c r="I90" s="265" t="s">
        <v>650</v>
      </c>
      <c r="J90" s="265">
        <v>255</v>
      </c>
      <c r="K90" s="278"/>
    </row>
    <row r="91" spans="2:11" ht="15" customHeight="1">
      <c r="B91" s="287"/>
      <c r="C91" s="265" t="s">
        <v>677</v>
      </c>
      <c r="D91" s="265"/>
      <c r="E91" s="265"/>
      <c r="F91" s="286" t="s">
        <v>648</v>
      </c>
      <c r="G91" s="285"/>
      <c r="H91" s="265" t="s">
        <v>678</v>
      </c>
      <c r="I91" s="265" t="s">
        <v>679</v>
      </c>
      <c r="J91" s="265"/>
      <c r="K91" s="278"/>
    </row>
    <row r="92" spans="2:11" ht="15" customHeight="1">
      <c r="B92" s="287"/>
      <c r="C92" s="265" t="s">
        <v>680</v>
      </c>
      <c r="D92" s="265"/>
      <c r="E92" s="265"/>
      <c r="F92" s="286" t="s">
        <v>648</v>
      </c>
      <c r="G92" s="285"/>
      <c r="H92" s="265" t="s">
        <v>681</v>
      </c>
      <c r="I92" s="265" t="s">
        <v>682</v>
      </c>
      <c r="J92" s="265"/>
      <c r="K92" s="278"/>
    </row>
    <row r="93" spans="2:11" ht="15" customHeight="1">
      <c r="B93" s="287"/>
      <c r="C93" s="265" t="s">
        <v>683</v>
      </c>
      <c r="D93" s="265"/>
      <c r="E93" s="265"/>
      <c r="F93" s="286" t="s">
        <v>648</v>
      </c>
      <c r="G93" s="285"/>
      <c r="H93" s="265" t="s">
        <v>683</v>
      </c>
      <c r="I93" s="265" t="s">
        <v>682</v>
      </c>
      <c r="J93" s="265"/>
      <c r="K93" s="278"/>
    </row>
    <row r="94" spans="2:11" ht="15" customHeight="1">
      <c r="B94" s="287"/>
      <c r="C94" s="265" t="s">
        <v>40</v>
      </c>
      <c r="D94" s="265"/>
      <c r="E94" s="265"/>
      <c r="F94" s="286" t="s">
        <v>648</v>
      </c>
      <c r="G94" s="285"/>
      <c r="H94" s="265" t="s">
        <v>684</v>
      </c>
      <c r="I94" s="265" t="s">
        <v>682</v>
      </c>
      <c r="J94" s="265"/>
      <c r="K94" s="278"/>
    </row>
    <row r="95" spans="2:11" ht="15" customHeight="1">
      <c r="B95" s="287"/>
      <c r="C95" s="265" t="s">
        <v>50</v>
      </c>
      <c r="D95" s="265"/>
      <c r="E95" s="265"/>
      <c r="F95" s="286" t="s">
        <v>648</v>
      </c>
      <c r="G95" s="285"/>
      <c r="H95" s="265" t="s">
        <v>685</v>
      </c>
      <c r="I95" s="265" t="s">
        <v>682</v>
      </c>
      <c r="J95" s="265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2"/>
      <c r="C98" s="272"/>
      <c r="D98" s="272"/>
      <c r="E98" s="272"/>
      <c r="F98" s="272"/>
      <c r="G98" s="272"/>
      <c r="H98" s="272"/>
      <c r="I98" s="272"/>
      <c r="J98" s="272"/>
      <c r="K98" s="272"/>
    </row>
    <row r="99" spans="2:11" ht="7.5" customHeight="1">
      <c r="B99" s="273"/>
      <c r="C99" s="274"/>
      <c r="D99" s="274"/>
      <c r="E99" s="274"/>
      <c r="F99" s="274"/>
      <c r="G99" s="274"/>
      <c r="H99" s="274"/>
      <c r="I99" s="274"/>
      <c r="J99" s="274"/>
      <c r="K99" s="275"/>
    </row>
    <row r="100" spans="2:11" ht="45" customHeight="1">
      <c r="B100" s="276"/>
      <c r="C100" s="277" t="s">
        <v>686</v>
      </c>
      <c r="D100" s="277"/>
      <c r="E100" s="277"/>
      <c r="F100" s="277"/>
      <c r="G100" s="277"/>
      <c r="H100" s="277"/>
      <c r="I100" s="277"/>
      <c r="J100" s="277"/>
      <c r="K100" s="278"/>
    </row>
    <row r="101" spans="2:11" ht="17.25" customHeight="1">
      <c r="B101" s="276"/>
      <c r="C101" s="279" t="s">
        <v>642</v>
      </c>
      <c r="D101" s="279"/>
      <c r="E101" s="279"/>
      <c r="F101" s="279" t="s">
        <v>643</v>
      </c>
      <c r="G101" s="280"/>
      <c r="H101" s="279" t="s">
        <v>121</v>
      </c>
      <c r="I101" s="279" t="s">
        <v>59</v>
      </c>
      <c r="J101" s="279" t="s">
        <v>644</v>
      </c>
      <c r="K101" s="278"/>
    </row>
    <row r="102" spans="2:11" ht="17.25" customHeight="1">
      <c r="B102" s="276"/>
      <c r="C102" s="281" t="s">
        <v>645</v>
      </c>
      <c r="D102" s="281"/>
      <c r="E102" s="281"/>
      <c r="F102" s="282" t="s">
        <v>646</v>
      </c>
      <c r="G102" s="283"/>
      <c r="H102" s="281"/>
      <c r="I102" s="281"/>
      <c r="J102" s="281" t="s">
        <v>647</v>
      </c>
      <c r="K102" s="278"/>
    </row>
    <row r="103" spans="2:11" ht="5.25" customHeight="1">
      <c r="B103" s="276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6"/>
      <c r="C104" s="265" t="s">
        <v>55</v>
      </c>
      <c r="D104" s="284"/>
      <c r="E104" s="284"/>
      <c r="F104" s="286" t="s">
        <v>648</v>
      </c>
      <c r="G104" s="295"/>
      <c r="H104" s="265" t="s">
        <v>687</v>
      </c>
      <c r="I104" s="265" t="s">
        <v>650</v>
      </c>
      <c r="J104" s="265">
        <v>20</v>
      </c>
      <c r="K104" s="278"/>
    </row>
    <row r="105" spans="2:11" ht="15" customHeight="1">
      <c r="B105" s="276"/>
      <c r="C105" s="265" t="s">
        <v>651</v>
      </c>
      <c r="D105" s="265"/>
      <c r="E105" s="265"/>
      <c r="F105" s="286" t="s">
        <v>648</v>
      </c>
      <c r="G105" s="265"/>
      <c r="H105" s="265" t="s">
        <v>687</v>
      </c>
      <c r="I105" s="265" t="s">
        <v>650</v>
      </c>
      <c r="J105" s="265">
        <v>120</v>
      </c>
      <c r="K105" s="278"/>
    </row>
    <row r="106" spans="2:11" ht="15" customHeight="1">
      <c r="B106" s="287"/>
      <c r="C106" s="265" t="s">
        <v>653</v>
      </c>
      <c r="D106" s="265"/>
      <c r="E106" s="265"/>
      <c r="F106" s="286" t="s">
        <v>654</v>
      </c>
      <c r="G106" s="265"/>
      <c r="H106" s="265" t="s">
        <v>687</v>
      </c>
      <c r="I106" s="265" t="s">
        <v>650</v>
      </c>
      <c r="J106" s="265">
        <v>50</v>
      </c>
      <c r="K106" s="278"/>
    </row>
    <row r="107" spans="2:11" ht="15" customHeight="1">
      <c r="B107" s="287"/>
      <c r="C107" s="265" t="s">
        <v>656</v>
      </c>
      <c r="D107" s="265"/>
      <c r="E107" s="265"/>
      <c r="F107" s="286" t="s">
        <v>648</v>
      </c>
      <c r="G107" s="265"/>
      <c r="H107" s="265" t="s">
        <v>687</v>
      </c>
      <c r="I107" s="265" t="s">
        <v>658</v>
      </c>
      <c r="J107" s="265"/>
      <c r="K107" s="278"/>
    </row>
    <row r="108" spans="2:11" ht="15" customHeight="1">
      <c r="B108" s="287"/>
      <c r="C108" s="265" t="s">
        <v>667</v>
      </c>
      <c r="D108" s="265"/>
      <c r="E108" s="265"/>
      <c r="F108" s="286" t="s">
        <v>654</v>
      </c>
      <c r="G108" s="265"/>
      <c r="H108" s="265" t="s">
        <v>687</v>
      </c>
      <c r="I108" s="265" t="s">
        <v>650</v>
      </c>
      <c r="J108" s="265">
        <v>50</v>
      </c>
      <c r="K108" s="278"/>
    </row>
    <row r="109" spans="2:11" ht="15" customHeight="1">
      <c r="B109" s="287"/>
      <c r="C109" s="265" t="s">
        <v>675</v>
      </c>
      <c r="D109" s="265"/>
      <c r="E109" s="265"/>
      <c r="F109" s="286" t="s">
        <v>654</v>
      </c>
      <c r="G109" s="265"/>
      <c r="H109" s="265" t="s">
        <v>687</v>
      </c>
      <c r="I109" s="265" t="s">
        <v>650</v>
      </c>
      <c r="J109" s="265">
        <v>50</v>
      </c>
      <c r="K109" s="278"/>
    </row>
    <row r="110" spans="2:11" ht="15" customHeight="1">
      <c r="B110" s="287"/>
      <c r="C110" s="265" t="s">
        <v>673</v>
      </c>
      <c r="D110" s="265"/>
      <c r="E110" s="265"/>
      <c r="F110" s="286" t="s">
        <v>654</v>
      </c>
      <c r="G110" s="265"/>
      <c r="H110" s="265" t="s">
        <v>687</v>
      </c>
      <c r="I110" s="265" t="s">
        <v>650</v>
      </c>
      <c r="J110" s="265">
        <v>50</v>
      </c>
      <c r="K110" s="278"/>
    </row>
    <row r="111" spans="2:11" ht="15" customHeight="1">
      <c r="B111" s="287"/>
      <c r="C111" s="265" t="s">
        <v>55</v>
      </c>
      <c r="D111" s="265"/>
      <c r="E111" s="265"/>
      <c r="F111" s="286" t="s">
        <v>648</v>
      </c>
      <c r="G111" s="265"/>
      <c r="H111" s="265" t="s">
        <v>688</v>
      </c>
      <c r="I111" s="265" t="s">
        <v>650</v>
      </c>
      <c r="J111" s="265">
        <v>20</v>
      </c>
      <c r="K111" s="278"/>
    </row>
    <row r="112" spans="2:11" ht="15" customHeight="1">
      <c r="B112" s="287"/>
      <c r="C112" s="265" t="s">
        <v>689</v>
      </c>
      <c r="D112" s="265"/>
      <c r="E112" s="265"/>
      <c r="F112" s="286" t="s">
        <v>648</v>
      </c>
      <c r="G112" s="265"/>
      <c r="H112" s="265" t="s">
        <v>690</v>
      </c>
      <c r="I112" s="265" t="s">
        <v>650</v>
      </c>
      <c r="J112" s="265">
        <v>120</v>
      </c>
      <c r="K112" s="278"/>
    </row>
    <row r="113" spans="2:11" ht="15" customHeight="1">
      <c r="B113" s="287"/>
      <c r="C113" s="265" t="s">
        <v>40</v>
      </c>
      <c r="D113" s="265"/>
      <c r="E113" s="265"/>
      <c r="F113" s="286" t="s">
        <v>648</v>
      </c>
      <c r="G113" s="265"/>
      <c r="H113" s="265" t="s">
        <v>691</v>
      </c>
      <c r="I113" s="265" t="s">
        <v>682</v>
      </c>
      <c r="J113" s="265"/>
      <c r="K113" s="278"/>
    </row>
    <row r="114" spans="2:11" ht="15" customHeight="1">
      <c r="B114" s="287"/>
      <c r="C114" s="265" t="s">
        <v>50</v>
      </c>
      <c r="D114" s="265"/>
      <c r="E114" s="265"/>
      <c r="F114" s="286" t="s">
        <v>648</v>
      </c>
      <c r="G114" s="265"/>
      <c r="H114" s="265" t="s">
        <v>692</v>
      </c>
      <c r="I114" s="265" t="s">
        <v>682</v>
      </c>
      <c r="J114" s="265"/>
      <c r="K114" s="278"/>
    </row>
    <row r="115" spans="2:11" ht="15" customHeight="1">
      <c r="B115" s="287"/>
      <c r="C115" s="265" t="s">
        <v>59</v>
      </c>
      <c r="D115" s="265"/>
      <c r="E115" s="265"/>
      <c r="F115" s="286" t="s">
        <v>648</v>
      </c>
      <c r="G115" s="265"/>
      <c r="H115" s="265" t="s">
        <v>693</v>
      </c>
      <c r="I115" s="265" t="s">
        <v>694</v>
      </c>
      <c r="J115" s="265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2"/>
      <c r="D117" s="262"/>
      <c r="E117" s="262"/>
      <c r="F117" s="298"/>
      <c r="G117" s="262"/>
      <c r="H117" s="262"/>
      <c r="I117" s="262"/>
      <c r="J117" s="262"/>
      <c r="K117" s="297"/>
    </row>
    <row r="118" spans="2:11" ht="18.75" customHeight="1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253" t="s">
        <v>695</v>
      </c>
      <c r="D120" s="253"/>
      <c r="E120" s="253"/>
      <c r="F120" s="253"/>
      <c r="G120" s="253"/>
      <c r="H120" s="253"/>
      <c r="I120" s="253"/>
      <c r="J120" s="253"/>
      <c r="K120" s="303"/>
    </row>
    <row r="121" spans="2:11" ht="17.25" customHeight="1">
      <c r="B121" s="304"/>
      <c r="C121" s="279" t="s">
        <v>642</v>
      </c>
      <c r="D121" s="279"/>
      <c r="E121" s="279"/>
      <c r="F121" s="279" t="s">
        <v>643</v>
      </c>
      <c r="G121" s="280"/>
      <c r="H121" s="279" t="s">
        <v>121</v>
      </c>
      <c r="I121" s="279" t="s">
        <v>59</v>
      </c>
      <c r="J121" s="279" t="s">
        <v>644</v>
      </c>
      <c r="K121" s="305"/>
    </row>
    <row r="122" spans="2:11" ht="17.25" customHeight="1">
      <c r="B122" s="304"/>
      <c r="C122" s="281" t="s">
        <v>645</v>
      </c>
      <c r="D122" s="281"/>
      <c r="E122" s="281"/>
      <c r="F122" s="282" t="s">
        <v>646</v>
      </c>
      <c r="G122" s="283"/>
      <c r="H122" s="281"/>
      <c r="I122" s="281"/>
      <c r="J122" s="281" t="s">
        <v>647</v>
      </c>
      <c r="K122" s="305"/>
    </row>
    <row r="123" spans="2:11" ht="5.25" customHeight="1">
      <c r="B123" s="306"/>
      <c r="C123" s="284"/>
      <c r="D123" s="284"/>
      <c r="E123" s="284"/>
      <c r="F123" s="284"/>
      <c r="G123" s="265"/>
      <c r="H123" s="284"/>
      <c r="I123" s="284"/>
      <c r="J123" s="284"/>
      <c r="K123" s="307"/>
    </row>
    <row r="124" spans="2:11" ht="15" customHeight="1">
      <c r="B124" s="306"/>
      <c r="C124" s="265" t="s">
        <v>651</v>
      </c>
      <c r="D124" s="284"/>
      <c r="E124" s="284"/>
      <c r="F124" s="286" t="s">
        <v>648</v>
      </c>
      <c r="G124" s="265"/>
      <c r="H124" s="265" t="s">
        <v>687</v>
      </c>
      <c r="I124" s="265" t="s">
        <v>650</v>
      </c>
      <c r="J124" s="265">
        <v>120</v>
      </c>
      <c r="K124" s="308"/>
    </row>
    <row r="125" spans="2:11" ht="15" customHeight="1">
      <c r="B125" s="306"/>
      <c r="C125" s="265" t="s">
        <v>696</v>
      </c>
      <c r="D125" s="265"/>
      <c r="E125" s="265"/>
      <c r="F125" s="286" t="s">
        <v>648</v>
      </c>
      <c r="G125" s="265"/>
      <c r="H125" s="265" t="s">
        <v>697</v>
      </c>
      <c r="I125" s="265" t="s">
        <v>650</v>
      </c>
      <c r="J125" s="265" t="s">
        <v>698</v>
      </c>
      <c r="K125" s="308"/>
    </row>
    <row r="126" spans="2:11" ht="15" customHeight="1">
      <c r="B126" s="306"/>
      <c r="C126" s="265" t="s">
        <v>597</v>
      </c>
      <c r="D126" s="265"/>
      <c r="E126" s="265"/>
      <c r="F126" s="286" t="s">
        <v>648</v>
      </c>
      <c r="G126" s="265"/>
      <c r="H126" s="265" t="s">
        <v>699</v>
      </c>
      <c r="I126" s="265" t="s">
        <v>650</v>
      </c>
      <c r="J126" s="265" t="s">
        <v>698</v>
      </c>
      <c r="K126" s="308"/>
    </row>
    <row r="127" spans="2:11" ht="15" customHeight="1">
      <c r="B127" s="306"/>
      <c r="C127" s="265" t="s">
        <v>659</v>
      </c>
      <c r="D127" s="265"/>
      <c r="E127" s="265"/>
      <c r="F127" s="286" t="s">
        <v>654</v>
      </c>
      <c r="G127" s="265"/>
      <c r="H127" s="265" t="s">
        <v>660</v>
      </c>
      <c r="I127" s="265" t="s">
        <v>650</v>
      </c>
      <c r="J127" s="265">
        <v>15</v>
      </c>
      <c r="K127" s="308"/>
    </row>
    <row r="128" spans="2:11" ht="15" customHeight="1">
      <c r="B128" s="306"/>
      <c r="C128" s="288" t="s">
        <v>661</v>
      </c>
      <c r="D128" s="288"/>
      <c r="E128" s="288"/>
      <c r="F128" s="289" t="s">
        <v>654</v>
      </c>
      <c r="G128" s="288"/>
      <c r="H128" s="288" t="s">
        <v>662</v>
      </c>
      <c r="I128" s="288" t="s">
        <v>650</v>
      </c>
      <c r="J128" s="288">
        <v>15</v>
      </c>
      <c r="K128" s="308"/>
    </row>
    <row r="129" spans="2:11" ht="15" customHeight="1">
      <c r="B129" s="306"/>
      <c r="C129" s="288" t="s">
        <v>663</v>
      </c>
      <c r="D129" s="288"/>
      <c r="E129" s="288"/>
      <c r="F129" s="289" t="s">
        <v>654</v>
      </c>
      <c r="G129" s="288"/>
      <c r="H129" s="288" t="s">
        <v>664</v>
      </c>
      <c r="I129" s="288" t="s">
        <v>650</v>
      </c>
      <c r="J129" s="288">
        <v>20</v>
      </c>
      <c r="K129" s="308"/>
    </row>
    <row r="130" spans="2:11" ht="15" customHeight="1">
      <c r="B130" s="306"/>
      <c r="C130" s="288" t="s">
        <v>665</v>
      </c>
      <c r="D130" s="288"/>
      <c r="E130" s="288"/>
      <c r="F130" s="289" t="s">
        <v>654</v>
      </c>
      <c r="G130" s="288"/>
      <c r="H130" s="288" t="s">
        <v>666</v>
      </c>
      <c r="I130" s="288" t="s">
        <v>650</v>
      </c>
      <c r="J130" s="288">
        <v>20</v>
      </c>
      <c r="K130" s="308"/>
    </row>
    <row r="131" spans="2:11" ht="15" customHeight="1">
      <c r="B131" s="306"/>
      <c r="C131" s="265" t="s">
        <v>653</v>
      </c>
      <c r="D131" s="265"/>
      <c r="E131" s="265"/>
      <c r="F131" s="286" t="s">
        <v>654</v>
      </c>
      <c r="G131" s="265"/>
      <c r="H131" s="265" t="s">
        <v>687</v>
      </c>
      <c r="I131" s="265" t="s">
        <v>650</v>
      </c>
      <c r="J131" s="265">
        <v>50</v>
      </c>
      <c r="K131" s="308"/>
    </row>
    <row r="132" spans="2:11" ht="15" customHeight="1">
      <c r="B132" s="306"/>
      <c r="C132" s="265" t="s">
        <v>667</v>
      </c>
      <c r="D132" s="265"/>
      <c r="E132" s="265"/>
      <c r="F132" s="286" t="s">
        <v>654</v>
      </c>
      <c r="G132" s="265"/>
      <c r="H132" s="265" t="s">
        <v>687</v>
      </c>
      <c r="I132" s="265" t="s">
        <v>650</v>
      </c>
      <c r="J132" s="265">
        <v>50</v>
      </c>
      <c r="K132" s="308"/>
    </row>
    <row r="133" spans="2:11" ht="15" customHeight="1">
      <c r="B133" s="306"/>
      <c r="C133" s="265" t="s">
        <v>673</v>
      </c>
      <c r="D133" s="265"/>
      <c r="E133" s="265"/>
      <c r="F133" s="286" t="s">
        <v>654</v>
      </c>
      <c r="G133" s="265"/>
      <c r="H133" s="265" t="s">
        <v>687</v>
      </c>
      <c r="I133" s="265" t="s">
        <v>650</v>
      </c>
      <c r="J133" s="265">
        <v>50</v>
      </c>
      <c r="K133" s="308"/>
    </row>
    <row r="134" spans="2:11" ht="15" customHeight="1">
      <c r="B134" s="306"/>
      <c r="C134" s="265" t="s">
        <v>675</v>
      </c>
      <c r="D134" s="265"/>
      <c r="E134" s="265"/>
      <c r="F134" s="286" t="s">
        <v>654</v>
      </c>
      <c r="G134" s="265"/>
      <c r="H134" s="265" t="s">
        <v>687</v>
      </c>
      <c r="I134" s="265" t="s">
        <v>650</v>
      </c>
      <c r="J134" s="265">
        <v>50</v>
      </c>
      <c r="K134" s="308"/>
    </row>
    <row r="135" spans="2:11" ht="15" customHeight="1">
      <c r="B135" s="306"/>
      <c r="C135" s="265" t="s">
        <v>127</v>
      </c>
      <c r="D135" s="265"/>
      <c r="E135" s="265"/>
      <c r="F135" s="286" t="s">
        <v>654</v>
      </c>
      <c r="G135" s="265"/>
      <c r="H135" s="265" t="s">
        <v>700</v>
      </c>
      <c r="I135" s="265" t="s">
        <v>650</v>
      </c>
      <c r="J135" s="265">
        <v>255</v>
      </c>
      <c r="K135" s="308"/>
    </row>
    <row r="136" spans="2:11" ht="15" customHeight="1">
      <c r="B136" s="306"/>
      <c r="C136" s="265" t="s">
        <v>677</v>
      </c>
      <c r="D136" s="265"/>
      <c r="E136" s="265"/>
      <c r="F136" s="286" t="s">
        <v>648</v>
      </c>
      <c r="G136" s="265"/>
      <c r="H136" s="265" t="s">
        <v>701</v>
      </c>
      <c r="I136" s="265" t="s">
        <v>679</v>
      </c>
      <c r="J136" s="265"/>
      <c r="K136" s="308"/>
    </row>
    <row r="137" spans="2:11" ht="15" customHeight="1">
      <c r="B137" s="306"/>
      <c r="C137" s="265" t="s">
        <v>680</v>
      </c>
      <c r="D137" s="265"/>
      <c r="E137" s="265"/>
      <c r="F137" s="286" t="s">
        <v>648</v>
      </c>
      <c r="G137" s="265"/>
      <c r="H137" s="265" t="s">
        <v>702</v>
      </c>
      <c r="I137" s="265" t="s">
        <v>682</v>
      </c>
      <c r="J137" s="265"/>
      <c r="K137" s="308"/>
    </row>
    <row r="138" spans="2:11" ht="15" customHeight="1">
      <c r="B138" s="306"/>
      <c r="C138" s="265" t="s">
        <v>683</v>
      </c>
      <c r="D138" s="265"/>
      <c r="E138" s="265"/>
      <c r="F138" s="286" t="s">
        <v>648</v>
      </c>
      <c r="G138" s="265"/>
      <c r="H138" s="265" t="s">
        <v>683</v>
      </c>
      <c r="I138" s="265" t="s">
        <v>682</v>
      </c>
      <c r="J138" s="265"/>
      <c r="K138" s="308"/>
    </row>
    <row r="139" spans="2:11" ht="15" customHeight="1">
      <c r="B139" s="306"/>
      <c r="C139" s="265" t="s">
        <v>40</v>
      </c>
      <c r="D139" s="265"/>
      <c r="E139" s="265"/>
      <c r="F139" s="286" t="s">
        <v>648</v>
      </c>
      <c r="G139" s="265"/>
      <c r="H139" s="265" t="s">
        <v>703</v>
      </c>
      <c r="I139" s="265" t="s">
        <v>682</v>
      </c>
      <c r="J139" s="265"/>
      <c r="K139" s="308"/>
    </row>
    <row r="140" spans="2:11" ht="15" customHeight="1">
      <c r="B140" s="306"/>
      <c r="C140" s="265" t="s">
        <v>704</v>
      </c>
      <c r="D140" s="265"/>
      <c r="E140" s="265"/>
      <c r="F140" s="286" t="s">
        <v>648</v>
      </c>
      <c r="G140" s="265"/>
      <c r="H140" s="265" t="s">
        <v>705</v>
      </c>
      <c r="I140" s="265" t="s">
        <v>682</v>
      </c>
      <c r="J140" s="265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2"/>
      <c r="C142" s="262"/>
      <c r="D142" s="262"/>
      <c r="E142" s="262"/>
      <c r="F142" s="298"/>
      <c r="G142" s="262"/>
      <c r="H142" s="262"/>
      <c r="I142" s="262"/>
      <c r="J142" s="262"/>
      <c r="K142" s="262"/>
    </row>
    <row r="143" spans="2:11" ht="18.75" customHeight="1"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</row>
    <row r="144" spans="2:11" ht="7.5" customHeight="1">
      <c r="B144" s="273"/>
      <c r="C144" s="274"/>
      <c r="D144" s="274"/>
      <c r="E144" s="274"/>
      <c r="F144" s="274"/>
      <c r="G144" s="274"/>
      <c r="H144" s="274"/>
      <c r="I144" s="274"/>
      <c r="J144" s="274"/>
      <c r="K144" s="275"/>
    </row>
    <row r="145" spans="2:11" ht="45" customHeight="1">
      <c r="B145" s="276"/>
      <c r="C145" s="277" t="s">
        <v>706</v>
      </c>
      <c r="D145" s="277"/>
      <c r="E145" s="277"/>
      <c r="F145" s="277"/>
      <c r="G145" s="277"/>
      <c r="H145" s="277"/>
      <c r="I145" s="277"/>
      <c r="J145" s="277"/>
      <c r="K145" s="278"/>
    </row>
    <row r="146" spans="2:11" ht="17.25" customHeight="1">
      <c r="B146" s="276"/>
      <c r="C146" s="279" t="s">
        <v>642</v>
      </c>
      <c r="D146" s="279"/>
      <c r="E146" s="279"/>
      <c r="F146" s="279" t="s">
        <v>643</v>
      </c>
      <c r="G146" s="280"/>
      <c r="H146" s="279" t="s">
        <v>121</v>
      </c>
      <c r="I146" s="279" t="s">
        <v>59</v>
      </c>
      <c r="J146" s="279" t="s">
        <v>644</v>
      </c>
      <c r="K146" s="278"/>
    </row>
    <row r="147" spans="2:11" ht="17.25" customHeight="1">
      <c r="B147" s="276"/>
      <c r="C147" s="281" t="s">
        <v>645</v>
      </c>
      <c r="D147" s="281"/>
      <c r="E147" s="281"/>
      <c r="F147" s="282" t="s">
        <v>646</v>
      </c>
      <c r="G147" s="283"/>
      <c r="H147" s="281"/>
      <c r="I147" s="281"/>
      <c r="J147" s="281" t="s">
        <v>647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651</v>
      </c>
      <c r="D149" s="265"/>
      <c r="E149" s="265"/>
      <c r="F149" s="313" t="s">
        <v>648</v>
      </c>
      <c r="G149" s="265"/>
      <c r="H149" s="312" t="s">
        <v>687</v>
      </c>
      <c r="I149" s="312" t="s">
        <v>650</v>
      </c>
      <c r="J149" s="312">
        <v>120</v>
      </c>
      <c r="K149" s="308"/>
    </row>
    <row r="150" spans="2:11" ht="15" customHeight="1">
      <c r="B150" s="287"/>
      <c r="C150" s="312" t="s">
        <v>696</v>
      </c>
      <c r="D150" s="265"/>
      <c r="E150" s="265"/>
      <c r="F150" s="313" t="s">
        <v>648</v>
      </c>
      <c r="G150" s="265"/>
      <c r="H150" s="312" t="s">
        <v>707</v>
      </c>
      <c r="I150" s="312" t="s">
        <v>650</v>
      </c>
      <c r="J150" s="312" t="s">
        <v>698</v>
      </c>
      <c r="K150" s="308"/>
    </row>
    <row r="151" spans="2:11" ht="15" customHeight="1">
      <c r="B151" s="287"/>
      <c r="C151" s="312" t="s">
        <v>597</v>
      </c>
      <c r="D151" s="265"/>
      <c r="E151" s="265"/>
      <c r="F151" s="313" t="s">
        <v>648</v>
      </c>
      <c r="G151" s="265"/>
      <c r="H151" s="312" t="s">
        <v>708</v>
      </c>
      <c r="I151" s="312" t="s">
        <v>650</v>
      </c>
      <c r="J151" s="312" t="s">
        <v>698</v>
      </c>
      <c r="K151" s="308"/>
    </row>
    <row r="152" spans="2:11" ht="15" customHeight="1">
      <c r="B152" s="287"/>
      <c r="C152" s="312" t="s">
        <v>653</v>
      </c>
      <c r="D152" s="265"/>
      <c r="E152" s="265"/>
      <c r="F152" s="313" t="s">
        <v>654</v>
      </c>
      <c r="G152" s="265"/>
      <c r="H152" s="312" t="s">
        <v>687</v>
      </c>
      <c r="I152" s="312" t="s">
        <v>650</v>
      </c>
      <c r="J152" s="312">
        <v>50</v>
      </c>
      <c r="K152" s="308"/>
    </row>
    <row r="153" spans="2:11" ht="15" customHeight="1">
      <c r="B153" s="287"/>
      <c r="C153" s="312" t="s">
        <v>656</v>
      </c>
      <c r="D153" s="265"/>
      <c r="E153" s="265"/>
      <c r="F153" s="313" t="s">
        <v>648</v>
      </c>
      <c r="G153" s="265"/>
      <c r="H153" s="312" t="s">
        <v>687</v>
      </c>
      <c r="I153" s="312" t="s">
        <v>658</v>
      </c>
      <c r="J153" s="312"/>
      <c r="K153" s="308"/>
    </row>
    <row r="154" spans="2:11" ht="15" customHeight="1">
      <c r="B154" s="287"/>
      <c r="C154" s="312" t="s">
        <v>667</v>
      </c>
      <c r="D154" s="265"/>
      <c r="E154" s="265"/>
      <c r="F154" s="313" t="s">
        <v>654</v>
      </c>
      <c r="G154" s="265"/>
      <c r="H154" s="312" t="s">
        <v>687</v>
      </c>
      <c r="I154" s="312" t="s">
        <v>650</v>
      </c>
      <c r="J154" s="312">
        <v>50</v>
      </c>
      <c r="K154" s="308"/>
    </row>
    <row r="155" spans="2:11" ht="15" customHeight="1">
      <c r="B155" s="287"/>
      <c r="C155" s="312" t="s">
        <v>675</v>
      </c>
      <c r="D155" s="265"/>
      <c r="E155" s="265"/>
      <c r="F155" s="313" t="s">
        <v>654</v>
      </c>
      <c r="G155" s="265"/>
      <c r="H155" s="312" t="s">
        <v>687</v>
      </c>
      <c r="I155" s="312" t="s">
        <v>650</v>
      </c>
      <c r="J155" s="312">
        <v>50</v>
      </c>
      <c r="K155" s="308"/>
    </row>
    <row r="156" spans="2:11" ht="15" customHeight="1">
      <c r="B156" s="287"/>
      <c r="C156" s="312" t="s">
        <v>673</v>
      </c>
      <c r="D156" s="265"/>
      <c r="E156" s="265"/>
      <c r="F156" s="313" t="s">
        <v>654</v>
      </c>
      <c r="G156" s="265"/>
      <c r="H156" s="312" t="s">
        <v>687</v>
      </c>
      <c r="I156" s="312" t="s">
        <v>650</v>
      </c>
      <c r="J156" s="312">
        <v>50</v>
      </c>
      <c r="K156" s="308"/>
    </row>
    <row r="157" spans="2:11" ht="15" customHeight="1">
      <c r="B157" s="287"/>
      <c r="C157" s="312" t="s">
        <v>106</v>
      </c>
      <c r="D157" s="265"/>
      <c r="E157" s="265"/>
      <c r="F157" s="313" t="s">
        <v>648</v>
      </c>
      <c r="G157" s="265"/>
      <c r="H157" s="312" t="s">
        <v>709</v>
      </c>
      <c r="I157" s="312" t="s">
        <v>650</v>
      </c>
      <c r="J157" s="312" t="s">
        <v>710</v>
      </c>
      <c r="K157" s="308"/>
    </row>
    <row r="158" spans="2:11" ht="15" customHeight="1">
      <c r="B158" s="287"/>
      <c r="C158" s="312" t="s">
        <v>711</v>
      </c>
      <c r="D158" s="265"/>
      <c r="E158" s="265"/>
      <c r="F158" s="313" t="s">
        <v>648</v>
      </c>
      <c r="G158" s="265"/>
      <c r="H158" s="312" t="s">
        <v>712</v>
      </c>
      <c r="I158" s="312" t="s">
        <v>682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2"/>
      <c r="C160" s="265"/>
      <c r="D160" s="265"/>
      <c r="E160" s="265"/>
      <c r="F160" s="286"/>
      <c r="G160" s="265"/>
      <c r="H160" s="265"/>
      <c r="I160" s="265"/>
      <c r="J160" s="265"/>
      <c r="K160" s="262"/>
    </row>
    <row r="161" spans="2:11" ht="18.75" customHeight="1"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</row>
    <row r="162" spans="2:11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spans="2:11" ht="45" customHeight="1">
      <c r="B163" s="252"/>
      <c r="C163" s="253" t="s">
        <v>713</v>
      </c>
      <c r="D163" s="253"/>
      <c r="E163" s="253"/>
      <c r="F163" s="253"/>
      <c r="G163" s="253"/>
      <c r="H163" s="253"/>
      <c r="I163" s="253"/>
      <c r="J163" s="253"/>
      <c r="K163" s="254"/>
    </row>
    <row r="164" spans="2:11" ht="17.25" customHeight="1">
      <c r="B164" s="252"/>
      <c r="C164" s="279" t="s">
        <v>642</v>
      </c>
      <c r="D164" s="279"/>
      <c r="E164" s="279"/>
      <c r="F164" s="279" t="s">
        <v>643</v>
      </c>
      <c r="G164" s="316"/>
      <c r="H164" s="317" t="s">
        <v>121</v>
      </c>
      <c r="I164" s="317" t="s">
        <v>59</v>
      </c>
      <c r="J164" s="279" t="s">
        <v>644</v>
      </c>
      <c r="K164" s="254"/>
    </row>
    <row r="165" spans="2:11" ht="17.25" customHeight="1">
      <c r="B165" s="256"/>
      <c r="C165" s="281" t="s">
        <v>645</v>
      </c>
      <c r="D165" s="281"/>
      <c r="E165" s="281"/>
      <c r="F165" s="282" t="s">
        <v>646</v>
      </c>
      <c r="G165" s="318"/>
      <c r="H165" s="319"/>
      <c r="I165" s="319"/>
      <c r="J165" s="281" t="s">
        <v>647</v>
      </c>
      <c r="K165" s="258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5" t="s">
        <v>651</v>
      </c>
      <c r="D167" s="265"/>
      <c r="E167" s="265"/>
      <c r="F167" s="286" t="s">
        <v>648</v>
      </c>
      <c r="G167" s="265"/>
      <c r="H167" s="265" t="s">
        <v>687</v>
      </c>
      <c r="I167" s="265" t="s">
        <v>650</v>
      </c>
      <c r="J167" s="265">
        <v>120</v>
      </c>
      <c r="K167" s="308"/>
    </row>
    <row r="168" spans="2:11" ht="15" customHeight="1">
      <c r="B168" s="287"/>
      <c r="C168" s="265" t="s">
        <v>696</v>
      </c>
      <c r="D168" s="265"/>
      <c r="E168" s="265"/>
      <c r="F168" s="286" t="s">
        <v>648</v>
      </c>
      <c r="G168" s="265"/>
      <c r="H168" s="265" t="s">
        <v>697</v>
      </c>
      <c r="I168" s="265" t="s">
        <v>650</v>
      </c>
      <c r="J168" s="265" t="s">
        <v>698</v>
      </c>
      <c r="K168" s="308"/>
    </row>
    <row r="169" spans="2:11" ht="15" customHeight="1">
      <c r="B169" s="287"/>
      <c r="C169" s="265" t="s">
        <v>597</v>
      </c>
      <c r="D169" s="265"/>
      <c r="E169" s="265"/>
      <c r="F169" s="286" t="s">
        <v>648</v>
      </c>
      <c r="G169" s="265"/>
      <c r="H169" s="265" t="s">
        <v>714</v>
      </c>
      <c r="I169" s="265" t="s">
        <v>650</v>
      </c>
      <c r="J169" s="265" t="s">
        <v>698</v>
      </c>
      <c r="K169" s="308"/>
    </row>
    <row r="170" spans="2:11" ht="15" customHeight="1">
      <c r="B170" s="287"/>
      <c r="C170" s="265" t="s">
        <v>653</v>
      </c>
      <c r="D170" s="265"/>
      <c r="E170" s="265"/>
      <c r="F170" s="286" t="s">
        <v>654</v>
      </c>
      <c r="G170" s="265"/>
      <c r="H170" s="265" t="s">
        <v>714</v>
      </c>
      <c r="I170" s="265" t="s">
        <v>650</v>
      </c>
      <c r="J170" s="265">
        <v>50</v>
      </c>
      <c r="K170" s="308"/>
    </row>
    <row r="171" spans="2:11" ht="15" customHeight="1">
      <c r="B171" s="287"/>
      <c r="C171" s="265" t="s">
        <v>656</v>
      </c>
      <c r="D171" s="265"/>
      <c r="E171" s="265"/>
      <c r="F171" s="286" t="s">
        <v>648</v>
      </c>
      <c r="G171" s="265"/>
      <c r="H171" s="265" t="s">
        <v>714</v>
      </c>
      <c r="I171" s="265" t="s">
        <v>658</v>
      </c>
      <c r="J171" s="265"/>
      <c r="K171" s="308"/>
    </row>
    <row r="172" spans="2:11" ht="15" customHeight="1">
      <c r="B172" s="287"/>
      <c r="C172" s="265" t="s">
        <v>667</v>
      </c>
      <c r="D172" s="265"/>
      <c r="E172" s="265"/>
      <c r="F172" s="286" t="s">
        <v>654</v>
      </c>
      <c r="G172" s="265"/>
      <c r="H172" s="265" t="s">
        <v>714</v>
      </c>
      <c r="I172" s="265" t="s">
        <v>650</v>
      </c>
      <c r="J172" s="265">
        <v>50</v>
      </c>
      <c r="K172" s="308"/>
    </row>
    <row r="173" spans="2:11" ht="15" customHeight="1">
      <c r="B173" s="287"/>
      <c r="C173" s="265" t="s">
        <v>675</v>
      </c>
      <c r="D173" s="265"/>
      <c r="E173" s="265"/>
      <c r="F173" s="286" t="s">
        <v>654</v>
      </c>
      <c r="G173" s="265"/>
      <c r="H173" s="265" t="s">
        <v>714</v>
      </c>
      <c r="I173" s="265" t="s">
        <v>650</v>
      </c>
      <c r="J173" s="265">
        <v>50</v>
      </c>
      <c r="K173" s="308"/>
    </row>
    <row r="174" spans="2:11" ht="15" customHeight="1">
      <c r="B174" s="287"/>
      <c r="C174" s="265" t="s">
        <v>673</v>
      </c>
      <c r="D174" s="265"/>
      <c r="E174" s="265"/>
      <c r="F174" s="286" t="s">
        <v>654</v>
      </c>
      <c r="G174" s="265"/>
      <c r="H174" s="265" t="s">
        <v>714</v>
      </c>
      <c r="I174" s="265" t="s">
        <v>650</v>
      </c>
      <c r="J174" s="265">
        <v>50</v>
      </c>
      <c r="K174" s="308"/>
    </row>
    <row r="175" spans="2:11" ht="15" customHeight="1">
      <c r="B175" s="287"/>
      <c r="C175" s="265" t="s">
        <v>120</v>
      </c>
      <c r="D175" s="265"/>
      <c r="E175" s="265"/>
      <c r="F175" s="286" t="s">
        <v>648</v>
      </c>
      <c r="G175" s="265"/>
      <c r="H175" s="265" t="s">
        <v>715</v>
      </c>
      <c r="I175" s="265" t="s">
        <v>716</v>
      </c>
      <c r="J175" s="265"/>
      <c r="K175" s="308"/>
    </row>
    <row r="176" spans="2:11" ht="15" customHeight="1">
      <c r="B176" s="287"/>
      <c r="C176" s="265" t="s">
        <v>59</v>
      </c>
      <c r="D176" s="265"/>
      <c r="E176" s="265"/>
      <c r="F176" s="286" t="s">
        <v>648</v>
      </c>
      <c r="G176" s="265"/>
      <c r="H176" s="265" t="s">
        <v>717</v>
      </c>
      <c r="I176" s="265" t="s">
        <v>718</v>
      </c>
      <c r="J176" s="265">
        <v>1</v>
      </c>
      <c r="K176" s="308"/>
    </row>
    <row r="177" spans="2:11" ht="15" customHeight="1">
      <c r="B177" s="287"/>
      <c r="C177" s="265" t="s">
        <v>55</v>
      </c>
      <c r="D177" s="265"/>
      <c r="E177" s="265"/>
      <c r="F177" s="286" t="s">
        <v>648</v>
      </c>
      <c r="G177" s="265"/>
      <c r="H177" s="265" t="s">
        <v>719</v>
      </c>
      <c r="I177" s="265" t="s">
        <v>650</v>
      </c>
      <c r="J177" s="265">
        <v>20</v>
      </c>
      <c r="K177" s="308"/>
    </row>
    <row r="178" spans="2:11" ht="15" customHeight="1">
      <c r="B178" s="287"/>
      <c r="C178" s="265" t="s">
        <v>121</v>
      </c>
      <c r="D178" s="265"/>
      <c r="E178" s="265"/>
      <c r="F178" s="286" t="s">
        <v>648</v>
      </c>
      <c r="G178" s="265"/>
      <c r="H178" s="265" t="s">
        <v>720</v>
      </c>
      <c r="I178" s="265" t="s">
        <v>650</v>
      </c>
      <c r="J178" s="265">
        <v>255</v>
      </c>
      <c r="K178" s="308"/>
    </row>
    <row r="179" spans="2:11" ht="15" customHeight="1">
      <c r="B179" s="287"/>
      <c r="C179" s="265" t="s">
        <v>122</v>
      </c>
      <c r="D179" s="265"/>
      <c r="E179" s="265"/>
      <c r="F179" s="286" t="s">
        <v>648</v>
      </c>
      <c r="G179" s="265"/>
      <c r="H179" s="265" t="s">
        <v>613</v>
      </c>
      <c r="I179" s="265" t="s">
        <v>650</v>
      </c>
      <c r="J179" s="265">
        <v>10</v>
      </c>
      <c r="K179" s="308"/>
    </row>
    <row r="180" spans="2:11" ht="15" customHeight="1">
      <c r="B180" s="287"/>
      <c r="C180" s="265" t="s">
        <v>123</v>
      </c>
      <c r="D180" s="265"/>
      <c r="E180" s="265"/>
      <c r="F180" s="286" t="s">
        <v>648</v>
      </c>
      <c r="G180" s="265"/>
      <c r="H180" s="265" t="s">
        <v>721</v>
      </c>
      <c r="I180" s="265" t="s">
        <v>682</v>
      </c>
      <c r="J180" s="265"/>
      <c r="K180" s="308"/>
    </row>
    <row r="181" spans="2:11" ht="15" customHeight="1">
      <c r="B181" s="287"/>
      <c r="C181" s="265" t="s">
        <v>722</v>
      </c>
      <c r="D181" s="265"/>
      <c r="E181" s="265"/>
      <c r="F181" s="286" t="s">
        <v>648</v>
      </c>
      <c r="G181" s="265"/>
      <c r="H181" s="265" t="s">
        <v>723</v>
      </c>
      <c r="I181" s="265" t="s">
        <v>682</v>
      </c>
      <c r="J181" s="265"/>
      <c r="K181" s="308"/>
    </row>
    <row r="182" spans="2:11" ht="15" customHeight="1">
      <c r="B182" s="287"/>
      <c r="C182" s="265" t="s">
        <v>711</v>
      </c>
      <c r="D182" s="265"/>
      <c r="E182" s="265"/>
      <c r="F182" s="286" t="s">
        <v>648</v>
      </c>
      <c r="G182" s="265"/>
      <c r="H182" s="265" t="s">
        <v>724</v>
      </c>
      <c r="I182" s="265" t="s">
        <v>682</v>
      </c>
      <c r="J182" s="265"/>
      <c r="K182" s="308"/>
    </row>
    <row r="183" spans="2:11" ht="15" customHeight="1">
      <c r="B183" s="287"/>
      <c r="C183" s="265" t="s">
        <v>126</v>
      </c>
      <c r="D183" s="265"/>
      <c r="E183" s="265"/>
      <c r="F183" s="286" t="s">
        <v>654</v>
      </c>
      <c r="G183" s="265"/>
      <c r="H183" s="265" t="s">
        <v>725</v>
      </c>
      <c r="I183" s="265" t="s">
        <v>650</v>
      </c>
      <c r="J183" s="265">
        <v>50</v>
      </c>
      <c r="K183" s="308"/>
    </row>
    <row r="184" spans="2:11" ht="15" customHeight="1">
      <c r="B184" s="314"/>
      <c r="C184" s="296"/>
      <c r="D184" s="296"/>
      <c r="E184" s="296"/>
      <c r="F184" s="296"/>
      <c r="G184" s="296"/>
      <c r="H184" s="296"/>
      <c r="I184" s="296"/>
      <c r="J184" s="296"/>
      <c r="K184" s="315"/>
    </row>
    <row r="185" spans="2:11" ht="18.75" customHeight="1">
      <c r="B185" s="262"/>
      <c r="C185" s="265"/>
      <c r="D185" s="265"/>
      <c r="E185" s="265"/>
      <c r="F185" s="286"/>
      <c r="G185" s="265"/>
      <c r="H185" s="265"/>
      <c r="I185" s="265"/>
      <c r="J185" s="265"/>
      <c r="K185" s="262"/>
    </row>
    <row r="186" spans="2:11" ht="18.75" customHeight="1"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</row>
    <row r="187" spans="2:11" ht="13.5">
      <c r="B187" s="249"/>
      <c r="C187" s="250"/>
      <c r="D187" s="250"/>
      <c r="E187" s="250"/>
      <c r="F187" s="250"/>
      <c r="G187" s="250"/>
      <c r="H187" s="250"/>
      <c r="I187" s="250"/>
      <c r="J187" s="250"/>
      <c r="K187" s="251"/>
    </row>
    <row r="188" spans="2:11" ht="21">
      <c r="B188" s="252"/>
      <c r="C188" s="253" t="s">
        <v>726</v>
      </c>
      <c r="D188" s="253"/>
      <c r="E188" s="253"/>
      <c r="F188" s="253"/>
      <c r="G188" s="253"/>
      <c r="H188" s="253"/>
      <c r="I188" s="253"/>
      <c r="J188" s="253"/>
      <c r="K188" s="254"/>
    </row>
    <row r="189" spans="2:11" ht="25.5" customHeight="1">
      <c r="B189" s="252"/>
      <c r="C189" s="320" t="s">
        <v>727</v>
      </c>
      <c r="D189" s="320"/>
      <c r="E189" s="320"/>
      <c r="F189" s="320" t="s">
        <v>728</v>
      </c>
      <c r="G189" s="321"/>
      <c r="H189" s="322" t="s">
        <v>729</v>
      </c>
      <c r="I189" s="322"/>
      <c r="J189" s="322"/>
      <c r="K189" s="254"/>
    </row>
    <row r="190" spans="2:11" ht="5.25" customHeight="1">
      <c r="B190" s="287"/>
      <c r="C190" s="284"/>
      <c r="D190" s="284"/>
      <c r="E190" s="284"/>
      <c r="F190" s="284"/>
      <c r="G190" s="265"/>
      <c r="H190" s="284"/>
      <c r="I190" s="284"/>
      <c r="J190" s="284"/>
      <c r="K190" s="308"/>
    </row>
    <row r="191" spans="2:11" ht="15" customHeight="1">
      <c r="B191" s="287"/>
      <c r="C191" s="265" t="s">
        <v>730</v>
      </c>
      <c r="D191" s="265"/>
      <c r="E191" s="265"/>
      <c r="F191" s="286" t="s">
        <v>45</v>
      </c>
      <c r="G191" s="265"/>
      <c r="H191" s="323" t="s">
        <v>731</v>
      </c>
      <c r="I191" s="323"/>
      <c r="J191" s="323"/>
      <c r="K191" s="308"/>
    </row>
    <row r="192" spans="2:11" ht="15" customHeight="1">
      <c r="B192" s="287"/>
      <c r="C192" s="293"/>
      <c r="D192" s="265"/>
      <c r="E192" s="265"/>
      <c r="F192" s="286" t="s">
        <v>46</v>
      </c>
      <c r="G192" s="265"/>
      <c r="H192" s="323" t="s">
        <v>732</v>
      </c>
      <c r="I192" s="323"/>
      <c r="J192" s="323"/>
      <c r="K192" s="308"/>
    </row>
    <row r="193" spans="2:11" ht="15" customHeight="1">
      <c r="B193" s="287"/>
      <c r="C193" s="293"/>
      <c r="D193" s="265"/>
      <c r="E193" s="265"/>
      <c r="F193" s="286" t="s">
        <v>49</v>
      </c>
      <c r="G193" s="265"/>
      <c r="H193" s="323" t="s">
        <v>733</v>
      </c>
      <c r="I193" s="323"/>
      <c r="J193" s="323"/>
      <c r="K193" s="308"/>
    </row>
    <row r="194" spans="2:11" ht="15" customHeight="1">
      <c r="B194" s="287"/>
      <c r="C194" s="265"/>
      <c r="D194" s="265"/>
      <c r="E194" s="265"/>
      <c r="F194" s="286" t="s">
        <v>47</v>
      </c>
      <c r="G194" s="265"/>
      <c r="H194" s="323" t="s">
        <v>734</v>
      </c>
      <c r="I194" s="323"/>
      <c r="J194" s="323"/>
      <c r="K194" s="308"/>
    </row>
    <row r="195" spans="2:11" ht="15" customHeight="1">
      <c r="B195" s="287"/>
      <c r="C195" s="265"/>
      <c r="D195" s="265"/>
      <c r="E195" s="265"/>
      <c r="F195" s="286" t="s">
        <v>48</v>
      </c>
      <c r="G195" s="265"/>
      <c r="H195" s="323" t="s">
        <v>735</v>
      </c>
      <c r="I195" s="323"/>
      <c r="J195" s="323"/>
      <c r="K195" s="308"/>
    </row>
    <row r="196" spans="2:11" ht="15" customHeight="1">
      <c r="B196" s="287"/>
      <c r="C196" s="265"/>
      <c r="D196" s="265"/>
      <c r="E196" s="265"/>
      <c r="F196" s="286"/>
      <c r="G196" s="265"/>
      <c r="H196" s="265"/>
      <c r="I196" s="265"/>
      <c r="J196" s="265"/>
      <c r="K196" s="308"/>
    </row>
    <row r="197" spans="2:11" ht="15" customHeight="1">
      <c r="B197" s="287"/>
      <c r="C197" s="265" t="s">
        <v>694</v>
      </c>
      <c r="D197" s="265"/>
      <c r="E197" s="265"/>
      <c r="F197" s="286" t="s">
        <v>80</v>
      </c>
      <c r="G197" s="265"/>
      <c r="H197" s="323" t="s">
        <v>736</v>
      </c>
      <c r="I197" s="323"/>
      <c r="J197" s="323"/>
      <c r="K197" s="308"/>
    </row>
    <row r="198" spans="2:11" ht="15" customHeight="1">
      <c r="B198" s="287"/>
      <c r="C198" s="293"/>
      <c r="D198" s="265"/>
      <c r="E198" s="265"/>
      <c r="F198" s="286" t="s">
        <v>591</v>
      </c>
      <c r="G198" s="265"/>
      <c r="H198" s="323" t="s">
        <v>592</v>
      </c>
      <c r="I198" s="323"/>
      <c r="J198" s="323"/>
      <c r="K198" s="308"/>
    </row>
    <row r="199" spans="2:11" ht="15" customHeight="1">
      <c r="B199" s="287"/>
      <c r="C199" s="265"/>
      <c r="D199" s="265"/>
      <c r="E199" s="265"/>
      <c r="F199" s="286" t="s">
        <v>589</v>
      </c>
      <c r="G199" s="265"/>
      <c r="H199" s="323" t="s">
        <v>737</v>
      </c>
      <c r="I199" s="323"/>
      <c r="J199" s="323"/>
      <c r="K199" s="308"/>
    </row>
    <row r="200" spans="2:11" ht="15" customHeight="1">
      <c r="B200" s="324"/>
      <c r="C200" s="293"/>
      <c r="D200" s="293"/>
      <c r="E200" s="293"/>
      <c r="F200" s="286" t="s">
        <v>593</v>
      </c>
      <c r="G200" s="271"/>
      <c r="H200" s="325" t="s">
        <v>594</v>
      </c>
      <c r="I200" s="325"/>
      <c r="J200" s="325"/>
      <c r="K200" s="326"/>
    </row>
    <row r="201" spans="2:11" ht="15" customHeight="1">
      <c r="B201" s="324"/>
      <c r="C201" s="293"/>
      <c r="D201" s="293"/>
      <c r="E201" s="293"/>
      <c r="F201" s="286" t="s">
        <v>595</v>
      </c>
      <c r="G201" s="271"/>
      <c r="H201" s="325" t="s">
        <v>738</v>
      </c>
      <c r="I201" s="325"/>
      <c r="J201" s="325"/>
      <c r="K201" s="326"/>
    </row>
    <row r="202" spans="2:11" ht="15" customHeight="1">
      <c r="B202" s="324"/>
      <c r="C202" s="293"/>
      <c r="D202" s="293"/>
      <c r="E202" s="293"/>
      <c r="F202" s="327"/>
      <c r="G202" s="271"/>
      <c r="H202" s="328"/>
      <c r="I202" s="328"/>
      <c r="J202" s="328"/>
      <c r="K202" s="326"/>
    </row>
    <row r="203" spans="2:11" ht="15" customHeight="1">
      <c r="B203" s="324"/>
      <c r="C203" s="265" t="s">
        <v>718</v>
      </c>
      <c r="D203" s="293"/>
      <c r="E203" s="293"/>
      <c r="F203" s="286">
        <v>1</v>
      </c>
      <c r="G203" s="271"/>
      <c r="H203" s="325" t="s">
        <v>739</v>
      </c>
      <c r="I203" s="325"/>
      <c r="J203" s="325"/>
      <c r="K203" s="326"/>
    </row>
    <row r="204" spans="2:11" ht="15" customHeight="1">
      <c r="B204" s="324"/>
      <c r="C204" s="293"/>
      <c r="D204" s="293"/>
      <c r="E204" s="293"/>
      <c r="F204" s="286">
        <v>2</v>
      </c>
      <c r="G204" s="271"/>
      <c r="H204" s="325" t="s">
        <v>740</v>
      </c>
      <c r="I204" s="325"/>
      <c r="J204" s="325"/>
      <c r="K204" s="326"/>
    </row>
    <row r="205" spans="2:11" ht="15" customHeight="1">
      <c r="B205" s="324"/>
      <c r="C205" s="293"/>
      <c r="D205" s="293"/>
      <c r="E205" s="293"/>
      <c r="F205" s="286">
        <v>3</v>
      </c>
      <c r="G205" s="271"/>
      <c r="H205" s="325" t="s">
        <v>741</v>
      </c>
      <c r="I205" s="325"/>
      <c r="J205" s="325"/>
      <c r="K205" s="326"/>
    </row>
    <row r="206" spans="2:11" ht="15" customHeight="1">
      <c r="B206" s="324"/>
      <c r="C206" s="293"/>
      <c r="D206" s="293"/>
      <c r="E206" s="293"/>
      <c r="F206" s="286">
        <v>4</v>
      </c>
      <c r="G206" s="271"/>
      <c r="H206" s="325" t="s">
        <v>742</v>
      </c>
      <c r="I206" s="325"/>
      <c r="J206" s="325"/>
      <c r="K206" s="326"/>
    </row>
    <row r="207" spans="2:11" ht="12.75" customHeight="1">
      <c r="B207" s="329"/>
      <c r="C207" s="330"/>
      <c r="D207" s="330"/>
      <c r="E207" s="330"/>
      <c r="F207" s="330"/>
      <c r="G207" s="330"/>
      <c r="H207" s="330"/>
      <c r="I207" s="330"/>
      <c r="J207" s="330"/>
      <c r="K207" s="331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 Pavlačka</cp:lastModifiedBy>
  <dcterms:modified xsi:type="dcterms:W3CDTF">2016-06-29T10:26:23Z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