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80" windowWidth="23955" windowHeight="10740" activeTab="2"/>
  </bookViews>
  <sheets>
    <sheet name="Tit. list VZT+MAR" sheetId="5" r:id="rId1"/>
    <sheet name="VRN VZT+MaR" sheetId="7" r:id="rId2"/>
    <sheet name="VZT" sheetId="8" r:id="rId3"/>
    <sheet name="MaR" sheetId="9" r:id="rId4"/>
  </sheets>
  <definedNames>
    <definedName name="_xlnm._FilterDatabase" localSheetId="1" hidden="1">'VRN VZT+MaR'!$E$1:$E$15</definedName>
    <definedName name="_xlnm.Print_Area" localSheetId="1">'VRN VZT+MaR'!$A$1:$N$13</definedName>
  </definedNames>
  <calcPr calcId="145621"/>
</workbook>
</file>

<file path=xl/comments1.xml><?xml version="1.0" encoding="utf-8"?>
<comments xmlns="http://schemas.openxmlformats.org/spreadsheetml/2006/main">
  <authors>
    <author>Říha Zdeněk</author>
  </authors>
  <commentList>
    <comment ref="C11" authorId="0">
      <text>
        <r>
          <rPr>
            <b/>
            <sz val="9"/>
            <rFont val="Tahoma"/>
            <family val="2"/>
          </rPr>
          <t xml:space="preserve">Název
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 xml:space="preserve">Ulice
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rFont val="Tahoma"/>
            <family val="2"/>
          </rPr>
          <t>PSČ</t>
        </r>
      </text>
    </comment>
    <comment ref="C13" authorId="0">
      <text>
        <r>
          <rPr>
            <b/>
            <sz val="9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<sst xmlns="http://schemas.openxmlformats.org/spreadsheetml/2006/main" count="1361" uniqueCount="711">
  <si>
    <t>Zařízení</t>
  </si>
  <si>
    <t>Pozice</t>
  </si>
  <si>
    <t>Položka</t>
  </si>
  <si>
    <t>Popis parametrů</t>
  </si>
  <si>
    <t>Označení / Typ</t>
  </si>
  <si>
    <t>Počet</t>
  </si>
  <si>
    <t>MJ</t>
  </si>
  <si>
    <t>Dodávka / m.j.</t>
  </si>
  <si>
    <t>Montáž / m.j.</t>
  </si>
  <si>
    <t>Dodávka     celkem</t>
  </si>
  <si>
    <t>Montáž       celkem</t>
  </si>
  <si>
    <t>D+M        celkem</t>
  </si>
  <si>
    <t>001</t>
  </si>
  <si>
    <t>ks</t>
  </si>
  <si>
    <t>002</t>
  </si>
  <si>
    <t>004</t>
  </si>
  <si>
    <t>005</t>
  </si>
  <si>
    <t xml:space="preserve">CELKEM </t>
  </si>
  <si>
    <t>POZNÁMKY</t>
  </si>
  <si>
    <t>Suma: BEZ DPH</t>
  </si>
  <si>
    <t>003</t>
  </si>
  <si>
    <t>900.</t>
  </si>
  <si>
    <t>Položkový rozpočet stavby</t>
  </si>
  <si>
    <t>Stavba:</t>
  </si>
  <si>
    <t>15/5124</t>
  </si>
  <si>
    <t>Objekt:</t>
  </si>
  <si>
    <t>01</t>
  </si>
  <si>
    <t>objekt M</t>
  </si>
  <si>
    <t>Rozpočet: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</si>
  <si>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</si>
  <si>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</si>
  <si>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</si>
  <si>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</si>
  <si>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</si>
  <si>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</si>
  <si>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</si>
  <si>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</si>
  <si>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</si>
  <si>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</si>
  <si>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</si>
  <si>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Vedlejší náklady</t>
  </si>
  <si>
    <t>Ostatní náklady</t>
  </si>
  <si>
    <t>Rekapitulace daní</t>
  </si>
  <si>
    <t>Základ pro sníženou DPH</t>
  </si>
  <si>
    <t>%</t>
  </si>
  <si>
    <t>CZK</t>
  </si>
  <si>
    <t xml:space="preserve">Snížená DPH </t>
  </si>
  <si>
    <t>Základ pro základní DPH</t>
  </si>
  <si>
    <t xml:space="preserve">Základní DPH </t>
  </si>
  <si>
    <t>Zaokrouhlení</t>
  </si>
  <si>
    <t>Cena celkem s DPH</t>
  </si>
  <si>
    <t>v</t>
  </si>
  <si>
    <t>dne</t>
  </si>
  <si>
    <t>Za zhotovitele</t>
  </si>
  <si>
    <t>Za objednatele</t>
  </si>
  <si>
    <t>Předávací dokumentace.</t>
  </si>
  <si>
    <t>Výrobní dokumentace.</t>
  </si>
  <si>
    <t>Dokumentace skutečného provedení.</t>
  </si>
  <si>
    <t>Brno-Mendelu-úprava VZT chov. stájí M - VZT, stavební úpravy</t>
  </si>
  <si>
    <t>VZT, MaR, stavební úpravy</t>
  </si>
  <si>
    <t>VZT</t>
  </si>
  <si>
    <t>MaR</t>
  </si>
  <si>
    <t>kpl</t>
  </si>
  <si>
    <t>Doprava.</t>
  </si>
  <si>
    <t>Zařízení staveniště.</t>
  </si>
  <si>
    <t>Důležité upozornění: Parametry VZT zařízení musí být dodrženy! Na parametrech je přímo závislý energetický štítek objektu. Zásadní je účinnost rekuperace VZT jednotek.</t>
  </si>
  <si>
    <t>8.</t>
  </si>
  <si>
    <t>Větrání stávající haly - P</t>
  </si>
  <si>
    <r>
      <rPr>
        <b/>
        <sz val="10"/>
        <rFont val="Arial"/>
        <family val="2"/>
      </rPr>
      <t>Úprava VZT jednotky</t>
    </r>
    <r>
      <rPr>
        <sz val="10"/>
        <rFont val="Arial"/>
        <family val="2"/>
      </rPr>
      <t xml:space="preserve"> - přívodní a odvodní ventilátor vč. vestavby. Hodnoty uvedeny v tabulce zařízení.</t>
    </r>
  </si>
  <si>
    <t>Záměna obsahuje: Přívodní ventilátor vč. motoru, odvodní ventilátor vč. motoru, vestaveb a dýzky pro měření diference tlaků (následného přepočtu reálného průtoku).  Ventilátory s možností navýšení tlaku vůči tabulce zařízení až na Ppř. = 750 Pa a Pod. = 1 250 Pa.</t>
  </si>
  <si>
    <t>Nutná prohlídka na místě ! Stávající jednotka od firmy REMAK!</t>
  </si>
  <si>
    <t>Demontáž stávajících ventilátorů vč. vestaveb.</t>
  </si>
  <si>
    <t>h</t>
  </si>
  <si>
    <t>Místnost: P1067</t>
  </si>
  <si>
    <t>101</t>
  </si>
  <si>
    <r>
      <t xml:space="preserve">Regulátor průtoku (variabilní) </t>
    </r>
    <r>
      <rPr>
        <sz val="10"/>
        <rFont val="Arial"/>
        <family val="2"/>
      </rPr>
      <t xml:space="preserve">- čtyřhranný, vč. proti-hlukového krytu - ovládání MaR. Vč. karty LON scr. </t>
    </r>
  </si>
  <si>
    <t xml:space="preserve">Těsnost dle třídy A, DIN EN 1751, oblast diferenčního tlaku 20 až 1000 Pa. Rozsah napětí pro řídící signál a signál skutečné hodnoty 0 až 10 VDC. Technické údaje regulátorů: Napětí: 24 VAC ± 20%, 50/60 Hz, spotřeba: max 3 W. Dimenzováno do: max 5,5 VA. Řídící signál: 0 až 10 VDC, Ri &gt; 100 Ω. Signál skutečného průtoku vzduchu: 0 až 10 VDC lineárně, max 0,5 mA. Senzor pro měřící oblast: 2 až 300 Pa. Nastavení řídících hodnot: 140 Pa. Běh: ca 120až 300 vteřin na 87 ° Kroutící moment: 8 až 15 Nm. Ochranná třída: III (bezpečnostní nízké napětí). Ochranný stupeň: IP 20. Teplota okolí: 0 °C až +50 °C. Teplota uskladnění: -20 °C až +80 °C. </t>
  </si>
  <si>
    <r>
      <t>Rozměr - 800x200, průtok 5 120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</t>
    </r>
  </si>
  <si>
    <t>101a</t>
  </si>
  <si>
    <t>Tlumič hluku (dle dodavatele regulátoru průtoku) s délkou 1,5m.</t>
  </si>
  <si>
    <t>1,5m (TH - 1,0m + volná délka 0,5m)</t>
  </si>
  <si>
    <t>800x200 - 1000mm (1500)</t>
  </si>
  <si>
    <t>102</t>
  </si>
  <si>
    <r>
      <t xml:space="preserve">Regulátor průtoku (variabilní). Nerez! </t>
    </r>
    <r>
      <rPr>
        <b/>
        <sz val="10"/>
        <color rgb="FFFF0000"/>
        <rFont val="Arial"/>
        <family val="2"/>
      </rPr>
      <t xml:space="preserve">Bez tlakovách či jiných čidel ! Složen ze dvou jednotek. </t>
    </r>
  </si>
  <si>
    <r>
      <t xml:space="preserve">Tlaková ztráta na ventilu cca. 150 Pa. S možností uzavření. Řízení profesí MaR – 0-10V. Teplota okolí: 0 °C až +50 °C, RV 10 - 90%. Napájení 24 VAC </t>
    </r>
    <r>
      <rPr>
        <sz val="10"/>
        <rFont val="Calibri"/>
        <family val="2"/>
      </rPr>
      <t>±</t>
    </r>
    <r>
      <rPr>
        <sz val="10"/>
        <rFont val="Arial"/>
        <family val="2"/>
      </rPr>
      <t>15% 50/60Hz. Řízení LonW.</t>
    </r>
  </si>
  <si>
    <r>
      <t>Rozměr - 2 ks s 613x308 a délkou 757mm, průtok 3 200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  <r>
      <rPr>
        <sz val="10"/>
        <rFont val="Arial"/>
        <family val="2"/>
      </rPr>
      <t>.</t>
    </r>
  </si>
  <si>
    <t>102a</t>
  </si>
  <si>
    <r>
      <t xml:space="preserve">Čtyřhranný tlumič hluku </t>
    </r>
    <r>
      <rPr>
        <sz val="10"/>
        <rFont val="Arial"/>
        <family val="2"/>
      </rPr>
      <t>- tvoří kulisy a potrubní díl z pozink. plechu s přírubami. Hlukově absorbční nehořlavá výplň je chráněna sklo-textilní vrstvou.</t>
    </r>
  </si>
  <si>
    <t>Hyg. provedení - potažení fólií tak, aby nedocházelo k průniku odsávaných škodlivin do minerální vaty.</t>
  </si>
  <si>
    <t>10.1300x280-1500/7/86</t>
  </si>
  <si>
    <t>131</t>
  </si>
  <si>
    <r>
      <t>Regulační klapka</t>
    </r>
    <r>
      <rPr>
        <sz val="10"/>
        <rFont val="Arial"/>
        <family val="2"/>
      </rPr>
      <t xml:space="preserve"> - kruhová - pozinkovaná - jednolistá ruční.</t>
    </r>
  </si>
  <si>
    <t>DN 125</t>
  </si>
  <si>
    <t>231</t>
  </si>
  <si>
    <r>
      <t xml:space="preserve">Přívodní - vyústka pozinkovaná. </t>
    </r>
    <r>
      <rPr>
        <sz val="10"/>
        <rFont val="Arial"/>
        <family val="2"/>
      </rPr>
      <t>Včetně regulační klapky. S tahokovem - max. zaslepení 35%.</t>
    </r>
  </si>
  <si>
    <t>Případně osazení vyústkou s možností regulace směru proudu vzduchu.</t>
  </si>
  <si>
    <t>450x200 - výška 2950mm s vyústkou 400x2500mm</t>
  </si>
  <si>
    <t>281</t>
  </si>
  <si>
    <r>
      <t xml:space="preserve">Odvodní - vyústka pozinkovaná. </t>
    </r>
    <r>
      <rPr>
        <sz val="10"/>
        <rFont val="Arial"/>
        <family val="2"/>
      </rPr>
      <t>Včetně regulační klapky. Nasouvání filtrační vložky o tl. 25 mm po částech. Vč. filtračních vložek ! Vložky - pratelné filtry ! Max. tlaková ztráta při zaneseném stavu - 300Pa (min. tř. filtrace EU 9).</t>
    </r>
  </si>
  <si>
    <t>Častá výměna (cca. 1x denně - odolné provedení) ! Filtrační vložky dělené po 625mm (výškově) ! Příprava na zásun čtyř vložek ! Nutné dodání vložky vč. konstrukce s jednoduchým otevřením a uzavřením pro časté praní filtrů.</t>
  </si>
  <si>
    <t>Vyústka - 1100x200x2950mm (filtry 4ks - 1000x625mm)</t>
  </si>
  <si>
    <t>282</t>
  </si>
  <si>
    <t>Vyústka - 800x200x2950mm (filtry 4ks - 700x625mm)</t>
  </si>
  <si>
    <t>285</t>
  </si>
  <si>
    <r>
      <t>Odvodní - talířový ventil vč. zděře.</t>
    </r>
    <r>
      <rPr>
        <sz val="10"/>
        <rFont val="Arial"/>
        <family val="2"/>
      </rPr>
      <t xml:space="preserve"> </t>
    </r>
  </si>
  <si>
    <r>
      <t>V = 50 m</t>
    </r>
    <r>
      <rPr>
        <sz val="10"/>
        <rFont val="Calibri"/>
        <family val="2"/>
      </rPr>
      <t>³</t>
    </r>
    <r>
      <rPr>
        <sz val="11"/>
        <rFont val="Arial"/>
        <family val="2"/>
      </rPr>
      <t>/h</t>
    </r>
  </si>
  <si>
    <t>601</t>
  </si>
  <si>
    <t>Ohebná Al laminátová hluk-tlumící hadice.</t>
  </si>
  <si>
    <t>bm</t>
  </si>
  <si>
    <t>999</t>
  </si>
  <si>
    <t>Úprava kanalizace.</t>
  </si>
  <si>
    <t>Nutné zaměření na místě - P1067a.</t>
  </si>
  <si>
    <t>Místnost: P1068</t>
  </si>
  <si>
    <t>103</t>
  </si>
  <si>
    <r>
      <t xml:space="preserve">Regulátor průtoku (variabilní) </t>
    </r>
    <r>
      <rPr>
        <sz val="10"/>
        <rFont val="Arial"/>
        <family val="2"/>
      </rPr>
      <t xml:space="preserve">- kruhový, vč. proti-hlukového krytu - ovládání MaR. Vč. karty LON scr. </t>
    </r>
  </si>
  <si>
    <t>Těsnost dle třídy A, DIN EN 1751, oblast diferenčního tlaku 20 až 1500 Pa. Rozsah napětí pro řídící signál a signál skutečné hodnoty 0 až 10 VDC. Technické údaje regulátorů: Napětí: 24 VAC. Teplota okolí: 0 °C až +50 °C.</t>
  </si>
  <si>
    <r>
      <t>Rozměr - DN 100, průtok 240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</t>
    </r>
  </si>
  <si>
    <t>103a</t>
  </si>
  <si>
    <t>DN 100 - 1000mm (1500)</t>
  </si>
  <si>
    <t>104</t>
  </si>
  <si>
    <r>
      <t>Rozměr - 1 ks s 200x200 a délkou 597mm, průtok 300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 á ventil (RP).</t>
    </r>
  </si>
  <si>
    <t>104a</t>
  </si>
  <si>
    <t>10.200x200-1500/1/100</t>
  </si>
  <si>
    <t>232</t>
  </si>
  <si>
    <t>280x125 - výška 2950mm s vyústkou 200x2500mm</t>
  </si>
  <si>
    <t>283</t>
  </si>
  <si>
    <t>Vyústka - 280x125x2950mm (filtry 4ks - 200x625mm)</t>
  </si>
  <si>
    <t>Místnost: P1069</t>
  </si>
  <si>
    <t>105</t>
  </si>
  <si>
    <r>
      <t>Rozměr - DN 200, průtok 930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</t>
    </r>
  </si>
  <si>
    <t>105a</t>
  </si>
  <si>
    <t>DN 200 - 1000mm (1500)</t>
  </si>
  <si>
    <t>106</t>
  </si>
  <si>
    <r>
      <t>Rozměr - 1 ks 353x353 a délkou 681mm, průtok 1 160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 (RP).</t>
    </r>
  </si>
  <si>
    <t>106a</t>
  </si>
  <si>
    <t>10.315x315-1500/2/58</t>
  </si>
  <si>
    <t>233</t>
  </si>
  <si>
    <t>400x200 - výška 2950mm s vyústkou 350x2500mm</t>
  </si>
  <si>
    <t>284</t>
  </si>
  <si>
    <t>Vyústka - 900x200x2950mm (filtry 4ks - 800x625mm)</t>
  </si>
  <si>
    <t>Místnost: P1070</t>
  </si>
  <si>
    <t>107</t>
  </si>
  <si>
    <t>107a</t>
  </si>
  <si>
    <t>108</t>
  </si>
  <si>
    <r>
      <t>Rozměr - 1 ks s 200x200 a délkou 597mm, průtok 250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 á ventil (RP).</t>
    </r>
  </si>
  <si>
    <t>108a</t>
  </si>
  <si>
    <t>Místnost: P1071</t>
  </si>
  <si>
    <t>109</t>
  </si>
  <si>
    <r>
      <t>Rozměr - 600x200, průtok 3 360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</t>
    </r>
  </si>
  <si>
    <t>109a</t>
  </si>
  <si>
    <t>600x200 - 1000mm (1500)</t>
  </si>
  <si>
    <t>110</t>
  </si>
  <si>
    <r>
      <t>Rozměr - 1 ks s 613x308 a délkou 757mm , 1 ks 353x353 a délkou 681mm, průtok 4 200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 (RP).</t>
    </r>
  </si>
  <si>
    <t>110a</t>
  </si>
  <si>
    <t>10.900x315-1500/5/80</t>
  </si>
  <si>
    <t>286</t>
  </si>
  <si>
    <t>Častá výměna (cca. 1x denně - odolné provedení) ! Filtrační vložky dělené po 625mm ! Příprava na zásun čtyř vložek ! Nutné dodání vložky vč. konstrukce s jednoduchým otevřením a uzavřením pro časté praní filtrů.</t>
  </si>
  <si>
    <t>Vyústka - 1250x2500mm (filtry 4ks - 1250x625mm)</t>
  </si>
  <si>
    <t>Místnost: P1061</t>
  </si>
  <si>
    <t>115</t>
  </si>
  <si>
    <r>
      <t>Rozměr - DN 125, průtok 400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</t>
    </r>
  </si>
  <si>
    <t>115a</t>
  </si>
  <si>
    <t>DN 125 - 1000mm (1500)</t>
  </si>
  <si>
    <t>116</t>
  </si>
  <si>
    <r>
      <t>Rozměr - 1 ks s 200x200 s délkou 597mm, průtok 500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 á ventil (RP).</t>
    </r>
  </si>
  <si>
    <t>116a</t>
  </si>
  <si>
    <t>10.400x160-1500/2/100</t>
  </si>
  <si>
    <t>234</t>
  </si>
  <si>
    <t>400x160 - výška 2950mm s vyústkou 250x2500mm</t>
  </si>
  <si>
    <t>Vyústka - 315x125x2950mm (filtry 4ks - 200x625mm)</t>
  </si>
  <si>
    <t>602</t>
  </si>
  <si>
    <t>DN 160</t>
  </si>
  <si>
    <t>Místnost: P1072</t>
  </si>
  <si>
    <t>111</t>
  </si>
  <si>
    <r>
      <t>Rozměr - DN 100 průtok 200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</t>
    </r>
  </si>
  <si>
    <t>111a</t>
  </si>
  <si>
    <t>112</t>
  </si>
  <si>
    <r>
      <t>Rozměr - 1 ks s 200x200 s délkou 597mm, průtok 250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 á ventil (RP).</t>
    </r>
  </si>
  <si>
    <t>112a</t>
  </si>
  <si>
    <t>235</t>
  </si>
  <si>
    <r>
      <t xml:space="preserve">Přívodní - vyústka plastová. </t>
    </r>
    <r>
      <rPr>
        <sz val="10"/>
        <rFont val="Arial"/>
        <family val="2"/>
      </rPr>
      <t>Včetně regulační klapky. S možností úpravy směru proudění vzduchu v horizontálním i vertikálním směru (po částech).</t>
    </r>
  </si>
  <si>
    <t>Výustka 325x225, vč.3-řadé regulace, plastová PVC, uzav.lamely.</t>
  </si>
  <si>
    <t>325x225</t>
  </si>
  <si>
    <t>Místnost: P1059</t>
  </si>
  <si>
    <t>113</t>
  </si>
  <si>
    <r>
      <t>Rozměr - DN 250 průtok 1 250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</t>
    </r>
  </si>
  <si>
    <t>113a</t>
  </si>
  <si>
    <t>10.630x160-1500/2/115</t>
  </si>
  <si>
    <t>113b</t>
  </si>
  <si>
    <r>
      <t>Rozměr - DN 315 průtok 2590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</t>
    </r>
  </si>
  <si>
    <t>113c</t>
  </si>
  <si>
    <t>1,5m (TH - 0,5m + volná délka 0,5m)</t>
  </si>
  <si>
    <t>DN 315 - 500mm (1500)</t>
  </si>
  <si>
    <t>114</t>
  </si>
  <si>
    <r>
      <t>Rozměr - 1 ks s 613x308 a délkou 757mm, průtok 3 200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 +  1 ks s 353x353 a délkou 681mm, průtok  1 600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</t>
    </r>
  </si>
  <si>
    <t>114a</t>
  </si>
  <si>
    <t>236</t>
  </si>
  <si>
    <t>700x160 - výška 2950mm s vyústkou 600x2500mm</t>
  </si>
  <si>
    <t>Místnost: P1060, P1060a</t>
  </si>
  <si>
    <t>130</t>
  </si>
  <si>
    <r>
      <t xml:space="preserve">Regulátor průtoku (konstantní) </t>
    </r>
    <r>
      <rPr>
        <sz val="10"/>
        <rFont val="Arial"/>
        <family val="2"/>
      </rPr>
      <t>- kruhový, vč. proti-hlukového krytu - ovládání ruční.</t>
    </r>
  </si>
  <si>
    <t>Těsnost dle třídy A, DIN EN 1751, oblast diferenčního tlaku 50 až 1000 Pa. Mechanický samočinný, bez vnější energie, pro přiváděný i odváděný vzduch. Provozní teplota 10 až 50°C. (potřebná přímá délka proudění 1,5 D). Nastavení průtoku vzduchu na vnější stupnici, přesnost stupnice cca ± 4 %.</t>
  </si>
  <si>
    <r>
      <t>Rozměr - DN 80 průtokdo 80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</t>
    </r>
  </si>
  <si>
    <t>Místnost: P1055</t>
  </si>
  <si>
    <t>125</t>
  </si>
  <si>
    <r>
      <t>Rozměr - 800x200, průtok 1 000 - 5 500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 (popř. 500x300mm - nutné doměření na místě !) .</t>
    </r>
  </si>
  <si>
    <t>125a</t>
  </si>
  <si>
    <t>800x200 - 1000mm (1500) popř. 500x300mm - nutné doměření na místě !</t>
  </si>
  <si>
    <t>201</t>
  </si>
  <si>
    <r>
      <t xml:space="preserve">Přívodní - textilní vyústka 1/4 D. Vertikální dopojení.  </t>
    </r>
    <r>
      <rPr>
        <sz val="10"/>
        <rFont val="Arial"/>
        <family val="2"/>
      </rPr>
      <t xml:space="preserve">RAL dle investora. </t>
    </r>
  </si>
  <si>
    <r>
      <t>V =  0 - 2 750m</t>
    </r>
    <r>
      <rPr>
        <sz val="10"/>
        <rFont val="Calibri"/>
        <family val="2"/>
      </rPr>
      <t>³</t>
    </r>
    <r>
      <rPr>
        <sz val="10"/>
        <rFont val="Arial"/>
        <family val="2"/>
      </rPr>
      <t>/h. Tlaková ztráta 150 Pa. Dopojovací hrdlo 5x DN 200 mm.</t>
    </r>
  </si>
  <si>
    <t>D1/4 - DN 200 - délka 4000mm</t>
  </si>
  <si>
    <t>603</t>
  </si>
  <si>
    <t>DN 200</t>
  </si>
  <si>
    <t>Revizní otvor.</t>
  </si>
  <si>
    <t>600x600</t>
  </si>
  <si>
    <t>Místnost: P1059a</t>
  </si>
  <si>
    <r>
      <t>Rozměr - DN 100 průtok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</t>
    </r>
  </si>
  <si>
    <t>132</t>
  </si>
  <si>
    <r>
      <t>Rozměr - DN 100 průtok 150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</t>
    </r>
  </si>
  <si>
    <t>Přesun odvodního talířového ventilu.</t>
  </si>
  <si>
    <t>Místnost: P1063-P1065</t>
  </si>
  <si>
    <t>133</t>
  </si>
  <si>
    <r>
      <t>Rozměr - DN 200 průtok 750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</t>
    </r>
  </si>
  <si>
    <t>133a</t>
  </si>
  <si>
    <t>134</t>
  </si>
  <si>
    <t>Těsnost dle třídy A, DIN EN 1751. Mechanický samočinný, bez vnější energie, pro přiváděný i odváděný vzduch. Provozní teplota 10 až 50°C. Nastavení průtoku vzduchu na vnější stupnici.</t>
  </si>
  <si>
    <r>
      <t>Rozměr - 300x100 průtok 950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</t>
    </r>
  </si>
  <si>
    <t>134a</t>
  </si>
  <si>
    <t>1,0m (TH - 0,5m + volná délka 0,5m)</t>
  </si>
  <si>
    <t>300x100 - 500mm (1000)</t>
  </si>
  <si>
    <t>Společné:</t>
  </si>
  <si>
    <t>701</t>
  </si>
  <si>
    <r>
      <t>Kruhové potrubí SPIRO</t>
    </r>
    <r>
      <rPr>
        <sz val="10"/>
        <rFont val="Arial"/>
        <family val="2"/>
      </rPr>
      <t xml:space="preserve"> z poz. plechu sk. I v běžném provedení v třídě těsnosti B (III). 40 % tvarovek.</t>
    </r>
  </si>
  <si>
    <t>DN 100</t>
  </si>
  <si>
    <t>702</t>
  </si>
  <si>
    <t>703</t>
  </si>
  <si>
    <t>DN 140</t>
  </si>
  <si>
    <t>704</t>
  </si>
  <si>
    <t>705</t>
  </si>
  <si>
    <t>706</t>
  </si>
  <si>
    <t>DN 250</t>
  </si>
  <si>
    <t>801</t>
  </si>
  <si>
    <t>Ocelové čtyřhranné potrubí sk.I tl. (1+4) s těsností B – ROVNÉ.</t>
  </si>
  <si>
    <r>
      <t>m</t>
    </r>
    <r>
      <rPr>
        <sz val="9"/>
        <rFont val="Calibri"/>
        <family val="2"/>
      </rPr>
      <t>²</t>
    </r>
  </si>
  <si>
    <t>802</t>
  </si>
  <si>
    <t>Ocelové čtyřhranné potrubí sk.I tl. (1+4) s těsností B – TVAROVKY.</t>
  </si>
  <si>
    <t>901</t>
  </si>
  <si>
    <r>
      <t xml:space="preserve">Hluková izolace z desek z kamenné vlny s AL polepem. </t>
    </r>
    <r>
      <rPr>
        <b/>
        <sz val="10"/>
        <color rgb="FFFF0000"/>
        <rFont val="Arial"/>
        <family val="2"/>
      </rPr>
      <t>Energeticky důležité - kvalitativní parametry musí být stejné nebo lepší!</t>
    </r>
  </si>
  <si>
    <t>tl. 40 mm</t>
  </si>
  <si>
    <t>850.</t>
  </si>
  <si>
    <t>Čistící otvory</t>
  </si>
  <si>
    <t>Čistící přístupy do VZT potrubí.</t>
  </si>
  <si>
    <t>Po celé délce odvodní větve cč. Strojovny VZT!</t>
  </si>
  <si>
    <t>870.</t>
  </si>
  <si>
    <t>Vedlejší práce</t>
  </si>
  <si>
    <t>Dotmelení dostupných prostupů.</t>
  </si>
  <si>
    <t>Vybourání prostupů.</t>
  </si>
  <si>
    <t>Zaslepení.</t>
  </si>
  <si>
    <t>Demontáž + likvidace rozvodů.</t>
  </si>
  <si>
    <t>Demontáž + likvidace elementů.</t>
  </si>
  <si>
    <t>Demontáže a remontáž</t>
  </si>
  <si>
    <t>Demontáže a remontáž.</t>
  </si>
  <si>
    <t>Podhledů s rastem 625x625mm, cca. 1200x600mm a části hladkého podhledu m.č. 1059.</t>
  </si>
  <si>
    <r>
      <t>m</t>
    </r>
    <r>
      <rPr>
        <vertAlign val="superscript"/>
        <sz val="9"/>
        <rFont val="Arial"/>
        <family val="2"/>
      </rPr>
      <t>2</t>
    </r>
  </si>
  <si>
    <t>950.</t>
  </si>
  <si>
    <t>Eliminace pachu - chodba</t>
  </si>
  <si>
    <t>Mobilní jednotka.</t>
  </si>
  <si>
    <t>Pohlcující mat.</t>
  </si>
  <si>
    <t>960.</t>
  </si>
  <si>
    <t>Eliminace pachu - odvod VZT</t>
  </si>
  <si>
    <t>Komora.</t>
  </si>
  <si>
    <t>Vč. servisního otvoru 600x600mm + Revizní otvoru do podhledu 600x600mm.</t>
  </si>
  <si>
    <t>981</t>
  </si>
  <si>
    <t>Elektrické dohřevy</t>
  </si>
  <si>
    <t>Návrh na ohřev dt = 6°C</t>
  </si>
  <si>
    <t>109b</t>
  </si>
  <si>
    <r>
      <t xml:space="preserve">Elektrický ohřívač </t>
    </r>
    <r>
      <rPr>
        <sz val="10"/>
        <rFont val="Arial"/>
        <family val="2"/>
      </rPr>
      <t>- čtyřhranný - ovládání MaR.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Provedení vč. plyn. regulace výkonu !</t>
    </r>
  </si>
  <si>
    <r>
      <rPr>
        <b/>
        <sz val="10"/>
        <rFont val="Arial"/>
        <family val="2"/>
      </rPr>
      <t>Qtop. = 15 kW (využito 8,8 kW) - 400 V.</t>
    </r>
    <r>
      <rPr>
        <sz val="10"/>
        <rFont val="Arial"/>
        <family val="2"/>
      </rPr>
      <t xml:space="preserve"> Plášť elektrického ohřívače je vyroben z Aluminium Zink a topné spirály jsou z nerezové oceli. Ohřívač je vybaven protipožární ochranou s ručním restartem (nastavenou na 120°C) a ochranou proti přehřátí s automatickým restartem (nastavenou na 60°C). Ohřívač je ovládán profesí MaR. Minimální průtok vzduchu je dán minimální rychlostí vzduchu 1,5 m/s. Maximální teplota výstupního vzduchu je 50°C. Třída krytí: IP43.
</t>
    </r>
  </si>
  <si>
    <r>
      <t>Rozměr - 500x300, průtok 3 360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</t>
    </r>
  </si>
  <si>
    <t>115b</t>
  </si>
  <si>
    <r>
      <t xml:space="preserve">Elektrický ohřívač </t>
    </r>
    <r>
      <rPr>
        <sz val="10"/>
        <rFont val="Arial"/>
        <family val="2"/>
      </rPr>
      <t xml:space="preserve">- kruhový - ovládání MaR. </t>
    </r>
  </si>
  <si>
    <r>
      <rPr>
        <b/>
        <sz val="10"/>
        <rFont val="Arial"/>
        <family val="2"/>
      </rPr>
      <t>Qtop. = 2,1 kW (využito 1,1 kW) - 230 V.</t>
    </r>
    <r>
      <rPr>
        <sz val="10"/>
        <rFont val="Arial"/>
        <family val="2"/>
      </rPr>
      <t xml:space="preserve"> Plášť elektrického ohřívače je vyroben z Aluminium Zink a topné spirály jsou z nerezové oceli. Ohřívač je vybaven protipožární ochranou s ručním restartem (nastavenou na 120°C) a ochranou proti přehřátí s automatickým restartem (nastavenou na 60°C). Ohřívač je ovládán profesí MaR. Minimální průtok vzduchu je dán minimální rychlostí vzduchu 1,5 m/s. Maximální teplota výstupního vzduchu je 50°C. Třída krytí: IP43.
</t>
    </r>
  </si>
  <si>
    <r>
      <t>Rozměr - DN 160, průtok 400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</t>
    </r>
  </si>
  <si>
    <t>111b</t>
  </si>
  <si>
    <r>
      <rPr>
        <b/>
        <sz val="10"/>
        <rFont val="Arial"/>
        <family val="2"/>
      </rPr>
      <t>Qtop. = 1,2 kW (využito 0,6 kW) - 230 V.</t>
    </r>
    <r>
      <rPr>
        <sz val="10"/>
        <rFont val="Arial"/>
        <family val="2"/>
      </rPr>
      <t xml:space="preserve"> Plášť elektrického ohřívače je vyroben z Aluminium Zink a topné spirály jsou z nerezové oceli. Ohřívač je vybaven protipožární ochranou s ručním restartem (nastavenou na 120°C) a ochranou proti přehřátí s automatickým restartem (nastavenou na 60°C). Ohřívač je ovládán profesí MaR. Minimální průtok vzduchu je dán minimální rychlostí vzduchu 1,5 m/s. Maximální teplota výstupního vzduchu je 50°C. Třída krytí: IP43.
</t>
    </r>
  </si>
  <si>
    <r>
      <t>Rozměr - DN 125, průtok 200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</t>
    </r>
  </si>
  <si>
    <t>113d</t>
  </si>
  <si>
    <r>
      <rPr>
        <b/>
        <sz val="10"/>
        <rFont val="Arial"/>
        <family val="2"/>
      </rPr>
      <t>Qtop. = 9,0 kW (využito 6,8 kW) - 400 V.</t>
    </r>
    <r>
      <rPr>
        <sz val="10"/>
        <rFont val="Arial"/>
        <family val="2"/>
      </rPr>
      <t xml:space="preserve"> Plášť elektrického ohřívače je vyroben z Aluminium Zink a topné spirály jsou z nerezové oceli. Ohřívač je vybaven protipožární ochranou s ručním restartem (nastavenou na 120°C) a ochranou proti přehřátí s automatickým restartem (nastavenou na 60°C). Ohřívač je ovládán profesí MaR. Minimální průtok vzduchu je dán minimální rychlostí vzduchu 1,5 m/s. Maximální teplota výstupního vzduchu je 50°C. Třída krytí: IP43.
</t>
    </r>
  </si>
  <si>
    <r>
      <t>Rozměr - DN 315, průtok 2 590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/h.</t>
    </r>
  </si>
  <si>
    <t>990.</t>
  </si>
  <si>
    <t>Výdech v exteriéru.</t>
  </si>
  <si>
    <t>150</t>
  </si>
  <si>
    <r>
      <t>Regulační klapka</t>
    </r>
    <r>
      <rPr>
        <sz val="10"/>
        <rFont val="Arial"/>
        <family val="2"/>
      </rPr>
      <t xml:space="preserve"> - kruhová - pozinkovaná - jednolistá na servo.</t>
    </r>
  </si>
  <si>
    <t>DN 630</t>
  </si>
  <si>
    <t>150a</t>
  </si>
  <si>
    <t>Servo-pohon.</t>
  </si>
  <si>
    <t>24 V - (O/Z)</t>
  </si>
  <si>
    <t>Pro klapku DN 630</t>
  </si>
  <si>
    <t>501</t>
  </si>
  <si>
    <t>Síto proti hmyzu.</t>
  </si>
  <si>
    <t>Max. zaslepení 10%.</t>
  </si>
  <si>
    <t>710</t>
  </si>
  <si>
    <t>810</t>
  </si>
  <si>
    <t>Nátrubek pro odvod kondenzátu.</t>
  </si>
  <si>
    <r>
      <t xml:space="preserve">Hluková izolace z desek z kamenné vlny s oplechováním. </t>
    </r>
    <r>
      <rPr>
        <b/>
        <sz val="10"/>
        <color rgb="FFFF0000"/>
        <rFont val="Arial"/>
        <family val="2"/>
      </rPr>
      <t>Energeticky důležité - kvalitativní parametry musí být stejné nebo lepší!</t>
    </r>
  </si>
  <si>
    <t>!!! RAL dle investora !!! Celá izolace bude opatřena nástřikem !!!</t>
  </si>
  <si>
    <t>tl. 80 mm</t>
  </si>
  <si>
    <t>999.</t>
  </si>
  <si>
    <t xml:space="preserve">Ostatní náklady </t>
  </si>
  <si>
    <t>Montážní materiál.</t>
  </si>
  <si>
    <t>kg</t>
  </si>
  <si>
    <t>Těsnící materiál.</t>
  </si>
  <si>
    <t>Spojovací materiál.</t>
  </si>
  <si>
    <t>Montážní mechanismy, plošiny, lešení.</t>
  </si>
  <si>
    <t>Plošina  - max. výška cca. 2,7m.</t>
  </si>
  <si>
    <t>Lešení do výšky 10 m.</t>
  </si>
  <si>
    <t>006</t>
  </si>
  <si>
    <t>Značení vzduchotechnického zařízení a potrubí dle platných ČSN.</t>
  </si>
  <si>
    <t>007</t>
  </si>
  <si>
    <t>Komplexní vyzkoušení.</t>
  </si>
  <si>
    <t>008</t>
  </si>
  <si>
    <t>Zaregulování systému.</t>
  </si>
  <si>
    <t>009</t>
  </si>
  <si>
    <t>Zaškolení obsluhy.</t>
  </si>
  <si>
    <t>010</t>
  </si>
  <si>
    <t>Kontrola parametrů stávající VZT jednotky.</t>
  </si>
  <si>
    <t>Zda do jednotky vstupují média o předepsaných parametrech (teplotní spády apod.). Topná voda - 80/60°C, chladící voda 7/13°C, dohřev 80/60°C + vlhčení.</t>
  </si>
  <si>
    <t>011</t>
  </si>
  <si>
    <t>Vyčištění dostupných částí potrubí ve strojovně VZT vč. externíxh elementů (žaluzie).</t>
  </si>
  <si>
    <t>012</t>
  </si>
  <si>
    <t>Nátěr podhledu - bílá barva. Odolný VAP čištění.</t>
  </si>
  <si>
    <t>Část podhledu v m.č. P1059 - hladký podhled.</t>
  </si>
  <si>
    <t>013</t>
  </si>
  <si>
    <t>Úchyty pro potrubí vedené na fasádě - DN 630. Pro potrubí vedené vertikálně - úchyt po 1,0m.</t>
  </si>
  <si>
    <t>Stěna opatřena tepelnou izolací do tl. 200mm. Potrubí od kce pro uchycení - 770 mm po osu VZT potrubí.</t>
  </si>
  <si>
    <t>Např. HILTI DOBLE - 82,6mm</t>
  </si>
  <si>
    <t>014</t>
  </si>
  <si>
    <t>Úchyty pro potrubí vedené na fasádě - DN 630. Pro potrubí vedené horizontálně- úchyt po 1,0m.</t>
  </si>
  <si>
    <t>Stěna opatřena tepelnou izolací do tl. 200mm. Potrubí od kce pro uchycení - 770 + 1 640mm po osu VZT potrubí.</t>
  </si>
  <si>
    <t>Jeden úchyt pro dvě potrubí! Např. HILTI DOBLE - 82,6mm.</t>
  </si>
  <si>
    <t>015</t>
  </si>
  <si>
    <t>Demontáž žaluzie.</t>
  </si>
  <si>
    <t>1650x630</t>
  </si>
  <si>
    <t>016</t>
  </si>
  <si>
    <t>Demontáž uchycení skleněné pergoly.</t>
  </si>
  <si>
    <t>017</t>
  </si>
  <si>
    <t>Dodání uchycení pro skleněnou pergolu.</t>
  </si>
  <si>
    <r>
      <t xml:space="preserve">Obdélníkový profil - cca. 2200x800 - uchycení do stěny. Odhad  - Profil </t>
    </r>
    <r>
      <rPr>
        <sz val="9"/>
        <rFont val="Calibri"/>
        <family val="2"/>
      </rPr>
      <t>[ popř. H.</t>
    </r>
  </si>
  <si>
    <t>018</t>
  </si>
  <si>
    <t>Dodání posudku o únosnosti ocelkové kce pro skleněnou pergolu. - položka 018.</t>
  </si>
  <si>
    <t>019</t>
  </si>
  <si>
    <t>Zapravení fasády - vč. nátěru kolem místa uchycení.</t>
  </si>
  <si>
    <t>RAL dle stavby.</t>
  </si>
  <si>
    <t>020</t>
  </si>
  <si>
    <t>Koordinace s ostatními profesemi.</t>
  </si>
  <si>
    <t>Před objednání prvků VZT je  nutné doměření dílů na místě po odkrytí podhledových částí.</t>
  </si>
  <si>
    <t>Před objednání dílů VZT je  nutné doměření přechodů dle regulátorů průtoku.</t>
  </si>
  <si>
    <t>Technické standardy !!!</t>
  </si>
  <si>
    <t>1000.</t>
  </si>
  <si>
    <t>Potrubní rozvody.</t>
  </si>
  <si>
    <r>
      <rPr>
        <b/>
        <sz val="10"/>
        <rFont val="Arial"/>
        <family val="2"/>
      </rPr>
      <t xml:space="preserve">Ocelové čtyřhranné potrubí sk.I tl. (1+4) s těsností B </t>
    </r>
    <r>
      <rPr>
        <sz val="10"/>
        <rFont val="Arial"/>
        <family val="2"/>
      </rPr>
      <t>– hlubokotažený pozink. plech (DX51D+Z275MAC) s přírubami (příč. vyztuženo profily „V“ nebo „U").  U větších rozměrů (pozink. trubkou, nylon. střed. křížením a uchyc. do pláště). Bez silikonu! T</t>
    </r>
    <r>
      <rPr>
        <b/>
        <sz val="10"/>
        <rFont val="Arial"/>
        <family val="2"/>
      </rPr>
      <t>řída těsnosti (PK 120036) – III, třída těsnosti (DIN 24 194) – B. Těsnost: 0,44 (l/s)/m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</t>
    </r>
  </si>
  <si>
    <t>Těsnost - dle DIN 21 194 - III. Tloušťky plechu jsou podle ČSN EN 1507 a ÖNORM H 6015-2.</t>
  </si>
  <si>
    <t>Regulační klapka - kruhová.</t>
  </si>
  <si>
    <r>
      <t xml:space="preserve">Regulační klapka čtyřhranná pozinkovaná. </t>
    </r>
    <r>
      <rPr>
        <sz val="10"/>
        <rFont val="Arial"/>
        <family val="2"/>
      </rPr>
      <t xml:space="preserve">Klapka není vzduchotěsná. Regulační klapka je vybavena ručním ovládáním (.R) popř. je regulační klapka vybavena ovládáním pro osazení servo-pohonem (.S). </t>
    </r>
  </si>
  <si>
    <t xml:space="preserve">Materiál rámu: pozinkovaný plech
List regulační klapky: pozink (PA)
Max. stat. Tlaky: -630 Pa +1000Pa
Maximální rychlost: 15 m/s
Maximální teplota  vzduchu: 80°C                 </t>
  </si>
  <si>
    <t>Regulační klapka - hranatá.</t>
  </si>
  <si>
    <r>
      <t xml:space="preserve">Regulační klapka kruhová (netěsná) </t>
    </r>
    <r>
      <rPr>
        <sz val="10"/>
        <rFont val="Arial"/>
        <family val="2"/>
      </rPr>
      <t>- vyrobena z pozinkovaného plechu s bodovanými spoji. DN 80-200 se dodává s plastovým ovládáním. DN 250-800 je vybaveno ovládáním z pozinkovaného plechu.</t>
    </r>
  </si>
  <si>
    <t xml:space="preserve">Materiál rámu: pozinkovaný plech
List regulační klapky: pozink
Max. stat. Tlaky: -630 Pa +1000Pa
Maximální rychlost: 15 m/s
Maximální teplota  vzduchu: 80°C                 </t>
  </si>
  <si>
    <t>Povinnosti dodavatele.</t>
  </si>
  <si>
    <t>Dodavatel je povinen si před podáním cenové nabídky stavbu projít a dohledat všechny potřebné informace a ověřit reálnost instalace díla, popř. upozornit na nedostatky projektové dokumentace. Dodavatel je zodpovědný za realizaci díla, plnou funkci a kompletnost dodávky tak, aby bylo dílo plně funkční bez dodatečného udání vícenákladů, opomenutých položek či koordinačních prací.</t>
  </si>
  <si>
    <t>Pozn.:</t>
  </si>
  <si>
    <t>Veškeré práce na stavbě je nutné provádět s ohledem na běžící záruční podmínky na stávající</t>
  </si>
  <si>
    <t>zařízení a stavbu. Veškeré zásahy do stávajícího zařízení a konstrukcí je nutné konzultovat</t>
  </si>
  <si>
    <t>s původním dodavatelem těchto zařízení a písemně si nechat potvrdit, že provedený zásah nenaruší</t>
  </si>
  <si>
    <t>záruční podmínky. Pokud budou práce prováděny bez prokazatelného souhlasu původního dodavatele, může</t>
  </si>
  <si>
    <t>dojít k vypovězení záruky na dané komponenty.</t>
  </si>
  <si>
    <t>Metodika výpočtu potrubní:</t>
  </si>
  <si>
    <t>-hranaté potrubí:        obvod x délka x 1,4 [m2] - (1,4 - zohlednění náběhových plechů a doměrů potrubí)</t>
  </si>
  <si>
    <t>-kruhové potrubí:       délka x 1,3   [m] - (1,3 - zohlednění doměrů potrubí)</t>
  </si>
  <si>
    <t>-izolace:                      [m2] potruí x 1,1 [m2] - (1,1 - zohlednění větší plochy potrubí)</t>
  </si>
  <si>
    <t>S:</t>
  </si>
  <si>
    <t>Brno-Mendelu-úprava VZT chovných stájí M-MaR,BMS,SIL-PD</t>
  </si>
  <si>
    <t>O:</t>
  </si>
  <si>
    <t>R:</t>
  </si>
  <si>
    <t>155124641</t>
  </si>
  <si>
    <t>P.č.</t>
  </si>
  <si>
    <t>Číslo položky</t>
  </si>
  <si>
    <t>Název položky</t>
  </si>
  <si>
    <t>množství</t>
  </si>
  <si>
    <t>cena / MJ</t>
  </si>
  <si>
    <t>Díl:</t>
  </si>
  <si>
    <t>01-50</t>
  </si>
  <si>
    <t>Systém technologie</t>
  </si>
  <si>
    <t>CLLIONLC01</t>
  </si>
  <si>
    <t xml:space="preserve">Procesorová jednotka, 16-bit procesor, volně programovatelná, interface : C-bus,, Lon, modem, napájení 24VAC, </t>
  </si>
  <si>
    <t>CLIOP821A</t>
  </si>
  <si>
    <t>Analogový vstupní modul - 8 AI (Panel Bus), 4..20mA, 0..10VDC, DI</t>
  </si>
  <si>
    <t>CLIOP823A</t>
  </si>
  <si>
    <t>Digitální vstupní modul - 12 DI (Panel Bus), dry-contact / čítačový vstup</t>
  </si>
  <si>
    <t>XS82122</t>
  </si>
  <si>
    <t>Svorkovnicový blok pro moduly AI, AO vč. modulové propojky a popisovacího štítku</t>
  </si>
  <si>
    <t>XS823</t>
  </si>
  <si>
    <t>Svorkovnicový blok pro moduly DI vč. modulové propojky a popisovacího štítku</t>
  </si>
  <si>
    <t>CLIOP831A</t>
  </si>
  <si>
    <t>Kombinovaný IO modul - 8AI, 8AO, 12DI, 6DO (Panel Bus), šroubové svorky; AI (0-10VDC,4-20mA), AO ( , 0-10VDC), DO (relé 250V/4A)</t>
  </si>
  <si>
    <t>XALTERM2</t>
  </si>
  <si>
    <t>FTT/LPT impedenční ukončovací modul Lon sběrnice na DIN lištu</t>
  </si>
  <si>
    <t>switc</t>
  </si>
  <si>
    <t>Síťový switch, 5 portů, 10/100Mbit, montáž na DIN lištu</t>
  </si>
  <si>
    <t>01-51</t>
  </si>
  <si>
    <t>Periferie vstupní</t>
  </si>
  <si>
    <t>T021</t>
  </si>
  <si>
    <t>Prostorový snímač teploty a vlhkosti, s displejem, nástěnný, stonek 75mm, 2 x 0...10V, IP65/40, napájení 24VAC</t>
  </si>
  <si>
    <t>H7015B1060</t>
  </si>
  <si>
    <t>Kombinovaný snímač vlhkosti (0..10V) a teploty (0..10V) do VZT kanálu, 10..95% rv, 0...50°C, IP 65</t>
  </si>
  <si>
    <t>DPT250R8</t>
  </si>
  <si>
    <t>Diferenční snímač tlaku -25 - +25Pa, napájení 24VAC/DC, přesnost +-1,5%+1Pa, výstup 0-10VDC/4-20mA, IP54, vč. hadiček 2m</t>
  </si>
  <si>
    <t>DPT2500R8</t>
  </si>
  <si>
    <t>Diferenční snímač tlaku 0 - 2500Pa, napájení 24VAC/DC, přesnost +-1,5%+1Pa, výstup 0-10VDC/4-20mA, IP54, vč. hadiček 2m</t>
  </si>
  <si>
    <t>DPS1000</t>
  </si>
  <si>
    <t>Spínač diferenčního tlaku, rozsah 200 - 1000 Pa, SPDT 240VAC/1,5A, IP54, vč. hadiček 2m a šroubů</t>
  </si>
  <si>
    <t>MAS203</t>
  </si>
  <si>
    <t>Magnetický kontakt čtyřdrátový s pracovní mezerou 25mm, vč. kabelu 5m</t>
  </si>
  <si>
    <t>ovl_</t>
  </si>
  <si>
    <t>Otočný ovladač korekce teploty, stupnice +-6°C, výstup 0-20kohm, do inst. rámečku</t>
  </si>
  <si>
    <t>ovl_R</t>
  </si>
  <si>
    <t>Otočný ovladač korekce vlhkosti, stupnice +-30%, výstup 0-20kohm, do inst. rámečku</t>
  </si>
  <si>
    <t>ovl_P</t>
  </si>
  <si>
    <t>Otočný ovladač korekce průtoku, stupnice 0..100%, výstup 0-20kohm, do inst. rámečku</t>
  </si>
  <si>
    <t>Vyp_nask</t>
  </si>
  <si>
    <t>Nástěnný vypínač, řazení 1, se signálkou, do inst. rámečku</t>
  </si>
  <si>
    <t>01-52</t>
  </si>
  <si>
    <t>Periferie výstupní</t>
  </si>
  <si>
    <t>BL-09-N R/G/</t>
  </si>
  <si>
    <t>Světelné návěští, napájení 24VAC, 3 barvy (červená, zelená, žlutá), IP40, montáž na povrch</t>
  </si>
  <si>
    <t>HVAC16C5</t>
  </si>
  <si>
    <t>Frekvenční měnič 3-f., 380-500V, 7.5kW, 16A, IP54, vstup pro termistor / termokontakt, řízení 0-10V, vstup start/stop, výstup porucha</t>
  </si>
  <si>
    <t>HVAC31C5</t>
  </si>
  <si>
    <t>Frekvenční měnič 3-f., 380-500V, 11kW, 22A, IP54, vstup pro termistor / termokontakt, řízení 0-10V, vstup start/stop, výstup porucha</t>
  </si>
  <si>
    <t>NM230A</t>
  </si>
  <si>
    <t>Servopohon klapkový, 230V AC, 10 Nm, (95°=150s), 2P/3P</t>
  </si>
  <si>
    <t>01-53</t>
  </si>
  <si>
    <t xml:space="preserve">Rozvaděč </t>
  </si>
  <si>
    <t>MRA</t>
  </si>
  <si>
    <t>Rozvaděč oceloplechový 2000x800x400, IP40/20, včetně výstroje a příslušenství (kapsa na dokumenty,.)</t>
  </si>
  <si>
    <t>Úprava stávajícího rozvaděče MaR (popis viz. Technická zpráva)</t>
  </si>
  <si>
    <t>RM1D-0</t>
  </si>
  <si>
    <t>Úprava stávajícího rozvaděče ESIL (popis viz. Technická zpráva)</t>
  </si>
  <si>
    <t>RH-</t>
  </si>
  <si>
    <t>01-54</t>
  </si>
  <si>
    <t>Montážní materiál</t>
  </si>
  <si>
    <t>34536712</t>
  </si>
  <si>
    <t>Rámeček pro spínače a zásuvky, čtyřnásobný, bílý</t>
  </si>
  <si>
    <t>34536710</t>
  </si>
  <si>
    <t>Rámeček pro spínače a zásuvky trojnásobný, bílý</t>
  </si>
  <si>
    <t>KP682/5</t>
  </si>
  <si>
    <t>Krabice přístrojová PVC, pr. 73mm, hl. 30mm</t>
  </si>
  <si>
    <t>34121550</t>
  </si>
  <si>
    <t>Kabel sdělovací s Cu jádrem JYTY 2 x 1 mm</t>
  </si>
  <si>
    <t>m</t>
  </si>
  <si>
    <t>(45+45+80+78+66+60+56+48+53+38+38+72+68+62+55+48+44)*1,1</t>
  </si>
  <si>
    <t>34121554</t>
  </si>
  <si>
    <t>Kabel sdělovací s Cu jádrem JYTY 4 x 1 mm</t>
  </si>
  <si>
    <t>(38+38+72+68+62+55+48+44+38+38+72+68+62+55+48+44+18+22+108+108+144+136+124+110+127+88+76+76+144+136+124+110+96+88)*1,1</t>
  </si>
  <si>
    <t>34121556</t>
  </si>
  <si>
    <t>Kabel sdělovací s Cu jádrem JYTY 7 x 1 mm</t>
  </si>
  <si>
    <t>(72+38+62+55+48+44)*1,1</t>
  </si>
  <si>
    <t>34121558</t>
  </si>
  <si>
    <t>Kabel sdělovací s Cu jádrem JYTY 14 x 1 mm</t>
  </si>
  <si>
    <t>(56+50)*1,1</t>
  </si>
  <si>
    <t>JY(ST)Y4X2X08SEDY</t>
  </si>
  <si>
    <t>Kabel J-Y(ST)Y 4x2x0,8 SEDY</t>
  </si>
  <si>
    <t>(38+42+43+47+36+42+48+48+38)*1,1</t>
  </si>
  <si>
    <t>UTPCAT5PVC</t>
  </si>
  <si>
    <t>Kabel UTP cat.5e  PVC</t>
  </si>
  <si>
    <t>(38+38+72+68+62+55+48+44)*1,1</t>
  </si>
  <si>
    <t>CYKYO2X15</t>
  </si>
  <si>
    <t>Kabel silový CYKY-O 2x1,5</t>
  </si>
  <si>
    <t>27*1,1</t>
  </si>
  <si>
    <t>34111036</t>
  </si>
  <si>
    <t>Kabel silový s Cu jádrem 750 V CYKY 3 x 2,5 mm2</t>
  </si>
  <si>
    <t>(18+16+22+24+25+28+22+24+16+16+18+20+22+24+26+29)*1,1</t>
  </si>
  <si>
    <t>CYKYJ4X15</t>
  </si>
  <si>
    <t>Kabel silový s Cu jádrem 750 V CYKY 4x1,5 mm2</t>
  </si>
  <si>
    <t>(5+4+4+6+5+5+4,5+6+6)*1,1</t>
  </si>
  <si>
    <t>34111072</t>
  </si>
  <si>
    <t>Kabel silový s Cu jádrem 750 V CYKY 4 x 6 mm2</t>
  </si>
  <si>
    <t>(20+20)*1,1</t>
  </si>
  <si>
    <t>34111090</t>
  </si>
  <si>
    <t>Kabel silový s Cu jádrem 750 V CYKY 5 x 1,5 mm2</t>
  </si>
  <si>
    <t>34111094</t>
  </si>
  <si>
    <t>Kabel silový s Cu jádrem 750 V CYKY 5 x 2,5 mm2</t>
  </si>
  <si>
    <t>32*1,1</t>
  </si>
  <si>
    <t>CYKYJ5X6</t>
  </si>
  <si>
    <t>Kabel silový CYKY-J 5x6</t>
  </si>
  <si>
    <t>55*1,1</t>
  </si>
  <si>
    <t>CYKYJ3X5035</t>
  </si>
  <si>
    <t>Kabel silový CYKY-J 3x50+35</t>
  </si>
  <si>
    <t>36,5*1,1</t>
  </si>
  <si>
    <t>SLCM4X</t>
  </si>
  <si>
    <t>Kabel silový, stíněný, SLCM 4x6</t>
  </si>
  <si>
    <t>(9+9)*1,1</t>
  </si>
  <si>
    <t>CYSY2AX075</t>
  </si>
  <si>
    <t>Šňůra CYSY 2Ax0,75 B (V05VV-F)</t>
  </si>
  <si>
    <t>(5+5)*1,1</t>
  </si>
  <si>
    <t>34140966</t>
  </si>
  <si>
    <t>Vodič silový CY zelenožlutý 6,00 mm2 - drát</t>
  </si>
  <si>
    <t>34140967</t>
  </si>
  <si>
    <t>Vodič silový CY zelenožlutý 10,00 mm2 - drát</t>
  </si>
  <si>
    <t>žlab_62_5</t>
  </si>
  <si>
    <t>Kabelový žlab drátěný 62/50 komplet vč. příslušenství (odbočky, víka, výložníky, závit.tyče)</t>
  </si>
  <si>
    <t xml:space="preserve">m     </t>
  </si>
  <si>
    <t>KECK513</t>
  </si>
  <si>
    <t>Přepážka žlabu 50</t>
  </si>
  <si>
    <t>345711591</t>
  </si>
  <si>
    <t>Trubka elektroinst. ohebná, vnější/vnitřní pr. 20/14,1 mm, pevnost 320N</t>
  </si>
  <si>
    <t>345711592</t>
  </si>
  <si>
    <t>Trubka elektroinst. ohebná, vnější/vnitřní pr. 25/18,3 mm, pevnost 320N</t>
  </si>
  <si>
    <t>345710962</t>
  </si>
  <si>
    <t>Trubka elektroinstalační tuhá z PVC, vnější/vnitřní pr. 20/16,9 mm, pevnost 750N</t>
  </si>
  <si>
    <t>345710963</t>
  </si>
  <si>
    <t>Trubka elektroinstalační tuhá z PVC, vnější/vnitřní pr. 25/21,4 mm, pevnost 750N</t>
  </si>
  <si>
    <t>34571106</t>
  </si>
  <si>
    <t>Trubka pancéřová pevná,20mm</t>
  </si>
  <si>
    <t>34572109</t>
  </si>
  <si>
    <t>Lišta vkládací z PVC délka 3 m, 22x24mm, vč. víka</t>
  </si>
  <si>
    <t>050024</t>
  </si>
  <si>
    <t>Montážní krabice na povrch, 93x93mm, vč. víka, průchodek a svorkovnice, IP54</t>
  </si>
  <si>
    <t>mtz_kra</t>
  </si>
  <si>
    <t>Montážní krabice na povrch, 240x190x90mm, vč. víka a průchodek, IP55</t>
  </si>
  <si>
    <t>283239990307</t>
  </si>
  <si>
    <t>Štítek kabelový nepopsaný 3x7 cm</t>
  </si>
  <si>
    <t>PP</t>
  </si>
  <si>
    <t>Protipožární ucpávka do 100mm2, tl. 200mm</t>
  </si>
  <si>
    <t>C60NB1</t>
  </si>
  <si>
    <t>Jistič 10 A, 1pólový, charakter. B</t>
  </si>
  <si>
    <t>C60NB2</t>
  </si>
  <si>
    <t>Jistič 25 A, 3pólový, charakter. B</t>
  </si>
  <si>
    <t>C60N B3</t>
  </si>
  <si>
    <t>Jistič 32 A, 3pólový, charakter. B</t>
  </si>
  <si>
    <t>18664NG125</t>
  </si>
  <si>
    <t>Jistič 100 A, 3pólový, charakter. B</t>
  </si>
  <si>
    <t>stykač_50</t>
  </si>
  <si>
    <t>Stykač 50A/22kw/400V, 3P/230VAC</t>
  </si>
  <si>
    <t>pom_kontakt_styka</t>
  </si>
  <si>
    <t>Pomocný kontakt pro stykač, 1Z+1R</t>
  </si>
  <si>
    <t>RZ3A40D4</t>
  </si>
  <si>
    <t>Polovodičové relé 400VAC/40A, ovládání 4-32VDC, spínání v nule</t>
  </si>
  <si>
    <t>RW</t>
  </si>
  <si>
    <t>PWM modul, napájení 230/24VAC, řízení 0-10VDC, PWM výstup 12VDC</t>
  </si>
  <si>
    <t>hl_vyp_125</t>
  </si>
  <si>
    <t>Hlavní vypínač, 3x 125A</t>
  </si>
  <si>
    <t>FLP-12,5V/</t>
  </si>
  <si>
    <t>Svodič bleskových proudů, pro zóny LPZ0-1, napětí 230VAC, Iimp=12,5kA</t>
  </si>
  <si>
    <t>3457171101</t>
  </si>
  <si>
    <t>Příchytka kabelů jednostranná 6708 PO</t>
  </si>
  <si>
    <t>01-56</t>
  </si>
  <si>
    <t>SW technologie</t>
  </si>
  <si>
    <t>HON43195642-00</t>
  </si>
  <si>
    <t>Licence pro Lon komunikaci - 100 kreditů</t>
  </si>
  <si>
    <t>19-51</t>
  </si>
  <si>
    <t>Elektromontážní práce</t>
  </si>
  <si>
    <t>MTZ_VST_007</t>
  </si>
  <si>
    <t>Montáž snímač teploty a vlhkosti do VZT potrubí</t>
  </si>
  <si>
    <t>MTZ_VST_008</t>
  </si>
  <si>
    <t>Montáž snímač teploty a vlhkosti do místnosti</t>
  </si>
  <si>
    <t>MTZ_VST_015</t>
  </si>
  <si>
    <t>Montáž snímač dif. tlaku do VZT potrubí</t>
  </si>
  <si>
    <t>MTZ_VST_014</t>
  </si>
  <si>
    <t>Montáž snímač dif. tlaku pro kapaliny a plyny</t>
  </si>
  <si>
    <t>MTZ_VST_018</t>
  </si>
  <si>
    <t>Montáž spínač dif. tlaku do VZT potrubí</t>
  </si>
  <si>
    <t>MTZ_VST_025</t>
  </si>
  <si>
    <t>Montáž magnetický kontakt okenní, dveřní na povrch</t>
  </si>
  <si>
    <t>MTZ_DET_008</t>
  </si>
  <si>
    <t>Montáž optická signalizace</t>
  </si>
  <si>
    <t>MTZ_RS_005</t>
  </si>
  <si>
    <t>Montáž nástěnný ovladač otočný</t>
  </si>
  <si>
    <t>Montáž nástěnný vypínač</t>
  </si>
  <si>
    <t>MTZ_VYST_001</t>
  </si>
  <si>
    <t>Připojení servopohon klapkový</t>
  </si>
  <si>
    <t>MTZ_RS_007</t>
  </si>
  <si>
    <t>Montáž switch</t>
  </si>
  <si>
    <t>MTZ_ROZV_005</t>
  </si>
  <si>
    <t>Montáž rozvaděč do 300kg</t>
  </si>
  <si>
    <t>210860201</t>
  </si>
  <si>
    <t>Kabel speciální JYTY s Al 2 x 1 mm volně uložený</t>
  </si>
  <si>
    <t>MTZ_MAT_001</t>
  </si>
  <si>
    <t>Montáž přepěťová ochrana</t>
  </si>
  <si>
    <t>210860202</t>
  </si>
  <si>
    <t>Kabel speciální JYTY s Al 4 x 1 mm volně uložený</t>
  </si>
  <si>
    <t>210860203</t>
  </si>
  <si>
    <t>Kabel speciální JYTY s Al 7 x 1 mm volně uložený</t>
  </si>
  <si>
    <t>210860204</t>
  </si>
  <si>
    <t>Kabel speciální JYTY s Al 14 x 1 mm volně uložený</t>
  </si>
  <si>
    <t>210860209</t>
  </si>
  <si>
    <t>Kabel speciální JYSTY 4 x 2 x 0,8 mm volně uložený</t>
  </si>
  <si>
    <t>210800101</t>
  </si>
  <si>
    <t>Kabel CYKY 750 V 2x1,5 mm2 uložený pod omítkou</t>
  </si>
  <si>
    <t>325451T10</t>
  </si>
  <si>
    <t>Montáž kabelu UTP</t>
  </si>
  <si>
    <t>210810006</t>
  </si>
  <si>
    <t>Kabel CYKY-m 750 V 3 x 2,5 mm2 volně uložený</t>
  </si>
  <si>
    <t>210810010</t>
  </si>
  <si>
    <t>Kabel CYKY-m 750 V 4 x 1,5 mm2 volně uložený</t>
  </si>
  <si>
    <t>210810012</t>
  </si>
  <si>
    <t>Kabel CYKY-m 750 V 4 x 6 mm2 volně uložený</t>
  </si>
  <si>
    <t>210810015</t>
  </si>
  <si>
    <t>Kabel CYKY-m 750 V 5 x 1,5 mm2 volně uložený</t>
  </si>
  <si>
    <t>210810016</t>
  </si>
  <si>
    <t>Kabel CYKY-m 750 V 5 x 2,5 mm2 volně uložený</t>
  </si>
  <si>
    <t>Kabel CYKY-m 750 V 5 x 6 mm2 volně uložený</t>
  </si>
  <si>
    <t>210810091</t>
  </si>
  <si>
    <t>Kabel CYKY-m 1 kV 3x50+35 volně uložený</t>
  </si>
  <si>
    <t>M21</t>
  </si>
  <si>
    <t>Kabel silový  SLCM 0,6/1 kW</t>
  </si>
  <si>
    <t>210802301</t>
  </si>
  <si>
    <t>Šňůra CYSY 2 x 0,75 mm2 volně uložená</t>
  </si>
  <si>
    <t>210800527</t>
  </si>
  <si>
    <t>Vodič nn a vn CY 6 mm2 uložený volně</t>
  </si>
  <si>
    <t>210800528</t>
  </si>
  <si>
    <t>Vodič nn a vn CY 10 mm2 uložený volně</t>
  </si>
  <si>
    <t>210020303</t>
  </si>
  <si>
    <t>Žlab kabelový Mars s přísluš., 62/50 mm, komplet včetně příslušenství</t>
  </si>
  <si>
    <t>210010002</t>
  </si>
  <si>
    <t>Trubka ohebná pod omítku, typ 16 mm</t>
  </si>
  <si>
    <t>210010003</t>
  </si>
  <si>
    <t>Trubka ohebná pod omítku, typ 23 mm</t>
  </si>
  <si>
    <t>210010021</t>
  </si>
  <si>
    <t>Trubka tuhá z PVC uložená pevně,20 mm</t>
  </si>
  <si>
    <t>210010022</t>
  </si>
  <si>
    <t>Trubka tuhá z PVC uložená pevně, 23 mm</t>
  </si>
  <si>
    <t>210010085</t>
  </si>
  <si>
    <t>Mtž trubka pancéř tuhá pevná 20mm</t>
  </si>
  <si>
    <t>220301022</t>
  </si>
  <si>
    <t>Lišta elektroinstalační - montáž</t>
  </si>
  <si>
    <t>220260040</t>
  </si>
  <si>
    <t>Krabice - montáž</t>
  </si>
  <si>
    <t>MTZ_MAT_008</t>
  </si>
  <si>
    <t>Montáž přístrojová krabice 200x200</t>
  </si>
  <si>
    <t>210950101</t>
  </si>
  <si>
    <t>Štítek označovací na kabel</t>
  </si>
  <si>
    <t>210271003</t>
  </si>
  <si>
    <t>Ucpávka kab. průchodky,protipožární</t>
  </si>
  <si>
    <t>460680041</t>
  </si>
  <si>
    <t>Průraz zdivem v betonové zdi tloušťky 15 cm, plochy do 0,025 m2</t>
  </si>
  <si>
    <t>MTZ_VYST_010</t>
  </si>
  <si>
    <t>Připojení - regulátor průtoku vzduchu (napájení+řízení)</t>
  </si>
  <si>
    <t>MTZ_SIL_002</t>
  </si>
  <si>
    <t>Montáž, připojení a nastavení frekvenčního měniče do 10kW</t>
  </si>
  <si>
    <t>MTZ_SIL_003</t>
  </si>
  <si>
    <t>Montáž, připojení a nastavení frekvenčního měniče do 20kW</t>
  </si>
  <si>
    <t>MTZ_SIL_016</t>
  </si>
  <si>
    <t>El. připojení - el. ohřev</t>
  </si>
  <si>
    <t>210100001</t>
  </si>
  <si>
    <t>Ukončení vodičů v rozvaděči + zapojení do 2,5 mm2</t>
  </si>
  <si>
    <t>210100002</t>
  </si>
  <si>
    <t>Ukončení vodičů v rozvaděči + zapojení do 6 mm2</t>
  </si>
  <si>
    <t xml:space="preserve">909      </t>
  </si>
  <si>
    <t>Hzs-nezmeritelne stavebni prace</t>
  </si>
  <si>
    <t>hod</t>
  </si>
  <si>
    <t>M42</t>
  </si>
  <si>
    <t>HZS-demontáž stávajících zařízení MaR</t>
  </si>
  <si>
    <t xml:space="preserve">916      </t>
  </si>
  <si>
    <t>Hzs-demontáž a opětová montáž stávajícího zařízení</t>
  </si>
  <si>
    <t>19-52</t>
  </si>
  <si>
    <t>Uvedení do provozu</t>
  </si>
  <si>
    <t xml:space="preserve">900      </t>
  </si>
  <si>
    <t>Hzs - zabezpečení pracoviště, montáž, seřízení</t>
  </si>
  <si>
    <t xml:space="preserve">923      </t>
  </si>
  <si>
    <t>Hzs - zaučení obsluhy</t>
  </si>
  <si>
    <t xml:space="preserve">950      </t>
  </si>
  <si>
    <t>Hzs - Koordinace s ostatními profesemi</t>
  </si>
  <si>
    <t>101100165</t>
  </si>
  <si>
    <t>Oživení komunikace LON</t>
  </si>
  <si>
    <t>19-53</t>
  </si>
  <si>
    <t>Software DDC - práce</t>
  </si>
  <si>
    <t>M48</t>
  </si>
  <si>
    <t>Uživatelský software pro DDC</t>
  </si>
  <si>
    <t>db</t>
  </si>
  <si>
    <t>222731501</t>
  </si>
  <si>
    <t>Instalace SW klientských stanic</t>
  </si>
  <si>
    <t>19-54</t>
  </si>
  <si>
    <t>Revize, zkoušky, odborné prohlídky</t>
  </si>
  <si>
    <t xml:space="preserve">901      </t>
  </si>
  <si>
    <t>Hzs - práce aplikačního programátora-příprava ke, komplexní zkoušce</t>
  </si>
  <si>
    <t xml:space="preserve">904      </t>
  </si>
  <si>
    <t>Hzs-zkousky v ramci montaz.praci, zkušební provoz</t>
  </si>
  <si>
    <t xml:space="preserve">905      </t>
  </si>
  <si>
    <t>Hzs-revize provoz.souboru a st.obj., Revize</t>
  </si>
  <si>
    <t xml:space="preserve">925      </t>
  </si>
  <si>
    <t>Hzs - spolupráce s revizním technikem</t>
  </si>
  <si>
    <t>19-56</t>
  </si>
  <si>
    <t>Vizualizace</t>
  </si>
  <si>
    <t>101100135</t>
  </si>
  <si>
    <t>Dispečink-parametrizace datových bodů</t>
  </si>
  <si>
    <t>d.b.</t>
  </si>
  <si>
    <t>101100177</t>
  </si>
  <si>
    <t>Vykreslení obrazovek</t>
  </si>
  <si>
    <t>Vykreslení obrazovek pro stanice obsluhy</t>
  </si>
  <si>
    <t>19-72</t>
  </si>
  <si>
    <t>Stavební práce</t>
  </si>
  <si>
    <t>ukl</t>
  </si>
  <si>
    <t>Zapravení stavebních nedodělků, úklid</t>
  </si>
  <si>
    <t/>
  </si>
  <si>
    <t>Poznámky uchazeče k zadání</t>
  </si>
  <si>
    <t xml:space="preserve">Položkový rozpočet </t>
  </si>
  <si>
    <t>021</t>
  </si>
  <si>
    <t>Zapravení VZT prostupů přes stěny.</t>
  </si>
  <si>
    <t>Zapravení prostupů vedení kabelů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</si>
</sst>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\ &quot;Kč&quot;"/>
    <numFmt numFmtId="166" formatCode="#,##0.00\ &quot;Kč&quot;"/>
    <numFmt numFmtId="167" formatCode="#,##0.00000"/>
  </numFmts>
  <fonts count="42">
    <font>
      <sz val="10"/>
      <color theme="1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12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Helv"/>
      <family val="2"/>
    </font>
    <font>
      <sz val="10"/>
      <color indexed="10"/>
      <name val="Arial"/>
      <family val="2"/>
    </font>
    <font>
      <sz val="8"/>
      <name val="Helv"/>
      <family val="2"/>
    </font>
    <font>
      <sz val="9"/>
      <name val="Arial CE"/>
      <family val="2"/>
    </font>
    <font>
      <sz val="10"/>
      <name val="Arial CE"/>
      <family val="2"/>
    </font>
    <font>
      <sz val="9"/>
      <color indexed="12"/>
      <name val="Helv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theme="0"/>
      <name val="Arial"/>
      <family val="2"/>
    </font>
    <font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9"/>
      <name val="Calibri"/>
      <family val="2"/>
    </font>
    <font>
      <vertAlign val="superscript"/>
      <sz val="9"/>
      <name val="Arial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b/>
      <vertAlign val="superscript"/>
      <sz val="10"/>
      <name val="Arial"/>
      <family val="2"/>
    </font>
    <font>
      <b/>
      <i/>
      <sz val="11"/>
      <color theme="1"/>
      <name val="Calibri,BoldItalic"/>
      <family val="2"/>
    </font>
    <font>
      <b/>
      <sz val="11"/>
      <color rgb="FFFF0000"/>
      <name val="Arial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11"/>
      <color theme="1"/>
      <name val="Calibri"/>
      <family val="2"/>
    </font>
    <font>
      <b/>
      <sz val="8"/>
      <name val="Calibri"/>
      <family val="2"/>
    </font>
    <font>
      <sz val="10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DBDB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426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 shrinkToFit="1"/>
      <protection/>
    </xf>
    <xf numFmtId="0" fontId="2" fillId="0" borderId="0" xfId="0" applyFont="1" applyBorder="1" applyAlignment="1" applyProtection="1">
      <alignment horizontal="right" vertical="center" readingOrder="1"/>
      <protection/>
    </xf>
    <xf numFmtId="0" fontId="2" fillId="0" borderId="0" xfId="0" applyFont="1" applyBorder="1" applyAlignment="1" applyProtection="1">
      <alignment horizontal="center" vertical="center" readingOrder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164" fontId="5" fillId="0" borderId="0" xfId="0" applyNumberFormat="1" applyFont="1" applyFill="1" applyBorder="1" applyAlignment="1" applyProtection="1">
      <alignment horizontal="center" vertical="top"/>
      <protection/>
    </xf>
    <xf numFmtId="165" fontId="5" fillId="0" borderId="0" xfId="0" applyNumberFormat="1" applyFont="1" applyFill="1" applyBorder="1" applyAlignment="1" applyProtection="1">
      <alignment horizontal="center" vertical="top"/>
      <protection/>
    </xf>
    <xf numFmtId="0" fontId="3" fillId="3" borderId="2" xfId="0" applyFont="1" applyFill="1" applyBorder="1" applyAlignment="1" applyProtection="1">
      <alignment horizontal="center" vertical="center" wrapText="1" readingOrder="1"/>
      <protection/>
    </xf>
    <xf numFmtId="49" fontId="7" fillId="3" borderId="2" xfId="0" applyNumberFormat="1" applyFont="1" applyFill="1" applyBorder="1" applyAlignment="1" applyProtection="1">
      <alignment horizontal="right" vertical="center" readingOrder="1"/>
      <protection/>
    </xf>
    <xf numFmtId="49" fontId="4" fillId="3" borderId="2" xfId="0" applyNumberFormat="1" applyFont="1" applyFill="1" applyBorder="1" applyAlignment="1" applyProtection="1">
      <alignment vertical="center"/>
      <protection/>
    </xf>
    <xf numFmtId="49" fontId="7" fillId="3" borderId="2" xfId="0" applyNumberFormat="1" applyFont="1" applyFill="1" applyBorder="1" applyAlignment="1" applyProtection="1">
      <alignment horizontal="left" vertical="center"/>
      <protection/>
    </xf>
    <xf numFmtId="0" fontId="4" fillId="3" borderId="2" xfId="0" applyFont="1" applyFill="1" applyBorder="1" applyAlignment="1" applyProtection="1">
      <alignment horizontal="center" vertical="top" wrapText="1"/>
      <protection/>
    </xf>
    <xf numFmtId="0" fontId="4" fillId="3" borderId="2" xfId="0" applyFont="1" applyFill="1" applyBorder="1" applyAlignment="1" applyProtection="1">
      <alignment vertical="center" wrapText="1"/>
      <protection/>
    </xf>
    <xf numFmtId="4" fontId="4" fillId="3" borderId="2" xfId="0" applyNumberFormat="1" applyFont="1" applyFill="1" applyBorder="1" applyAlignment="1" applyProtection="1">
      <alignment horizontal="right" vertical="top"/>
      <protection/>
    </xf>
    <xf numFmtId="0" fontId="4" fillId="3" borderId="3" xfId="0" applyFont="1" applyFill="1" applyBorder="1" applyAlignment="1" applyProtection="1">
      <alignment horizontal="left" vertical="top"/>
      <protection/>
    </xf>
    <xf numFmtId="49" fontId="4" fillId="0" borderId="0" xfId="0" applyNumberFormat="1" applyFont="1" applyBorder="1" applyAlignment="1" applyProtection="1">
      <alignment horizontal="right" vertical="center" readingOrder="1"/>
      <protection/>
    </xf>
    <xf numFmtId="49" fontId="4" fillId="0" borderId="0" xfId="0" applyNumberFormat="1" applyFont="1" applyBorder="1" applyAlignment="1" applyProtection="1">
      <alignment horizontal="center" vertical="center" readingOrder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4" fontId="4" fillId="0" borderId="0" xfId="0" applyNumberFormat="1" applyFont="1" applyBorder="1" applyAlignment="1" applyProtection="1">
      <alignment horizontal="right" vertical="top"/>
      <protection/>
    </xf>
    <xf numFmtId="4" fontId="8" fillId="0" borderId="0" xfId="0" applyNumberFormat="1" applyFont="1" applyFill="1" applyBorder="1" applyAlignment="1" applyProtection="1">
      <alignment horizontal="center" vertical="top" wrapText="1"/>
      <protection/>
    </xf>
    <xf numFmtId="164" fontId="8" fillId="0" borderId="0" xfId="0" applyNumberFormat="1" applyFont="1" applyFill="1" applyBorder="1" applyAlignment="1" applyProtection="1">
      <alignment horizontal="center" vertical="top"/>
      <protection/>
    </xf>
    <xf numFmtId="165" fontId="8" fillId="0" borderId="0" xfId="0" applyNumberFormat="1" applyFont="1" applyFill="1" applyBorder="1" applyAlignment="1" applyProtection="1">
      <alignment horizontal="center" vertical="top"/>
      <protection/>
    </xf>
    <xf numFmtId="0" fontId="10" fillId="3" borderId="4" xfId="0" applyFont="1" applyFill="1" applyBorder="1" applyAlignment="1" applyProtection="1">
      <alignment horizontal="center" vertical="center" readingOrder="1"/>
      <protection/>
    </xf>
    <xf numFmtId="0" fontId="10" fillId="3" borderId="5" xfId="0" applyFont="1" applyFill="1" applyBorder="1" applyAlignment="1" applyProtection="1">
      <alignment horizontal="center" vertical="center" readingOrder="1"/>
      <protection/>
    </xf>
    <xf numFmtId="0" fontId="10" fillId="3" borderId="6" xfId="0" applyFont="1" applyFill="1" applyBorder="1" applyAlignment="1" applyProtection="1">
      <alignment horizontal="center" vertical="center" readingOrder="1"/>
      <protection/>
    </xf>
    <xf numFmtId="0" fontId="10" fillId="3" borderId="6" xfId="0" applyFont="1" applyFill="1" applyBorder="1" applyAlignment="1" applyProtection="1">
      <alignment horizontal="center" vertical="center"/>
      <protection/>
    </xf>
    <xf numFmtId="0" fontId="10" fillId="3" borderId="6" xfId="0" applyFont="1" applyFill="1" applyBorder="1" applyAlignment="1" applyProtection="1">
      <alignment horizontal="center" vertical="top"/>
      <protection/>
    </xf>
    <xf numFmtId="0" fontId="10" fillId="3" borderId="7" xfId="0" applyFont="1" applyFill="1" applyBorder="1" applyAlignment="1" applyProtection="1">
      <alignment horizontal="center" vertical="center"/>
      <protection/>
    </xf>
    <xf numFmtId="0" fontId="10" fillId="3" borderId="5" xfId="0" applyFont="1" applyFill="1" applyBorder="1" applyAlignment="1" applyProtection="1">
      <alignment horizontal="center" vertical="center"/>
      <protection/>
    </xf>
    <xf numFmtId="0" fontId="10" fillId="3" borderId="6" xfId="0" applyFont="1" applyFill="1" applyBorder="1" applyAlignment="1" applyProtection="1">
      <alignment horizontal="center" vertical="center" wrapText="1" shrinkToFit="1" readingOrder="1"/>
      <protection/>
    </xf>
    <xf numFmtId="0" fontId="10" fillId="3" borderId="7" xfId="0" applyFont="1" applyFill="1" applyBorder="1" applyAlignment="1" applyProtection="1">
      <alignment horizontal="center" vertical="center" wrapText="1" shrinkToFit="1" readingOrder="1"/>
      <protection/>
    </xf>
    <xf numFmtId="49" fontId="7" fillId="3" borderId="8" xfId="0" applyNumberFormat="1" applyFont="1" applyFill="1" applyBorder="1" applyAlignment="1" applyProtection="1">
      <alignment horizontal="right" vertical="center" readingOrder="1"/>
      <protection/>
    </xf>
    <xf numFmtId="165" fontId="3" fillId="3" borderId="3" xfId="0" applyNumberFormat="1" applyFont="1" applyFill="1" applyBorder="1" applyAlignment="1" applyProtection="1">
      <alignment horizontal="right" vertical="top"/>
      <protection/>
    </xf>
    <xf numFmtId="49" fontId="1" fillId="2" borderId="9" xfId="20" applyNumberFormat="1" applyFont="1" applyFill="1" applyBorder="1" applyAlignment="1" applyProtection="1">
      <alignment horizontal="right" vertical="top" readingOrder="1"/>
      <protection/>
    </xf>
    <xf numFmtId="49" fontId="1" fillId="2" borderId="1" xfId="21" applyNumberFormat="1" applyFont="1" applyFill="1" applyBorder="1" applyAlignment="1" applyProtection="1">
      <alignment horizontal="center" vertical="top" readingOrder="1"/>
      <protection/>
    </xf>
    <xf numFmtId="0" fontId="1" fillId="2" borderId="1" xfId="0" applyNumberFormat="1" applyFont="1" applyFill="1" applyBorder="1" applyAlignment="1" applyProtection="1">
      <alignment horizontal="right" vertical="top" readingOrder="1"/>
      <protection/>
    </xf>
    <xf numFmtId="0" fontId="1" fillId="2" borderId="1" xfId="22" applyFont="1" applyFill="1" applyBorder="1" applyAlignment="1" applyProtection="1">
      <alignment horizontal="center" vertical="top"/>
      <protection/>
    </xf>
    <xf numFmtId="0" fontId="10" fillId="2" borderId="1" xfId="0" applyFont="1" applyFill="1" applyBorder="1" applyAlignment="1" applyProtection="1">
      <alignment horizontal="center" vertical="top" wrapText="1" shrinkToFit="1"/>
      <protection/>
    </xf>
    <xf numFmtId="4" fontId="4" fillId="2" borderId="1" xfId="0" applyNumberFormat="1" applyFont="1" applyFill="1" applyBorder="1" applyAlignment="1" applyProtection="1">
      <alignment horizontal="right" vertical="top"/>
      <protection/>
    </xf>
    <xf numFmtId="0" fontId="4" fillId="2" borderId="10" xfId="0" applyFont="1" applyFill="1" applyBorder="1" applyAlignment="1" applyProtection="1">
      <alignment horizontal="left" vertical="top"/>
      <protection/>
    </xf>
    <xf numFmtId="165" fontId="4" fillId="2" borderId="11" xfId="0" applyNumberFormat="1" applyFont="1" applyFill="1" applyBorder="1" applyAlignment="1" applyProtection="1">
      <alignment horizontal="right" vertical="top"/>
      <protection/>
    </xf>
    <xf numFmtId="165" fontId="4" fillId="2" borderId="12" xfId="0" applyNumberFormat="1" applyFont="1" applyFill="1" applyBorder="1" applyAlignment="1" applyProtection="1">
      <alignment horizontal="right" vertical="top"/>
      <protection/>
    </xf>
    <xf numFmtId="49" fontId="1" fillId="2" borderId="13" xfId="20" applyNumberFormat="1" applyFont="1" applyFill="1" applyBorder="1" applyAlignment="1" applyProtection="1">
      <alignment horizontal="right" vertical="top" readingOrder="1"/>
      <protection/>
    </xf>
    <xf numFmtId="49" fontId="1" fillId="2" borderId="11" xfId="21" applyNumberFormat="1" applyFont="1" applyFill="1" applyBorder="1" applyAlignment="1" applyProtection="1">
      <alignment horizontal="center" vertical="top" readingOrder="1"/>
      <protection/>
    </xf>
    <xf numFmtId="0" fontId="1" fillId="2" borderId="11" xfId="0" applyNumberFormat="1" applyFont="1" applyFill="1" applyBorder="1" applyAlignment="1" applyProtection="1">
      <alignment horizontal="right" vertical="top" readingOrder="1"/>
      <protection/>
    </xf>
    <xf numFmtId="0" fontId="1" fillId="2" borderId="11" xfId="22" applyFont="1" applyFill="1" applyBorder="1" applyAlignment="1" applyProtection="1">
      <alignment horizontal="center" vertical="top"/>
      <protection/>
    </xf>
    <xf numFmtId="0" fontId="10" fillId="2" borderId="11" xfId="0" applyFont="1" applyFill="1" applyBorder="1" applyAlignment="1" applyProtection="1">
      <alignment vertical="top" wrapText="1" shrinkToFit="1"/>
      <protection/>
    </xf>
    <xf numFmtId="0" fontId="1" fillId="2" borderId="11" xfId="0" applyFont="1" applyFill="1" applyBorder="1" applyAlignment="1" applyProtection="1">
      <alignment horizontal="center" vertical="top" wrapText="1" shrinkToFit="1"/>
      <protection/>
    </xf>
    <xf numFmtId="0" fontId="10" fillId="2" borderId="11" xfId="0" applyFont="1" applyFill="1" applyBorder="1" applyAlignment="1" applyProtection="1">
      <alignment horizontal="center" vertical="top" wrapText="1" shrinkToFit="1"/>
      <protection/>
    </xf>
    <xf numFmtId="4" fontId="4" fillId="2" borderId="11" xfId="0" applyNumberFormat="1" applyFont="1" applyFill="1" applyBorder="1" applyAlignment="1" applyProtection="1">
      <alignment horizontal="right" vertical="top"/>
      <protection/>
    </xf>
    <xf numFmtId="0" fontId="4" fillId="2" borderId="12" xfId="0" applyFont="1" applyFill="1" applyBorder="1" applyAlignment="1" applyProtection="1">
      <alignment horizontal="left" vertical="top"/>
      <protection/>
    </xf>
    <xf numFmtId="165" fontId="4" fillId="2" borderId="14" xfId="0" applyNumberFormat="1" applyFont="1" applyFill="1" applyBorder="1" applyAlignment="1" applyProtection="1">
      <alignment horizontal="right" vertical="top"/>
      <protection/>
    </xf>
    <xf numFmtId="49" fontId="1" fillId="2" borderId="15" xfId="0" applyNumberFormat="1" applyFont="1" applyFill="1" applyBorder="1" applyAlignment="1" applyProtection="1">
      <alignment horizontal="right" vertical="top" readingOrder="1"/>
      <protection/>
    </xf>
    <xf numFmtId="49" fontId="1" fillId="2" borderId="16" xfId="0" applyNumberFormat="1" applyFont="1" applyFill="1" applyBorder="1" applyAlignment="1" applyProtection="1">
      <alignment horizontal="center" vertical="top" readingOrder="1"/>
      <protection/>
    </xf>
    <xf numFmtId="0" fontId="1" fillId="2" borderId="14" xfId="0" applyNumberFormat="1" applyFont="1" applyFill="1" applyBorder="1" applyAlignment="1" applyProtection="1">
      <alignment horizontal="right" vertical="top" readingOrder="1"/>
      <protection/>
    </xf>
    <xf numFmtId="0" fontId="1" fillId="2" borderId="11" xfId="0" applyFont="1" applyFill="1" applyBorder="1" applyAlignment="1" applyProtection="1">
      <alignment horizontal="center" vertical="top"/>
      <protection/>
    </xf>
    <xf numFmtId="0" fontId="12" fillId="2" borderId="11" xfId="0" applyFont="1" applyFill="1" applyBorder="1" applyAlignment="1" applyProtection="1">
      <alignment horizontal="center" vertical="top" wrapText="1" shrinkToFit="1"/>
      <protection/>
    </xf>
    <xf numFmtId="165" fontId="4" fillId="2" borderId="17" xfId="0" applyNumberFormat="1" applyFont="1" applyFill="1" applyBorder="1" applyAlignment="1" applyProtection="1">
      <alignment horizontal="right" vertical="top"/>
      <protection/>
    </xf>
    <xf numFmtId="165" fontId="4" fillId="2" borderId="18" xfId="0" applyNumberFormat="1" applyFont="1" applyFill="1" applyBorder="1" applyAlignment="1" applyProtection="1">
      <alignment horizontal="right" vertical="top"/>
      <protection/>
    </xf>
    <xf numFmtId="165" fontId="4" fillId="2" borderId="19" xfId="0" applyNumberFormat="1" applyFont="1" applyFill="1" applyBorder="1" applyAlignment="1" applyProtection="1">
      <alignment horizontal="right" vertical="top"/>
      <protection/>
    </xf>
    <xf numFmtId="4" fontId="8" fillId="4" borderId="20" xfId="0" applyNumberFormat="1" applyFont="1" applyFill="1" applyBorder="1" applyAlignment="1" applyProtection="1">
      <alignment horizontal="center" vertical="top"/>
      <protection/>
    </xf>
    <xf numFmtId="0" fontId="10" fillId="2" borderId="1" xfId="0" applyFont="1" applyFill="1" applyBorder="1" applyAlignment="1" applyProtection="1">
      <alignment vertical="top" wrapText="1" shrinkToFit="1"/>
      <protection/>
    </xf>
    <xf numFmtId="4" fontId="8" fillId="0" borderId="5" xfId="0" applyNumberFormat="1" applyFont="1" applyFill="1" applyBorder="1" applyAlignment="1" applyProtection="1">
      <alignment horizontal="center" vertical="top"/>
      <protection/>
    </xf>
    <xf numFmtId="165" fontId="15" fillId="0" borderId="7" xfId="0" applyNumberFormat="1" applyFont="1" applyFill="1" applyBorder="1" applyAlignment="1" applyProtection="1">
      <alignment vertical="top"/>
      <protection/>
    </xf>
    <xf numFmtId="0" fontId="3" fillId="3" borderId="2" xfId="0" applyFont="1" applyFill="1" applyBorder="1" applyAlignment="1" applyProtection="1">
      <alignment horizontal="right" vertical="center" wrapText="1" readingOrder="1"/>
      <protection/>
    </xf>
    <xf numFmtId="166" fontId="8" fillId="4" borderId="21" xfId="0" applyNumberFormat="1" applyFont="1" applyFill="1" applyBorder="1" applyAlignment="1" applyProtection="1">
      <alignment horizontal="center" vertical="top"/>
      <protection/>
    </xf>
    <xf numFmtId="166" fontId="3" fillId="4" borderId="21" xfId="0" applyNumberFormat="1" applyFont="1" applyFill="1" applyBorder="1" applyAlignment="1" applyProtection="1">
      <alignment horizontal="left" vertical="top"/>
      <protection/>
    </xf>
    <xf numFmtId="166" fontId="8" fillId="4" borderId="21" xfId="0" applyNumberFormat="1" applyFont="1" applyFill="1" applyBorder="1" applyAlignment="1" applyProtection="1">
      <alignment horizontal="right" vertical="top"/>
      <protection/>
    </xf>
    <xf numFmtId="165" fontId="3" fillId="4" borderId="22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right" readingOrder="1"/>
      <protection/>
    </xf>
    <xf numFmtId="49" fontId="4" fillId="0" borderId="0" xfId="0" applyNumberFormat="1" applyFont="1" applyBorder="1" applyAlignment="1" applyProtection="1">
      <alignment horizontal="center" readingOrder="1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0" fontId="16" fillId="0" borderId="0" xfId="23" applyFont="1" applyFill="1" applyBorder="1" applyAlignment="1" applyProtection="1">
      <alignment vertical="top"/>
      <protection/>
    </xf>
    <xf numFmtId="165" fontId="16" fillId="0" borderId="0" xfId="23" applyNumberFormat="1" applyFont="1" applyFill="1" applyBorder="1" applyAlignment="1" applyProtection="1">
      <alignment vertical="top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Protection="1">
      <protection/>
    </xf>
    <xf numFmtId="4" fontId="4" fillId="0" borderId="0" xfId="0" applyNumberFormat="1" applyFont="1" applyBorder="1" applyAlignment="1" applyProtection="1">
      <alignment horizontal="left" vertical="top"/>
      <protection/>
    </xf>
    <xf numFmtId="4" fontId="4" fillId="0" borderId="0" xfId="0" applyNumberFormat="1" applyFont="1" applyBorder="1" applyAlignment="1" applyProtection="1">
      <alignment horizontal="center" vertical="top"/>
      <protection/>
    </xf>
    <xf numFmtId="49" fontId="7" fillId="0" borderId="8" xfId="0" applyNumberFormat="1" applyFont="1" applyFill="1" applyBorder="1" applyAlignment="1" applyProtection="1">
      <alignment horizontal="right" vertical="center" readingOrder="1"/>
      <protection/>
    </xf>
    <xf numFmtId="0" fontId="3" fillId="0" borderId="2" xfId="0" applyFont="1" applyFill="1" applyBorder="1" applyAlignment="1" applyProtection="1">
      <alignment horizontal="center" vertical="center" wrapText="1" readingOrder="1"/>
      <protection/>
    </xf>
    <xf numFmtId="0" fontId="3" fillId="0" borderId="2" xfId="0" applyFont="1" applyFill="1" applyBorder="1" applyAlignment="1" applyProtection="1">
      <alignment horizontal="right" vertical="center" wrapText="1" readingOrder="1"/>
      <protection/>
    </xf>
    <xf numFmtId="49" fontId="4" fillId="0" borderId="2" xfId="0" applyNumberFormat="1" applyFont="1" applyFill="1" applyBorder="1" applyAlignment="1" applyProtection="1">
      <alignment vertical="center"/>
      <protection/>
    </xf>
    <xf numFmtId="49" fontId="7" fillId="0" borderId="2" xfId="0" applyNumberFormat="1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 applyProtection="1">
      <alignment horizontal="center" vertical="top" wrapText="1"/>
      <protection/>
    </xf>
    <xf numFmtId="0" fontId="4" fillId="0" borderId="2" xfId="0" applyFont="1" applyFill="1" applyBorder="1" applyAlignment="1" applyProtection="1">
      <alignment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top"/>
      <protection/>
    </xf>
    <xf numFmtId="0" fontId="4" fillId="0" borderId="3" xfId="0" applyFont="1" applyFill="1" applyBorder="1" applyAlignment="1" applyProtection="1">
      <alignment horizontal="left" vertical="top"/>
      <protection/>
    </xf>
    <xf numFmtId="0" fontId="15" fillId="0" borderId="0" xfId="24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5" borderId="23" xfId="24" applyFont="1" applyFill="1" applyBorder="1" applyAlignment="1" applyProtection="1">
      <alignment horizontal="left" vertical="center"/>
      <protection/>
    </xf>
    <xf numFmtId="0" fontId="15" fillId="5" borderId="0" xfId="24" applyFill="1" applyBorder="1" applyAlignment="1" applyProtection="1">
      <alignment/>
      <protection/>
    </xf>
    <xf numFmtId="49" fontId="18" fillId="5" borderId="0" xfId="24" applyNumberFormat="1" applyFont="1" applyFill="1" applyBorder="1" applyAlignment="1" applyProtection="1">
      <alignment horizontal="left" vertical="center"/>
      <protection/>
    </xf>
    <xf numFmtId="0" fontId="9" fillId="5" borderId="0" xfId="24" applyFont="1" applyFill="1" applyBorder="1" applyAlignment="1" applyProtection="1">
      <alignment/>
      <protection/>
    </xf>
    <xf numFmtId="0" fontId="9" fillId="5" borderId="24" xfId="24" applyFont="1" applyFill="1" applyBorder="1" applyAlignment="1" applyProtection="1">
      <alignment/>
      <protection/>
    </xf>
    <xf numFmtId="14" fontId="14" fillId="0" borderId="0" xfId="24" applyNumberFormat="1" applyFont="1" applyAlignment="1" applyProtection="1">
      <alignment horizontal="left"/>
      <protection/>
    </xf>
    <xf numFmtId="0" fontId="15" fillId="5" borderId="23" xfId="24" applyFont="1" applyFill="1" applyBorder="1" applyAlignment="1" applyProtection="1">
      <alignment horizontal="left" vertical="center"/>
      <protection/>
    </xf>
    <xf numFmtId="49" fontId="9" fillId="5" borderId="0" xfId="24" applyNumberFormat="1" applyFont="1" applyFill="1" applyBorder="1" applyAlignment="1" applyProtection="1">
      <alignment horizontal="left" vertical="center"/>
      <protection/>
    </xf>
    <xf numFmtId="0" fontId="9" fillId="5" borderId="0" xfId="24" applyFont="1" applyFill="1" applyBorder="1" applyAlignment="1" applyProtection="1">
      <alignment vertical="center"/>
      <protection/>
    </xf>
    <xf numFmtId="0" fontId="15" fillId="5" borderId="0" xfId="24" applyFont="1" applyFill="1" applyBorder="1" applyAlignment="1" applyProtection="1">
      <alignment horizontal="right" vertical="center"/>
      <protection/>
    </xf>
    <xf numFmtId="0" fontId="9" fillId="5" borderId="24" xfId="24" applyFont="1" applyFill="1" applyBorder="1" applyAlignment="1" applyProtection="1">
      <alignment vertical="center"/>
      <protection/>
    </xf>
    <xf numFmtId="0" fontId="15" fillId="5" borderId="15" xfId="24" applyFont="1" applyFill="1" applyBorder="1" applyAlignment="1" applyProtection="1">
      <alignment horizontal="left" vertical="center"/>
      <protection/>
    </xf>
    <xf numFmtId="0" fontId="15" fillId="5" borderId="25" xfId="24" applyFont="1" applyFill="1" applyBorder="1" applyAlignment="1" applyProtection="1">
      <alignment/>
      <protection/>
    </xf>
    <xf numFmtId="49" fontId="9" fillId="5" borderId="25" xfId="24" applyNumberFormat="1" applyFont="1" applyFill="1" applyBorder="1" applyAlignment="1" applyProtection="1">
      <alignment horizontal="left" vertical="center"/>
      <protection/>
    </xf>
    <xf numFmtId="0" fontId="9" fillId="5" borderId="25" xfId="24" applyFont="1" applyFill="1" applyBorder="1" applyAlignment="1" applyProtection="1">
      <alignment/>
      <protection/>
    </xf>
    <xf numFmtId="0" fontId="9" fillId="5" borderId="26" xfId="24" applyFont="1" applyFill="1" applyBorder="1" applyAlignment="1" applyProtection="1">
      <alignment/>
      <protection/>
    </xf>
    <xf numFmtId="0" fontId="15" fillId="0" borderId="23" xfId="24" applyFont="1" applyBorder="1" applyAlignment="1" applyProtection="1">
      <alignment horizontal="left" vertical="center"/>
      <protection/>
    </xf>
    <xf numFmtId="0" fontId="15" fillId="0" borderId="0" xfId="24" applyBorder="1" applyAlignment="1" applyProtection="1">
      <alignment/>
      <protection/>
    </xf>
    <xf numFmtId="0" fontId="9" fillId="0" borderId="0" xfId="24" applyFont="1" applyBorder="1" applyAlignment="1" applyProtection="1">
      <alignment horizontal="left" vertical="center"/>
      <protection/>
    </xf>
    <xf numFmtId="0" fontId="9" fillId="0" borderId="0" xfId="24" applyFont="1" applyBorder="1" applyAlignment="1" applyProtection="1">
      <alignment vertical="center"/>
      <protection/>
    </xf>
    <xf numFmtId="0" fontId="15" fillId="0" borderId="0" xfId="24" applyFont="1" applyBorder="1" applyAlignment="1" applyProtection="1">
      <alignment horizontal="right" vertical="center"/>
      <protection/>
    </xf>
    <xf numFmtId="0" fontId="15" fillId="0" borderId="24" xfId="24" applyBorder="1" applyAlignment="1" applyProtection="1">
      <alignment/>
      <protection/>
    </xf>
    <xf numFmtId="0" fontId="9" fillId="0" borderId="23" xfId="24" applyFont="1" applyBorder="1" applyAlignment="1" applyProtection="1">
      <alignment horizontal="left" vertical="center"/>
      <protection/>
    </xf>
    <xf numFmtId="0" fontId="9" fillId="0" borderId="15" xfId="24" applyFont="1" applyBorder="1" applyAlignment="1" applyProtection="1">
      <alignment horizontal="left" vertical="center"/>
      <protection/>
    </xf>
    <xf numFmtId="0" fontId="9" fillId="0" borderId="25" xfId="24" applyFont="1" applyBorder="1" applyAlignment="1" applyProtection="1">
      <alignment horizontal="right" vertical="center"/>
      <protection/>
    </xf>
    <xf numFmtId="0" fontId="9" fillId="0" borderId="25" xfId="24" applyFont="1" applyBorder="1" applyAlignment="1" applyProtection="1">
      <alignment horizontal="left" vertical="center"/>
      <protection/>
    </xf>
    <xf numFmtId="0" fontId="9" fillId="0" borderId="25" xfId="24" applyFont="1" applyBorder="1" applyAlignment="1" applyProtection="1">
      <alignment vertical="center"/>
      <protection/>
    </xf>
    <xf numFmtId="0" fontId="15" fillId="0" borderId="25" xfId="24" applyFont="1" applyBorder="1" applyAlignment="1" applyProtection="1">
      <alignment vertical="center"/>
      <protection/>
    </xf>
    <xf numFmtId="0" fontId="15" fillId="0" borderId="26" xfId="24" applyBorder="1" applyAlignment="1" applyProtection="1">
      <alignment/>
      <protection/>
    </xf>
    <xf numFmtId="0" fontId="9" fillId="0" borderId="0" xfId="24" applyFont="1" applyFill="1" applyBorder="1" applyAlignment="1" applyProtection="1">
      <alignment horizontal="left" vertical="center"/>
      <protection/>
    </xf>
    <xf numFmtId="0" fontId="15" fillId="0" borderId="23" xfId="24" applyBorder="1" applyAlignment="1" applyProtection="1">
      <alignment/>
      <protection/>
    </xf>
    <xf numFmtId="0" fontId="15" fillId="0" borderId="15" xfId="24" applyBorder="1" applyAlignment="1" applyProtection="1">
      <alignment horizontal="left"/>
      <protection/>
    </xf>
    <xf numFmtId="0" fontId="9" fillId="0" borderId="25" xfId="24" applyFont="1" applyFill="1" applyBorder="1" applyAlignment="1" applyProtection="1">
      <alignment horizontal="left" vertical="center"/>
      <protection/>
    </xf>
    <xf numFmtId="0" fontId="15" fillId="0" borderId="25" xfId="24" applyBorder="1" applyAlignment="1" applyProtection="1">
      <alignment vertical="center"/>
      <protection/>
    </xf>
    <xf numFmtId="0" fontId="15" fillId="0" borderId="25" xfId="24" applyBorder="1" applyAlignment="1" applyProtection="1">
      <alignment/>
      <protection/>
    </xf>
    <xf numFmtId="0" fontId="15" fillId="0" borderId="25" xfId="24" applyBorder="1" applyAlignment="1" applyProtection="1">
      <alignment horizontal="right"/>
      <protection/>
    </xf>
    <xf numFmtId="0" fontId="9" fillId="6" borderId="0" xfId="24" applyFont="1" applyFill="1" applyBorder="1" applyAlignment="1" applyProtection="1">
      <alignment horizontal="left" vertical="center"/>
      <protection/>
    </xf>
    <xf numFmtId="0" fontId="9" fillId="6" borderId="25" xfId="24" applyFont="1" applyFill="1" applyBorder="1" applyAlignment="1" applyProtection="1">
      <alignment horizontal="right" vertical="center"/>
      <protection/>
    </xf>
    <xf numFmtId="0" fontId="15" fillId="0" borderId="25" xfId="24" applyFont="1" applyBorder="1" applyAlignment="1" applyProtection="1">
      <alignment horizontal="right" vertical="center"/>
      <protection/>
    </xf>
    <xf numFmtId="0" fontId="15" fillId="0" borderId="27" xfId="24" applyFont="1" applyBorder="1" applyAlignment="1" applyProtection="1">
      <alignment horizontal="left" vertical="top"/>
      <protection/>
    </xf>
    <xf numFmtId="0" fontId="15" fillId="0" borderId="28" xfId="24" applyBorder="1" applyAlignment="1" applyProtection="1">
      <alignment vertical="top"/>
      <protection/>
    </xf>
    <xf numFmtId="0" fontId="9" fillId="0" borderId="28" xfId="24" applyFont="1" applyFill="1" applyBorder="1" applyAlignment="1" applyProtection="1">
      <alignment horizontal="left" vertical="top"/>
      <protection/>
    </xf>
    <xf numFmtId="0" fontId="9" fillId="0" borderId="28" xfId="24" applyFont="1" applyBorder="1" applyAlignment="1" applyProtection="1">
      <alignment vertical="center"/>
      <protection/>
    </xf>
    <xf numFmtId="0" fontId="15" fillId="0" borderId="29" xfId="24" applyBorder="1" applyAlignment="1" applyProtection="1">
      <alignment/>
      <protection/>
    </xf>
    <xf numFmtId="0" fontId="15" fillId="0" borderId="25" xfId="24" applyBorder="1" applyAlignment="1" applyProtection="1">
      <alignment horizontal="left"/>
      <protection/>
    </xf>
    <xf numFmtId="49" fontId="15" fillId="0" borderId="30" xfId="24" applyNumberFormat="1" applyBorder="1" applyAlignment="1" applyProtection="1">
      <alignment horizontal="left" vertical="center"/>
      <protection/>
    </xf>
    <xf numFmtId="0" fontId="15" fillId="0" borderId="31" xfId="24" applyBorder="1" applyAlignment="1" applyProtection="1">
      <alignment horizontal="left" vertical="center"/>
      <protection/>
    </xf>
    <xf numFmtId="0" fontId="15" fillId="0" borderId="31" xfId="24" applyBorder="1" applyAlignment="1" applyProtection="1">
      <alignment/>
      <protection/>
    </xf>
    <xf numFmtId="0" fontId="9" fillId="0" borderId="30" xfId="24" applyFont="1" applyBorder="1" applyAlignment="1" applyProtection="1">
      <alignment horizontal="left" vertical="center"/>
      <protection/>
    </xf>
    <xf numFmtId="0" fontId="9" fillId="0" borderId="31" xfId="24" applyFont="1" applyBorder="1" applyAlignment="1" applyProtection="1">
      <alignment horizontal="left" vertical="center"/>
      <protection/>
    </xf>
    <xf numFmtId="0" fontId="9" fillId="0" borderId="31" xfId="24" applyFont="1" applyBorder="1" applyAlignment="1" applyProtection="1">
      <alignment/>
      <protection/>
    </xf>
    <xf numFmtId="0" fontId="15" fillId="0" borderId="30" xfId="24" applyBorder="1" applyAlignment="1" applyProtection="1">
      <alignment horizontal="left"/>
      <protection/>
    </xf>
    <xf numFmtId="1" fontId="9" fillId="0" borderId="31" xfId="24" applyNumberFormat="1" applyFont="1" applyBorder="1" applyAlignment="1" applyProtection="1">
      <alignment horizontal="right" vertical="center"/>
      <protection/>
    </xf>
    <xf numFmtId="0" fontId="9" fillId="0" borderId="31" xfId="24" applyFont="1" applyBorder="1" applyAlignment="1" applyProtection="1">
      <alignment vertical="center"/>
      <protection/>
    </xf>
    <xf numFmtId="49" fontId="15" fillId="0" borderId="32" xfId="24" applyNumberFormat="1" applyFont="1" applyBorder="1" applyAlignment="1" applyProtection="1">
      <alignment horizontal="left" vertical="center"/>
      <protection/>
    </xf>
    <xf numFmtId="0" fontId="15" fillId="0" borderId="30" xfId="24" applyBorder="1" applyAlignment="1" applyProtection="1">
      <alignment horizontal="left" vertical="center"/>
      <protection/>
    </xf>
    <xf numFmtId="1" fontId="9" fillId="0" borderId="33" xfId="24" applyNumberFormat="1" applyFont="1" applyBorder="1" applyAlignment="1" applyProtection="1">
      <alignment horizontal="right" vertical="center"/>
      <protection/>
    </xf>
    <xf numFmtId="0" fontId="15" fillId="0" borderId="15" xfId="24" applyBorder="1" applyAlignment="1" applyProtection="1">
      <alignment horizontal="left" vertical="center"/>
      <protection/>
    </xf>
    <xf numFmtId="0" fontId="15" fillId="0" borderId="25" xfId="24" applyBorder="1" applyAlignment="1" applyProtection="1">
      <alignment horizontal="left" vertical="center"/>
      <protection/>
    </xf>
    <xf numFmtId="1" fontId="9" fillId="0" borderId="34" xfId="24" applyNumberFormat="1" applyFont="1" applyBorder="1" applyAlignment="1" applyProtection="1">
      <alignment horizontal="right" vertical="center"/>
      <protection/>
    </xf>
    <xf numFmtId="49" fontId="15" fillId="0" borderId="26" xfId="24" applyNumberFormat="1" applyFont="1" applyBorder="1" applyAlignment="1" applyProtection="1">
      <alignment horizontal="left" vertical="center"/>
      <protection/>
    </xf>
    <xf numFmtId="0" fontId="15" fillId="0" borderId="23" xfId="24" applyBorder="1" applyAlignment="1" applyProtection="1">
      <alignment horizontal="left" vertical="center"/>
      <protection/>
    </xf>
    <xf numFmtId="0" fontId="15" fillId="0" borderId="0" xfId="24" applyBorder="1" applyAlignment="1" applyProtection="1">
      <alignment horizontal="left" vertical="center"/>
      <protection/>
    </xf>
    <xf numFmtId="1" fontId="15" fillId="0" borderId="0" xfId="24" applyNumberFormat="1" applyBorder="1" applyAlignment="1" applyProtection="1">
      <alignment horizontal="left" vertical="center"/>
      <protection/>
    </xf>
    <xf numFmtId="4" fontId="15" fillId="0" borderId="0" xfId="24" applyNumberFormat="1" applyBorder="1" applyAlignment="1" applyProtection="1">
      <alignment horizontal="left" vertical="center"/>
      <protection/>
    </xf>
    <xf numFmtId="49" fontId="15" fillId="0" borderId="24" xfId="24" applyNumberFormat="1" applyFont="1" applyBorder="1" applyAlignment="1" applyProtection="1">
      <alignment horizontal="left" vertical="center"/>
      <protection/>
    </xf>
    <xf numFmtId="0" fontId="18" fillId="5" borderId="8" xfId="24" applyFont="1" applyFill="1" applyBorder="1" applyAlignment="1" applyProtection="1">
      <alignment horizontal="left" vertical="center"/>
      <protection/>
    </xf>
    <xf numFmtId="0" fontId="15" fillId="5" borderId="2" xfId="24" applyFill="1" applyBorder="1" applyAlignment="1" applyProtection="1">
      <alignment/>
      <protection/>
    </xf>
    <xf numFmtId="49" fontId="9" fillId="5" borderId="3" xfId="24" applyNumberFormat="1" applyFont="1" applyFill="1" applyBorder="1" applyAlignment="1" applyProtection="1">
      <alignment horizontal="left" vertical="center"/>
      <protection/>
    </xf>
    <xf numFmtId="0" fontId="15" fillId="0" borderId="24" xfId="24" applyBorder="1" applyAlignment="1" applyProtection="1">
      <alignment horizontal="right"/>
      <protection/>
    </xf>
    <xf numFmtId="0" fontId="15" fillId="0" borderId="23" xfId="24" applyBorder="1" applyAlignment="1" applyProtection="1">
      <alignment horizontal="right"/>
      <protection/>
    </xf>
    <xf numFmtId="0" fontId="15" fillId="0" borderId="0" xfId="24" applyBorder="1" applyAlignment="1" applyProtection="1">
      <alignment horizontal="center" vertical="center"/>
      <protection/>
    </xf>
    <xf numFmtId="0" fontId="9" fillId="0" borderId="25" xfId="24" applyFont="1" applyBorder="1" applyAlignment="1" applyProtection="1">
      <alignment vertical="top"/>
      <protection/>
    </xf>
    <xf numFmtId="14" fontId="9" fillId="0" borderId="25" xfId="24" applyNumberFormat="1" applyFont="1" applyBorder="1" applyAlignment="1" applyProtection="1">
      <alignment horizontal="center" vertical="top"/>
      <protection/>
    </xf>
    <xf numFmtId="0" fontId="9" fillId="0" borderId="23" xfId="24" applyFont="1" applyBorder="1" applyAlignment="1" applyProtection="1">
      <alignment/>
      <protection/>
    </xf>
    <xf numFmtId="0" fontId="9" fillId="0" borderId="0" xfId="24" applyFont="1" applyBorder="1" applyAlignment="1" applyProtection="1">
      <alignment/>
      <protection/>
    </xf>
    <xf numFmtId="0" fontId="9" fillId="0" borderId="25" xfId="24" applyFont="1" applyBorder="1" applyAlignment="1" applyProtection="1">
      <alignment/>
      <protection/>
    </xf>
    <xf numFmtId="0" fontId="9" fillId="0" borderId="24" xfId="24" applyFont="1" applyBorder="1" applyAlignment="1" applyProtection="1">
      <alignment horizontal="right"/>
      <protection/>
    </xf>
    <xf numFmtId="0" fontId="15" fillId="0" borderId="0" xfId="24" applyBorder="1" applyAlignment="1" applyProtection="1">
      <alignment horizontal="center"/>
      <protection/>
    </xf>
    <xf numFmtId="0" fontId="15" fillId="0" borderId="35" xfId="24" applyBorder="1" applyAlignment="1" applyProtection="1">
      <alignment/>
      <protection/>
    </xf>
    <xf numFmtId="0" fontId="15" fillId="0" borderId="36" xfId="24" applyBorder="1" applyAlignment="1" applyProtection="1">
      <alignment/>
      <protection/>
    </xf>
    <xf numFmtId="0" fontId="15" fillId="0" borderId="37" xfId="24" applyBorder="1" applyAlignment="1" applyProtection="1">
      <alignment horizontal="right"/>
      <protection/>
    </xf>
    <xf numFmtId="4" fontId="15" fillId="0" borderId="0" xfId="24" applyNumberFormat="1" applyAlignment="1" applyProtection="1">
      <alignment/>
      <protection/>
    </xf>
    <xf numFmtId="3" fontId="15" fillId="0" borderId="0" xfId="24" applyNumberFormat="1" applyAlignment="1" applyProtection="1">
      <alignment/>
      <protection/>
    </xf>
    <xf numFmtId="166" fontId="25" fillId="0" borderId="6" xfId="0" applyNumberFormat="1" applyFont="1" applyFill="1" applyBorder="1" applyAlignment="1" applyProtection="1">
      <alignment horizontal="center" vertical="top"/>
      <protection/>
    </xf>
    <xf numFmtId="166" fontId="25" fillId="0" borderId="6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Alignment="1" applyProtection="1">
      <alignment vertical="center"/>
      <protection/>
    </xf>
    <xf numFmtId="0" fontId="13" fillId="0" borderId="0" xfId="23" applyFont="1" applyProtection="1">
      <alignment/>
      <protection/>
    </xf>
    <xf numFmtId="165" fontId="6" fillId="0" borderId="0" xfId="0" applyNumberFormat="1" applyFont="1" applyAlignment="1" applyProtection="1">
      <alignment vertical="center"/>
      <protection/>
    </xf>
    <xf numFmtId="49" fontId="9" fillId="5" borderId="25" xfId="24" applyNumberFormat="1" applyFont="1" applyFill="1" applyBorder="1" applyAlignment="1" applyProtection="1">
      <alignment horizontal="left" vertical="center"/>
      <protection/>
    </xf>
    <xf numFmtId="0" fontId="9" fillId="0" borderId="28" xfId="24" applyFont="1" applyBorder="1" applyAlignment="1" applyProtection="1">
      <alignment horizontal="center" vertical="center"/>
      <protection/>
    </xf>
    <xf numFmtId="0" fontId="15" fillId="0" borderId="28" xfId="24" applyFont="1" applyBorder="1" applyAlignment="1" applyProtection="1">
      <alignment horizontal="center" vertical="center"/>
      <protection/>
    </xf>
    <xf numFmtId="165" fontId="4" fillId="2" borderId="14" xfId="0" applyNumberFormat="1" applyFont="1" applyFill="1" applyBorder="1" applyAlignment="1" applyProtection="1">
      <alignment horizontal="right" vertical="top"/>
      <protection locked="0"/>
    </xf>
    <xf numFmtId="165" fontId="4" fillId="2" borderId="11" xfId="0" applyNumberFormat="1" applyFont="1" applyFill="1" applyBorder="1" applyAlignment="1" applyProtection="1">
      <alignment horizontal="right" vertical="top"/>
      <protection locked="0"/>
    </xf>
    <xf numFmtId="49" fontId="7" fillId="3" borderId="8" xfId="0" applyNumberFormat="1" applyFont="1" applyFill="1" applyBorder="1" applyAlignment="1" applyProtection="1">
      <alignment horizontal="left" vertical="center" readingOrder="1"/>
      <protection/>
    </xf>
    <xf numFmtId="4" fontId="8" fillId="3" borderId="2" xfId="0" applyNumberFormat="1" applyFont="1" applyFill="1" applyBorder="1" applyAlignment="1" applyProtection="1">
      <alignment horizontal="center" vertical="top"/>
      <protection/>
    </xf>
    <xf numFmtId="4" fontId="4" fillId="3" borderId="2" xfId="0" applyNumberFormat="1" applyFont="1" applyFill="1" applyBorder="1" applyAlignment="1" applyProtection="1">
      <alignment horizontal="center" vertical="top"/>
      <protection/>
    </xf>
    <xf numFmtId="165" fontId="9" fillId="3" borderId="3" xfId="0" applyNumberFormat="1" applyFont="1" applyFill="1" applyBorder="1" applyAlignment="1" applyProtection="1">
      <alignment vertical="top"/>
      <protection/>
    </xf>
    <xf numFmtId="0" fontId="1" fillId="2" borderId="1" xfId="0" applyFont="1" applyFill="1" applyBorder="1" applyAlignment="1" applyProtection="1">
      <alignment vertical="top" wrapText="1" shrinkToFit="1"/>
      <protection/>
    </xf>
    <xf numFmtId="165" fontId="4" fillId="7" borderId="14" xfId="0" applyNumberFormat="1" applyFont="1" applyFill="1" applyBorder="1" applyAlignment="1" applyProtection="1">
      <alignment horizontal="right" vertical="top"/>
      <protection locked="0"/>
    </xf>
    <xf numFmtId="165" fontId="4" fillId="7" borderId="11" xfId="0" applyNumberFormat="1" applyFont="1" applyFill="1" applyBorder="1" applyAlignment="1" applyProtection="1">
      <alignment horizontal="right" vertical="top"/>
      <protection locked="0"/>
    </xf>
    <xf numFmtId="0" fontId="4" fillId="3" borderId="21" xfId="0" applyFont="1" applyFill="1" applyBorder="1" applyAlignment="1" applyProtection="1">
      <alignment horizontal="left" vertical="top"/>
      <protection/>
    </xf>
    <xf numFmtId="0" fontId="10" fillId="2" borderId="11" xfId="0" applyFont="1" applyFill="1" applyBorder="1" applyAlignment="1" applyProtection="1">
      <alignment vertical="top" wrapText="1"/>
      <protection/>
    </xf>
    <xf numFmtId="0" fontId="1" fillId="2" borderId="11" xfId="0" applyFont="1" applyFill="1" applyBorder="1" applyAlignment="1" applyProtection="1">
      <alignment horizontal="center" vertical="top" wrapText="1"/>
      <protection/>
    </xf>
    <xf numFmtId="49" fontId="1" fillId="2" borderId="38" xfId="20" applyNumberFormat="1" applyFont="1" applyFill="1" applyBorder="1" applyAlignment="1" applyProtection="1">
      <alignment horizontal="right" vertical="top" readingOrder="1"/>
      <protection/>
    </xf>
    <xf numFmtId="49" fontId="1" fillId="2" borderId="18" xfId="21" applyNumberFormat="1" applyFont="1" applyFill="1" applyBorder="1" applyAlignment="1" applyProtection="1">
      <alignment horizontal="center" vertical="top" readingOrder="1"/>
      <protection/>
    </xf>
    <xf numFmtId="0" fontId="1" fillId="2" borderId="18" xfId="0" applyNumberFormat="1" applyFont="1" applyFill="1" applyBorder="1" applyAlignment="1" applyProtection="1">
      <alignment horizontal="right" vertical="top" readingOrder="1"/>
      <protection/>
    </xf>
    <xf numFmtId="0" fontId="1" fillId="2" borderId="18" xfId="0" applyFont="1" applyFill="1" applyBorder="1" applyAlignment="1" applyProtection="1">
      <alignment horizontal="center" vertical="top"/>
      <protection/>
    </xf>
    <xf numFmtId="0" fontId="10" fillId="2" borderId="18" xfId="0" applyFont="1" applyFill="1" applyBorder="1" applyAlignment="1" applyProtection="1">
      <alignment vertical="top" wrapText="1"/>
      <protection/>
    </xf>
    <xf numFmtId="0" fontId="1" fillId="2" borderId="18" xfId="0" applyFont="1" applyFill="1" applyBorder="1" applyAlignment="1" applyProtection="1">
      <alignment horizontal="center" vertical="top" wrapText="1"/>
      <protection/>
    </xf>
    <xf numFmtId="4" fontId="4" fillId="2" borderId="18" xfId="0" applyNumberFormat="1" applyFont="1" applyFill="1" applyBorder="1" applyAlignment="1" applyProtection="1">
      <alignment horizontal="right" vertical="top"/>
      <protection/>
    </xf>
    <xf numFmtId="0" fontId="4" fillId="2" borderId="19" xfId="0" applyFont="1" applyFill="1" applyBorder="1" applyAlignment="1" applyProtection="1">
      <alignment horizontal="left" vertical="top"/>
      <protection/>
    </xf>
    <xf numFmtId="165" fontId="4" fillId="7" borderId="17" xfId="0" applyNumberFormat="1" applyFont="1" applyFill="1" applyBorder="1" applyAlignment="1" applyProtection="1">
      <alignment horizontal="right" vertical="top"/>
      <protection locked="0"/>
    </xf>
    <xf numFmtId="49" fontId="1" fillId="2" borderId="39" xfId="20" applyNumberFormat="1" applyFont="1" applyFill="1" applyBorder="1" applyAlignment="1" applyProtection="1">
      <alignment horizontal="right" vertical="top" readingOrder="1"/>
      <protection/>
    </xf>
    <xf numFmtId="49" fontId="1" fillId="2" borderId="40" xfId="21" applyNumberFormat="1" applyFont="1" applyFill="1" applyBorder="1" applyAlignment="1" applyProtection="1">
      <alignment horizontal="center" vertical="top" readingOrder="1"/>
      <protection/>
    </xf>
    <xf numFmtId="0" fontId="1" fillId="2" borderId="40" xfId="0" applyNumberFormat="1" applyFont="1" applyFill="1" applyBorder="1" applyAlignment="1" applyProtection="1">
      <alignment horizontal="right" vertical="top" readingOrder="1"/>
      <protection/>
    </xf>
    <xf numFmtId="0" fontId="1" fillId="2" borderId="40" xfId="0" applyFont="1" applyFill="1" applyBorder="1" applyAlignment="1" applyProtection="1">
      <alignment horizontal="center" vertical="top"/>
      <protection/>
    </xf>
    <xf numFmtId="0" fontId="1" fillId="2" borderId="40" xfId="0" applyFont="1" applyFill="1" applyBorder="1" applyAlignment="1" applyProtection="1">
      <alignment horizontal="center" vertical="top" wrapText="1"/>
      <protection/>
    </xf>
    <xf numFmtId="4" fontId="4" fillId="2" borderId="40" xfId="0" applyNumberFormat="1" applyFont="1" applyFill="1" applyBorder="1" applyAlignment="1" applyProtection="1">
      <alignment horizontal="right" vertical="top"/>
      <protection/>
    </xf>
    <xf numFmtId="0" fontId="4" fillId="2" borderId="41" xfId="0" applyFont="1" applyFill="1" applyBorder="1" applyAlignment="1" applyProtection="1">
      <alignment horizontal="left" vertical="top"/>
      <protection/>
    </xf>
    <xf numFmtId="49" fontId="1" fillId="2" borderId="38" xfId="21" applyNumberFormat="1" applyFont="1" applyFill="1" applyBorder="1" applyAlignment="1" applyProtection="1">
      <alignment horizontal="right" vertical="top" readingOrder="1"/>
      <protection/>
    </xf>
    <xf numFmtId="49" fontId="7" fillId="3" borderId="42" xfId="0" applyNumberFormat="1" applyFont="1" applyFill="1" applyBorder="1" applyAlignment="1" applyProtection="1">
      <alignment horizontal="right" vertical="center" readingOrder="1"/>
      <protection/>
    </xf>
    <xf numFmtId="0" fontId="3" fillId="3" borderId="43" xfId="0" applyFont="1" applyFill="1" applyBorder="1" applyAlignment="1" applyProtection="1">
      <alignment horizontal="center" vertical="center" wrapText="1" readingOrder="1"/>
      <protection/>
    </xf>
    <xf numFmtId="49" fontId="7" fillId="3" borderId="43" xfId="0" applyNumberFormat="1" applyFont="1" applyFill="1" applyBorder="1" applyAlignment="1" applyProtection="1">
      <alignment horizontal="right" vertical="center" readingOrder="1"/>
      <protection/>
    </xf>
    <xf numFmtId="49" fontId="4" fillId="3" borderId="43" xfId="0" applyNumberFormat="1" applyFont="1" applyFill="1" applyBorder="1" applyAlignment="1" applyProtection="1">
      <alignment vertical="center"/>
      <protection/>
    </xf>
    <xf numFmtId="49" fontId="7" fillId="3" borderId="43" xfId="0" applyNumberFormat="1" applyFont="1" applyFill="1" applyBorder="1" applyAlignment="1" applyProtection="1">
      <alignment horizontal="left" vertical="center"/>
      <protection/>
    </xf>
    <xf numFmtId="0" fontId="4" fillId="3" borderId="43" xfId="0" applyFont="1" applyFill="1" applyBorder="1" applyAlignment="1" applyProtection="1">
      <alignment horizontal="center" vertical="top" wrapText="1"/>
      <protection/>
    </xf>
    <xf numFmtId="0" fontId="4" fillId="3" borderId="43" xfId="0" applyFont="1" applyFill="1" applyBorder="1" applyAlignment="1" applyProtection="1">
      <alignment vertical="center" wrapText="1"/>
      <protection/>
    </xf>
    <xf numFmtId="4" fontId="4" fillId="3" borderId="43" xfId="0" applyNumberFormat="1" applyFont="1" applyFill="1" applyBorder="1" applyAlignment="1" applyProtection="1">
      <alignment horizontal="right" vertical="top"/>
      <protection/>
    </xf>
    <xf numFmtId="0" fontId="4" fillId="3" borderId="44" xfId="0" applyFont="1" applyFill="1" applyBorder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 vertical="top"/>
      <protection/>
    </xf>
    <xf numFmtId="0" fontId="10" fillId="2" borderId="1" xfId="0" applyFont="1" applyFill="1" applyBorder="1" applyAlignment="1" applyProtection="1">
      <alignment vertical="top" wrapText="1"/>
      <protection/>
    </xf>
    <xf numFmtId="0" fontId="1" fillId="2" borderId="1" xfId="0" applyFont="1" applyFill="1" applyBorder="1" applyAlignment="1" applyProtection="1">
      <alignment horizontal="center" vertical="top" wrapText="1"/>
      <protection/>
    </xf>
    <xf numFmtId="0" fontId="10" fillId="2" borderId="11" xfId="0" applyFont="1" applyFill="1" applyBorder="1" applyAlignment="1" applyProtection="1">
      <alignment horizontal="center" vertical="top" wrapText="1" shrinkToFit="1" readingOrder="1"/>
      <protection/>
    </xf>
    <xf numFmtId="0" fontId="1" fillId="2" borderId="18" xfId="22" applyFont="1" applyFill="1" applyBorder="1" applyAlignment="1" applyProtection="1">
      <alignment horizontal="center" vertical="top"/>
      <protection/>
    </xf>
    <xf numFmtId="0" fontId="10" fillId="2" borderId="18" xfId="0" applyFont="1" applyFill="1" applyBorder="1" applyAlignment="1" applyProtection="1">
      <alignment horizontal="center" vertical="top" wrapText="1"/>
      <protection/>
    </xf>
    <xf numFmtId="165" fontId="4" fillId="4" borderId="21" xfId="0" applyNumberFormat="1" applyFont="1" applyFill="1" applyBorder="1" applyAlignment="1" applyProtection="1">
      <alignment horizontal="right" vertical="top"/>
      <protection/>
    </xf>
    <xf numFmtId="4" fontId="4" fillId="4" borderId="21" xfId="0" applyNumberFormat="1" applyFont="1" applyFill="1" applyBorder="1" applyAlignment="1" applyProtection="1">
      <alignment horizontal="center" vertical="top"/>
      <protection/>
    </xf>
    <xf numFmtId="49" fontId="1" fillId="2" borderId="45" xfId="0" applyNumberFormat="1" applyFont="1" applyFill="1" applyBorder="1" applyAlignment="1" applyProtection="1">
      <alignment horizontal="right" vertical="top" readingOrder="1"/>
      <protection/>
    </xf>
    <xf numFmtId="49" fontId="1" fillId="2" borderId="1" xfId="0" applyNumberFormat="1" applyFont="1" applyFill="1" applyBorder="1" applyAlignment="1" applyProtection="1">
      <alignment horizontal="center" vertical="top" readingOrder="1"/>
      <protection/>
    </xf>
    <xf numFmtId="49" fontId="1" fillId="2" borderId="11" xfId="0" applyNumberFormat="1" applyFont="1" applyFill="1" applyBorder="1" applyAlignment="1" applyProtection="1">
      <alignment horizontal="center" vertical="top" readingOrder="1"/>
      <protection/>
    </xf>
    <xf numFmtId="0" fontId="1" fillId="2" borderId="46" xfId="0" applyNumberFormat="1" applyFont="1" applyFill="1" applyBorder="1" applyAlignment="1" applyProtection="1">
      <alignment horizontal="right" vertical="top" readingOrder="1"/>
      <protection/>
    </xf>
    <xf numFmtId="165" fontId="4" fillId="7" borderId="46" xfId="0" applyNumberFormat="1" applyFont="1" applyFill="1" applyBorder="1" applyAlignment="1" applyProtection="1">
      <alignment horizontal="right" vertical="top"/>
      <protection locked="0"/>
    </xf>
    <xf numFmtId="49" fontId="1" fillId="2" borderId="15" xfId="20" applyNumberFormat="1" applyFont="1" applyFill="1" applyBorder="1" applyAlignment="1" applyProtection="1">
      <alignment horizontal="right" vertical="top" readingOrder="1"/>
      <protection/>
    </xf>
    <xf numFmtId="49" fontId="1" fillId="2" borderId="47" xfId="21" applyNumberFormat="1" applyFont="1" applyFill="1" applyBorder="1" applyAlignment="1" applyProtection="1">
      <alignment horizontal="center" vertical="top" readingOrder="1"/>
      <protection/>
    </xf>
    <xf numFmtId="49" fontId="1" fillId="8" borderId="38" xfId="20" applyNumberFormat="1" applyFont="1" applyFill="1" applyBorder="1" applyAlignment="1" applyProtection="1">
      <alignment horizontal="right" vertical="top" readingOrder="1"/>
      <protection/>
    </xf>
    <xf numFmtId="49" fontId="1" fillId="8" borderId="18" xfId="21" applyNumberFormat="1" applyFont="1" applyFill="1" applyBorder="1" applyAlignment="1" applyProtection="1">
      <alignment horizontal="center" vertical="top" readingOrder="1"/>
      <protection/>
    </xf>
    <xf numFmtId="0" fontId="1" fillId="8" borderId="18" xfId="0" applyNumberFormat="1" applyFont="1" applyFill="1" applyBorder="1" applyAlignment="1" applyProtection="1">
      <alignment horizontal="right" vertical="top" readingOrder="1"/>
      <protection/>
    </xf>
    <xf numFmtId="0" fontId="1" fillId="8" borderId="18" xfId="0" applyFont="1" applyFill="1" applyBorder="1" applyAlignment="1" applyProtection="1">
      <alignment horizontal="center" vertical="top"/>
      <protection/>
    </xf>
    <xf numFmtId="0" fontId="10" fillId="8" borderId="18" xfId="0" applyFont="1" applyFill="1" applyBorder="1" applyAlignment="1" applyProtection="1">
      <alignment vertical="top" wrapText="1"/>
      <protection/>
    </xf>
    <xf numFmtId="4" fontId="4" fillId="8" borderId="18" xfId="0" applyNumberFormat="1" applyFont="1" applyFill="1" applyBorder="1" applyAlignment="1" applyProtection="1">
      <alignment horizontal="right" vertical="top"/>
      <protection/>
    </xf>
    <xf numFmtId="0" fontId="4" fillId="8" borderId="19" xfId="0" applyFont="1" applyFill="1" applyBorder="1" applyAlignment="1" applyProtection="1">
      <alignment horizontal="left" vertical="top"/>
      <protection/>
    </xf>
    <xf numFmtId="0" fontId="1" fillId="8" borderId="18" xfId="22" applyFont="1" applyFill="1" applyBorder="1" applyAlignment="1" applyProtection="1">
      <alignment horizontal="center" vertical="top"/>
      <protection/>
    </xf>
    <xf numFmtId="0" fontId="10" fillId="8" borderId="18" xfId="0" applyFont="1" applyFill="1" applyBorder="1" applyAlignment="1" applyProtection="1">
      <alignment horizontal="center" vertical="top" wrapText="1"/>
      <protection/>
    </xf>
    <xf numFmtId="0" fontId="1" fillId="8" borderId="18" xfId="0" applyFont="1" applyFill="1" applyBorder="1" applyAlignment="1" applyProtection="1">
      <alignment horizontal="center" vertical="top" wrapText="1"/>
      <protection/>
    </xf>
    <xf numFmtId="49" fontId="1" fillId="8" borderId="15" xfId="0" applyNumberFormat="1" applyFont="1" applyFill="1" applyBorder="1" applyAlignment="1" applyProtection="1">
      <alignment horizontal="right" vertical="top" readingOrder="1"/>
      <protection/>
    </xf>
    <xf numFmtId="49" fontId="1" fillId="8" borderId="16" xfId="0" applyNumberFormat="1" applyFont="1" applyFill="1" applyBorder="1" applyAlignment="1" applyProtection="1">
      <alignment horizontal="center" vertical="top" readingOrder="1"/>
      <protection/>
    </xf>
    <xf numFmtId="0" fontId="1" fillId="8" borderId="14" xfId="0" applyNumberFormat="1" applyFont="1" applyFill="1" applyBorder="1" applyAlignment="1" applyProtection="1">
      <alignment horizontal="right" vertical="top" readingOrder="1"/>
      <protection/>
    </xf>
    <xf numFmtId="0" fontId="1" fillId="8" borderId="11" xfId="0" applyFont="1" applyFill="1" applyBorder="1" applyAlignment="1" applyProtection="1">
      <alignment horizontal="center" vertical="top"/>
      <protection/>
    </xf>
    <xf numFmtId="0" fontId="10" fillId="8" borderId="11" xfId="0" applyFont="1" applyFill="1" applyBorder="1" applyAlignment="1" applyProtection="1">
      <alignment vertical="top" wrapText="1" shrinkToFit="1"/>
      <protection/>
    </xf>
    <xf numFmtId="0" fontId="12" fillId="8" borderId="11" xfId="0" applyFont="1" applyFill="1" applyBorder="1" applyAlignment="1" applyProtection="1">
      <alignment horizontal="center" vertical="top" wrapText="1" shrinkToFit="1"/>
      <protection/>
    </xf>
    <xf numFmtId="0" fontId="10" fillId="8" borderId="11" xfId="0" applyFont="1" applyFill="1" applyBorder="1" applyAlignment="1" applyProtection="1">
      <alignment horizontal="center" vertical="top" wrapText="1" shrinkToFit="1"/>
      <protection/>
    </xf>
    <xf numFmtId="4" fontId="4" fillId="8" borderId="11" xfId="0" applyNumberFormat="1" applyFont="1" applyFill="1" applyBorder="1" applyAlignment="1" applyProtection="1">
      <alignment horizontal="right" vertical="top"/>
      <protection/>
    </xf>
    <xf numFmtId="0" fontId="4" fillId="8" borderId="12" xfId="0" applyFont="1" applyFill="1" applyBorder="1" applyAlignment="1" applyProtection="1">
      <alignment horizontal="left" vertical="top"/>
      <protection/>
    </xf>
    <xf numFmtId="49" fontId="32" fillId="2" borderId="1" xfId="0" applyNumberFormat="1" applyFont="1" applyFill="1" applyBorder="1" applyAlignment="1" applyProtection="1">
      <alignment horizontal="center" vertical="top" wrapText="1"/>
      <protection/>
    </xf>
    <xf numFmtId="49" fontId="32" fillId="2" borderId="1" xfId="0" applyNumberFormat="1" applyFont="1" applyFill="1" applyBorder="1" applyAlignment="1" applyProtection="1">
      <alignment horizontal="left" wrapText="1"/>
      <protection/>
    </xf>
    <xf numFmtId="3" fontId="4" fillId="2" borderId="1" xfId="0" applyNumberFormat="1" applyFont="1" applyFill="1" applyBorder="1" applyAlignment="1" applyProtection="1">
      <alignment horizontal="right" vertical="top"/>
      <protection/>
    </xf>
    <xf numFmtId="49" fontId="1" fillId="2" borderId="18" xfId="0" applyNumberFormat="1" applyFont="1" applyFill="1" applyBorder="1" applyAlignment="1" applyProtection="1">
      <alignment horizontal="center" vertical="top" readingOrder="1"/>
      <protection/>
    </xf>
    <xf numFmtId="0" fontId="10" fillId="2" borderId="18" xfId="0" applyFont="1" applyFill="1" applyBorder="1" applyAlignment="1" applyProtection="1">
      <alignment vertical="top" wrapText="1" shrinkToFit="1"/>
      <protection/>
    </xf>
    <xf numFmtId="49" fontId="32" fillId="2" borderId="18" xfId="0" applyNumberFormat="1" applyFont="1" applyFill="1" applyBorder="1" applyAlignment="1" applyProtection="1">
      <alignment horizontal="center" vertical="top" wrapText="1"/>
      <protection/>
    </xf>
    <xf numFmtId="49" fontId="32" fillId="2" borderId="18" xfId="0" applyNumberFormat="1" applyFont="1" applyFill="1" applyBorder="1" applyAlignment="1" applyProtection="1">
      <alignment horizontal="left" wrapText="1"/>
      <protection/>
    </xf>
    <xf numFmtId="3" fontId="4" fillId="2" borderId="18" xfId="0" applyNumberFormat="1" applyFont="1" applyFill="1" applyBorder="1" applyAlignment="1" applyProtection="1">
      <alignment horizontal="right" vertical="top"/>
      <protection/>
    </xf>
    <xf numFmtId="49" fontId="14" fillId="2" borderId="18" xfId="0" applyNumberFormat="1" applyFont="1" applyFill="1" applyBorder="1" applyAlignment="1" applyProtection="1">
      <alignment horizontal="center" vertical="top" wrapText="1"/>
      <protection/>
    </xf>
    <xf numFmtId="49" fontId="1" fillId="8" borderId="18" xfId="0" applyNumberFormat="1" applyFont="1" applyFill="1" applyBorder="1" applyAlignment="1" applyProtection="1">
      <alignment horizontal="center" vertical="top" readingOrder="1"/>
      <protection/>
    </xf>
    <xf numFmtId="0" fontId="10" fillId="8" borderId="18" xfId="0" applyFont="1" applyFill="1" applyBorder="1" applyAlignment="1" applyProtection="1">
      <alignment vertical="top" wrapText="1" shrinkToFit="1"/>
      <protection/>
    </xf>
    <xf numFmtId="49" fontId="14" fillId="8" borderId="18" xfId="0" applyNumberFormat="1" applyFont="1" applyFill="1" applyBorder="1" applyAlignment="1" applyProtection="1">
      <alignment horizontal="center" vertical="top" wrapText="1"/>
      <protection/>
    </xf>
    <xf numFmtId="49" fontId="32" fillId="8" borderId="18" xfId="0" applyNumberFormat="1" applyFont="1" applyFill="1" applyBorder="1" applyAlignment="1" applyProtection="1">
      <alignment horizontal="left" wrapText="1"/>
      <protection/>
    </xf>
    <xf numFmtId="3" fontId="4" fillId="8" borderId="18" xfId="0" applyNumberFormat="1" applyFont="1" applyFill="1" applyBorder="1" applyAlignment="1" applyProtection="1">
      <alignment horizontal="right" vertical="top"/>
      <protection/>
    </xf>
    <xf numFmtId="49" fontId="33" fillId="8" borderId="18" xfId="0" applyNumberFormat="1" applyFont="1" applyFill="1" applyBorder="1" applyAlignment="1" applyProtection="1">
      <alignment horizontal="center" vertical="top" wrapText="1"/>
      <protection/>
    </xf>
    <xf numFmtId="49" fontId="1" fillId="2" borderId="48" xfId="0" applyNumberFormat="1" applyFont="1" applyFill="1" applyBorder="1" applyAlignment="1" applyProtection="1">
      <alignment horizontal="center" vertical="top" readingOrder="1"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vertical="top" wrapText="1" shrinkToFit="1"/>
      <protection/>
    </xf>
    <xf numFmtId="49" fontId="32" fillId="0" borderId="0" xfId="0" applyNumberFormat="1" applyFont="1" applyFill="1" applyBorder="1" applyAlignment="1" applyProtection="1">
      <alignment horizontal="center" vertical="top" wrapText="1"/>
      <protection/>
    </xf>
    <xf numFmtId="49" fontId="32" fillId="0" borderId="0" xfId="0" applyNumberFormat="1" applyFont="1" applyFill="1" applyBorder="1" applyAlignment="1" applyProtection="1">
      <alignment horizontal="left" wrapText="1"/>
      <protection/>
    </xf>
    <xf numFmtId="3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49" fontId="1" fillId="2" borderId="49" xfId="20" applyNumberFormat="1" applyFont="1" applyFill="1" applyBorder="1" applyAlignment="1" applyProtection="1">
      <alignment horizontal="right" vertical="top" readingOrder="1"/>
      <protection/>
    </xf>
    <xf numFmtId="49" fontId="1" fillId="2" borderId="48" xfId="21" applyNumberFormat="1" applyFont="1" applyFill="1" applyBorder="1" applyAlignment="1" applyProtection="1">
      <alignment horizontal="center" vertical="top" readingOrder="1"/>
      <protection/>
    </xf>
    <xf numFmtId="0" fontId="1" fillId="2" borderId="48" xfId="0" applyNumberFormat="1" applyFont="1" applyFill="1" applyBorder="1" applyAlignment="1" applyProtection="1">
      <alignment horizontal="right" vertical="top" readingOrder="1"/>
      <protection/>
    </xf>
    <xf numFmtId="0" fontId="1" fillId="2" borderId="48" xfId="0" applyFont="1" applyFill="1" applyBorder="1" applyAlignment="1" applyProtection="1">
      <alignment horizontal="center" vertical="top"/>
      <protection/>
    </xf>
    <xf numFmtId="0" fontId="10" fillId="2" borderId="48" xfId="0" applyFont="1" applyFill="1" applyBorder="1" applyAlignment="1" applyProtection="1">
      <alignment vertical="top" wrapText="1"/>
      <protection/>
    </xf>
    <xf numFmtId="0" fontId="35" fillId="0" borderId="0" xfId="0" applyFont="1" applyAlignment="1" applyProtection="1">
      <alignment vertical="center"/>
      <protection/>
    </xf>
    <xf numFmtId="0" fontId="13" fillId="0" borderId="0" xfId="23" applyFont="1" applyBorder="1" applyProtection="1">
      <alignment/>
      <protection/>
    </xf>
    <xf numFmtId="0" fontId="13" fillId="0" borderId="0" xfId="23" applyFont="1" applyFill="1" applyBorder="1" applyProtection="1">
      <alignment/>
      <protection/>
    </xf>
    <xf numFmtId="4" fontId="27" fillId="0" borderId="0" xfId="0" applyNumberFormat="1" applyFont="1" applyBorder="1" applyProtection="1">
      <protection/>
    </xf>
    <xf numFmtId="4" fontId="36" fillId="0" borderId="0" xfId="0" applyNumberFormat="1" applyFont="1" applyBorder="1" applyAlignment="1" applyProtection="1">
      <alignment horizontal="left" vertical="top"/>
      <protection/>
    </xf>
    <xf numFmtId="4" fontId="29" fillId="0" borderId="0" xfId="0" applyNumberFormat="1" applyFont="1" applyBorder="1" applyProtection="1">
      <protection/>
    </xf>
    <xf numFmtId="49" fontId="36" fillId="0" borderId="0" xfId="0" applyNumberFormat="1" applyFont="1" applyBorder="1" applyAlignment="1" applyProtection="1">
      <alignment horizontal="left" vertical="top"/>
      <protection/>
    </xf>
    <xf numFmtId="0" fontId="0" fillId="0" borderId="18" xfId="0" applyFont="1" applyBorder="1" applyAlignment="1">
      <alignment vertical="center"/>
    </xf>
    <xf numFmtId="49" fontId="0" fillId="0" borderId="31" xfId="0" applyNumberFormat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49" fontId="0" fillId="5" borderId="31" xfId="0" applyNumberFormat="1" applyFill="1" applyBorder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9" borderId="40" xfId="0" applyFill="1" applyBorder="1"/>
    <xf numFmtId="49" fontId="0" fillId="9" borderId="40" xfId="0" applyNumberFormat="1" applyFill="1" applyBorder="1"/>
    <xf numFmtId="0" fontId="0" fillId="9" borderId="40" xfId="0" applyFill="1" applyBorder="1" applyAlignment="1">
      <alignment horizontal="center"/>
    </xf>
    <xf numFmtId="0" fontId="0" fillId="9" borderId="50" xfId="0" applyFill="1" applyBorder="1"/>
    <xf numFmtId="0" fontId="0" fillId="5" borderId="33" xfId="0" applyFill="1" applyBorder="1" applyAlignment="1">
      <alignment vertical="top"/>
    </xf>
    <xf numFmtId="49" fontId="0" fillId="5" borderId="33" xfId="0" applyNumberFormat="1" applyFill="1" applyBorder="1" applyAlignment="1">
      <alignment vertical="top"/>
    </xf>
    <xf numFmtId="49" fontId="0" fillId="5" borderId="18" xfId="0" applyNumberFormat="1" applyFill="1" applyBorder="1" applyAlignment="1">
      <alignment vertical="top"/>
    </xf>
    <xf numFmtId="0" fontId="0" fillId="5" borderId="17" xfId="0" applyFill="1" applyBorder="1" applyAlignment="1">
      <alignment horizontal="center" vertical="top"/>
    </xf>
    <xf numFmtId="167" fontId="0" fillId="5" borderId="18" xfId="0" applyNumberFormat="1" applyFill="1" applyBorder="1" applyAlignment="1">
      <alignment vertical="top"/>
    </xf>
    <xf numFmtId="4" fontId="0" fillId="5" borderId="18" xfId="0" applyNumberFormat="1" applyFill="1" applyBorder="1" applyAlignment="1">
      <alignment vertical="top"/>
    </xf>
    <xf numFmtId="0" fontId="37" fillId="0" borderId="51" xfId="0" applyFont="1" applyBorder="1" applyAlignment="1">
      <alignment vertical="top"/>
    </xf>
    <xf numFmtId="0" fontId="37" fillId="0" borderId="51" xfId="0" applyNumberFormat="1" applyFont="1" applyBorder="1" applyAlignment="1">
      <alignment vertical="top"/>
    </xf>
    <xf numFmtId="0" fontId="37" fillId="0" borderId="47" xfId="0" applyNumberFormat="1" applyFont="1" applyBorder="1" applyAlignment="1">
      <alignment horizontal="left" vertical="top" wrapText="1"/>
    </xf>
    <xf numFmtId="0" fontId="37" fillId="0" borderId="52" xfId="0" applyFont="1" applyBorder="1" applyAlignment="1">
      <alignment horizontal="center" vertical="top" shrinkToFit="1"/>
    </xf>
    <xf numFmtId="167" fontId="37" fillId="0" borderId="47" xfId="0" applyNumberFormat="1" applyFont="1" applyBorder="1" applyAlignment="1">
      <alignment vertical="top" shrinkToFit="1"/>
    </xf>
    <xf numFmtId="4" fontId="37" fillId="6" borderId="47" xfId="0" applyNumberFormat="1" applyFont="1" applyFill="1" applyBorder="1" applyAlignment="1" applyProtection="1">
      <alignment vertical="top" shrinkToFit="1"/>
      <protection locked="0"/>
    </xf>
    <xf numFmtId="4" fontId="37" fillId="0" borderId="47" xfId="0" applyNumberFormat="1" applyFont="1" applyBorder="1" applyAlignment="1">
      <alignment vertical="top" shrinkToFit="1"/>
    </xf>
    <xf numFmtId="0" fontId="0" fillId="5" borderId="34" xfId="0" applyFill="1" applyBorder="1" applyAlignment="1">
      <alignment vertical="top"/>
    </xf>
    <xf numFmtId="0" fontId="0" fillId="5" borderId="34" xfId="0" applyNumberFormat="1" applyFill="1" applyBorder="1" applyAlignment="1">
      <alignment vertical="top"/>
    </xf>
    <xf numFmtId="0" fontId="0" fillId="5" borderId="11" xfId="0" applyNumberFormat="1" applyFill="1" applyBorder="1" applyAlignment="1">
      <alignment horizontal="left" vertical="top" wrapText="1"/>
    </xf>
    <xf numFmtId="0" fontId="0" fillId="5" borderId="14" xfId="0" applyFill="1" applyBorder="1" applyAlignment="1">
      <alignment horizontal="center" vertical="top" shrinkToFit="1"/>
    </xf>
    <xf numFmtId="167" fontId="0" fillId="5" borderId="11" xfId="0" applyNumberFormat="1" applyFill="1" applyBorder="1" applyAlignment="1">
      <alignment vertical="top" shrinkToFit="1"/>
    </xf>
    <xf numFmtId="4" fontId="0" fillId="5" borderId="11" xfId="0" applyNumberFormat="1" applyFill="1" applyBorder="1" applyAlignment="1">
      <alignment vertical="top" shrinkToFit="1"/>
    </xf>
    <xf numFmtId="0" fontId="38" fillId="0" borderId="47" xfId="0" applyNumberFormat="1" applyFont="1" applyBorder="1" applyAlignment="1" quotePrefix="1">
      <alignment horizontal="left" vertical="top" wrapText="1"/>
    </xf>
    <xf numFmtId="0" fontId="38" fillId="0" borderId="52" xfId="0" applyNumberFormat="1" applyFont="1" applyBorder="1" applyAlignment="1">
      <alignment horizontal="center" vertical="top" wrapText="1" shrinkToFit="1"/>
    </xf>
    <xf numFmtId="167" fontId="38" fillId="0" borderId="47" xfId="0" applyNumberFormat="1" applyFont="1" applyBorder="1" applyAlignment="1">
      <alignment vertical="top" wrapText="1" shrinkToFit="1"/>
    </xf>
    <xf numFmtId="0" fontId="37" fillId="0" borderId="34" xfId="0" applyFont="1" applyBorder="1" applyAlignment="1">
      <alignment vertical="top"/>
    </xf>
    <xf numFmtId="0" fontId="37" fillId="0" borderId="34" xfId="0" applyNumberFormat="1" applyFont="1" applyBorder="1" applyAlignment="1">
      <alignment vertical="top"/>
    </xf>
    <xf numFmtId="0" fontId="37" fillId="0" borderId="11" xfId="0" applyNumberFormat="1" applyFont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top" shrinkToFit="1"/>
    </xf>
    <xf numFmtId="167" fontId="37" fillId="0" borderId="11" xfId="0" applyNumberFormat="1" applyFont="1" applyBorder="1" applyAlignment="1">
      <alignment vertical="top" shrinkToFit="1"/>
    </xf>
    <xf numFmtId="4" fontId="37" fillId="6" borderId="11" xfId="0" applyNumberFormat="1" applyFont="1" applyFill="1" applyBorder="1" applyAlignment="1" applyProtection="1">
      <alignment vertical="top" shrinkToFit="1"/>
      <protection locked="0"/>
    </xf>
    <xf numFmtId="4" fontId="37" fillId="0" borderId="11" xfId="0" applyNumberFormat="1" applyFont="1" applyBorder="1" applyAlignment="1">
      <alignment vertical="top" shrinkToFi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9" fillId="5" borderId="33" xfId="0" applyFont="1" applyFill="1" applyBorder="1" applyAlignment="1">
      <alignment vertical="top"/>
    </xf>
    <xf numFmtId="49" fontId="9" fillId="5" borderId="31" xfId="0" applyNumberFormat="1" applyFont="1" applyFill="1" applyBorder="1" applyAlignment="1">
      <alignment vertical="top"/>
    </xf>
    <xf numFmtId="49" fontId="9" fillId="5" borderId="31" xfId="0" applyNumberFormat="1" applyFont="1" applyFill="1" applyBorder="1" applyAlignment="1">
      <alignment horizontal="left" vertical="top" wrapText="1"/>
    </xf>
    <xf numFmtId="0" fontId="9" fillId="5" borderId="31" xfId="0" applyFont="1" applyFill="1" applyBorder="1" applyAlignment="1">
      <alignment horizontal="center" vertical="top"/>
    </xf>
    <xf numFmtId="0" fontId="9" fillId="5" borderId="31" xfId="0" applyFont="1" applyFill="1" applyBorder="1" applyAlignment="1">
      <alignment vertical="top"/>
    </xf>
    <xf numFmtId="4" fontId="9" fillId="5" borderId="17" xfId="0" applyNumberFormat="1" applyFont="1" applyFill="1" applyBorder="1" applyAlignment="1">
      <alignment vertical="top"/>
    </xf>
    <xf numFmtId="0" fontId="0" fillId="0" borderId="0" xfId="0" applyFill="1" applyBorder="1"/>
    <xf numFmtId="165" fontId="4" fillId="2" borderId="47" xfId="0" applyNumberFormat="1" applyFont="1" applyFill="1" applyBorder="1" applyAlignment="1" applyProtection="1">
      <alignment horizontal="right" vertical="top"/>
      <protection/>
    </xf>
    <xf numFmtId="49" fontId="1" fillId="2" borderId="53" xfId="20" applyNumberFormat="1" applyFont="1" applyFill="1" applyBorder="1" applyAlignment="1" applyProtection="1">
      <alignment horizontal="right" vertical="top" readingOrder="1"/>
      <protection/>
    </xf>
    <xf numFmtId="49" fontId="1" fillId="2" borderId="40" xfId="0" applyNumberFormat="1" applyFont="1" applyFill="1" applyBorder="1" applyAlignment="1" applyProtection="1">
      <alignment horizontal="center" vertical="top" readingOrder="1"/>
      <protection/>
    </xf>
    <xf numFmtId="0" fontId="1" fillId="2" borderId="47" xfId="0" applyNumberFormat="1" applyFont="1" applyFill="1" applyBorder="1" applyAlignment="1" applyProtection="1">
      <alignment horizontal="right" vertical="top" readingOrder="1"/>
      <protection/>
    </xf>
    <xf numFmtId="0" fontId="1" fillId="2" borderId="47" xfId="0" applyFont="1" applyFill="1" applyBorder="1" applyAlignment="1" applyProtection="1">
      <alignment horizontal="center" vertical="top"/>
      <protection/>
    </xf>
    <xf numFmtId="0" fontId="10" fillId="2" borderId="47" xfId="0" applyFont="1" applyFill="1" applyBorder="1" applyAlignment="1" applyProtection="1">
      <alignment vertical="top" wrapText="1" shrinkToFit="1"/>
      <protection/>
    </xf>
    <xf numFmtId="49" fontId="32" fillId="2" borderId="47" xfId="0" applyNumberFormat="1" applyFont="1" applyFill="1" applyBorder="1" applyAlignment="1" applyProtection="1">
      <alignment horizontal="center" vertical="top" wrapText="1"/>
      <protection/>
    </xf>
    <xf numFmtId="49" fontId="32" fillId="2" borderId="47" xfId="0" applyNumberFormat="1" applyFont="1" applyFill="1" applyBorder="1" applyAlignment="1" applyProtection="1">
      <alignment horizontal="left" wrapText="1"/>
      <protection/>
    </xf>
    <xf numFmtId="3" fontId="4" fillId="2" borderId="47" xfId="0" applyNumberFormat="1" applyFont="1" applyFill="1" applyBorder="1" applyAlignment="1" applyProtection="1">
      <alignment horizontal="right" vertical="top"/>
      <protection/>
    </xf>
    <xf numFmtId="0" fontId="4" fillId="2" borderId="54" xfId="0" applyFont="1" applyFill="1" applyBorder="1" applyAlignment="1" applyProtection="1">
      <alignment horizontal="left" vertical="top"/>
      <protection/>
    </xf>
    <xf numFmtId="165" fontId="4" fillId="2" borderId="52" xfId="0" applyNumberFormat="1" applyFont="1" applyFill="1" applyBorder="1" applyAlignment="1" applyProtection="1">
      <alignment horizontal="right" vertical="top"/>
      <protection/>
    </xf>
    <xf numFmtId="165" fontId="4" fillId="7" borderId="47" xfId="0" applyNumberFormat="1" applyFont="1" applyFill="1" applyBorder="1" applyAlignment="1" applyProtection="1">
      <alignment horizontal="right" vertical="top"/>
      <protection locked="0"/>
    </xf>
    <xf numFmtId="165" fontId="4" fillId="2" borderId="54" xfId="0" applyNumberFormat="1" applyFont="1" applyFill="1" applyBorder="1" applyAlignment="1" applyProtection="1">
      <alignment horizontal="right" vertical="top"/>
      <protection/>
    </xf>
    <xf numFmtId="0" fontId="10" fillId="2" borderId="48" xfId="0" applyFont="1" applyFill="1" applyBorder="1" applyAlignment="1" applyProtection="1">
      <alignment vertical="top" wrapText="1" shrinkToFit="1"/>
      <protection/>
    </xf>
    <xf numFmtId="49" fontId="32" fillId="2" borderId="48" xfId="0" applyNumberFormat="1" applyFont="1" applyFill="1" applyBorder="1" applyAlignment="1" applyProtection="1">
      <alignment horizontal="center" vertical="top" wrapText="1"/>
      <protection/>
    </xf>
    <xf numFmtId="49" fontId="32" fillId="2" borderId="48" xfId="0" applyNumberFormat="1" applyFont="1" applyFill="1" applyBorder="1" applyAlignment="1" applyProtection="1">
      <alignment horizontal="left" wrapText="1"/>
      <protection/>
    </xf>
    <xf numFmtId="3" fontId="4" fillId="2" borderId="48" xfId="0" applyNumberFormat="1" applyFont="1" applyFill="1" applyBorder="1" applyAlignment="1" applyProtection="1">
      <alignment horizontal="right" vertical="top"/>
      <protection/>
    </xf>
    <xf numFmtId="0" fontId="4" fillId="2" borderId="55" xfId="0" applyFont="1" applyFill="1" applyBorder="1" applyAlignment="1" applyProtection="1">
      <alignment horizontal="left" vertical="top"/>
      <protection/>
    </xf>
    <xf numFmtId="165" fontId="4" fillId="2" borderId="56" xfId="0" applyNumberFormat="1" applyFont="1" applyFill="1" applyBorder="1" applyAlignment="1" applyProtection="1">
      <alignment horizontal="right" vertical="top"/>
      <protection/>
    </xf>
    <xf numFmtId="165" fontId="4" fillId="7" borderId="48" xfId="0" applyNumberFormat="1" applyFont="1" applyFill="1" applyBorder="1" applyAlignment="1" applyProtection="1">
      <alignment horizontal="right" vertical="top"/>
      <protection locked="0"/>
    </xf>
    <xf numFmtId="165" fontId="4" fillId="2" borderId="48" xfId="0" applyNumberFormat="1" applyFont="1" applyFill="1" applyBorder="1" applyAlignment="1" applyProtection="1">
      <alignment horizontal="right" vertical="top"/>
      <protection/>
    </xf>
    <xf numFmtId="165" fontId="4" fillId="2" borderId="55" xfId="0" applyNumberFormat="1" applyFont="1" applyFill="1" applyBorder="1" applyAlignment="1" applyProtection="1">
      <alignment horizontal="right" vertical="top"/>
      <protection/>
    </xf>
    <xf numFmtId="0" fontId="17" fillId="0" borderId="45" xfId="24" applyFont="1" applyBorder="1" applyAlignment="1" applyProtection="1">
      <alignment horizontal="center" vertical="center"/>
      <protection/>
    </xf>
    <xf numFmtId="0" fontId="17" fillId="0" borderId="57" xfId="24" applyFont="1" applyBorder="1" applyAlignment="1" applyProtection="1">
      <alignment horizontal="center" vertical="center"/>
      <protection/>
    </xf>
    <xf numFmtId="0" fontId="17" fillId="0" borderId="58" xfId="24" applyFont="1" applyBorder="1" applyAlignment="1" applyProtection="1">
      <alignment horizontal="center" vertical="center"/>
      <protection/>
    </xf>
    <xf numFmtId="0" fontId="9" fillId="6" borderId="28" xfId="26" applyFont="1" applyFill="1" applyBorder="1" applyAlignment="1" applyProtection="1">
      <alignment horizontal="left" vertical="center"/>
      <protection/>
    </xf>
    <xf numFmtId="0" fontId="9" fillId="6" borderId="0" xfId="26" applyFont="1" applyFill="1" applyBorder="1" applyAlignment="1" applyProtection="1">
      <alignment horizontal="left" vertical="center"/>
      <protection/>
    </xf>
    <xf numFmtId="0" fontId="9" fillId="6" borderId="25" xfId="26" applyFont="1" applyFill="1" applyBorder="1" applyAlignment="1" applyProtection="1">
      <alignment horizontal="left" vertical="center"/>
      <protection/>
    </xf>
    <xf numFmtId="1" fontId="15" fillId="0" borderId="25" xfId="24" applyNumberFormat="1" applyFont="1" applyBorder="1" applyAlignment="1" applyProtection="1">
      <alignment horizontal="right"/>
      <protection/>
    </xf>
    <xf numFmtId="1" fontId="15" fillId="0" borderId="25" xfId="24" applyNumberFormat="1" applyFont="1" applyBorder="1" applyAlignment="1" applyProtection="1">
      <alignment horizontal="right"/>
      <protection/>
    </xf>
    <xf numFmtId="0" fontId="15" fillId="0" borderId="25" xfId="24" applyFont="1" applyBorder="1" applyAlignment="1" applyProtection="1">
      <alignment horizontal="right"/>
      <protection/>
    </xf>
    <xf numFmtId="0" fontId="15" fillId="0" borderId="25" xfId="24" applyFont="1" applyBorder="1" applyAlignment="1" applyProtection="1">
      <alignment horizontal="right"/>
      <protection/>
    </xf>
    <xf numFmtId="0" fontId="15" fillId="0" borderId="26" xfId="24" applyFont="1" applyBorder="1" applyAlignment="1" applyProtection="1">
      <alignment horizontal="right"/>
      <protection/>
    </xf>
    <xf numFmtId="4" fontId="22" fillId="0" borderId="33" xfId="24" applyNumberFormat="1" applyFont="1" applyBorder="1" applyAlignment="1" applyProtection="1">
      <alignment horizontal="right" vertical="center"/>
      <protection/>
    </xf>
    <xf numFmtId="4" fontId="22" fillId="0" borderId="17" xfId="24" applyNumberFormat="1" applyFont="1" applyBorder="1" applyAlignment="1" applyProtection="1">
      <alignment horizontal="right" vertical="center"/>
      <protection/>
    </xf>
    <xf numFmtId="4" fontId="22" fillId="0" borderId="32" xfId="24" applyNumberFormat="1" applyFont="1" applyBorder="1" applyAlignment="1" applyProtection="1">
      <alignment horizontal="right" vertical="center"/>
      <protection/>
    </xf>
    <xf numFmtId="4" fontId="22" fillId="0" borderId="33" xfId="24" applyNumberFormat="1" applyFont="1" applyFill="1" applyBorder="1" applyAlignment="1" applyProtection="1">
      <alignment horizontal="right" vertical="center"/>
      <protection/>
    </xf>
    <xf numFmtId="4" fontId="22" fillId="0" borderId="32" xfId="24" applyNumberFormat="1" applyFont="1" applyFill="1" applyBorder="1" applyAlignment="1" applyProtection="1">
      <alignment horizontal="right" vertical="center"/>
      <protection/>
    </xf>
    <xf numFmtId="0" fontId="15" fillId="0" borderId="28" xfId="24" applyBorder="1" applyAlignment="1" applyProtection="1">
      <alignment horizontal="center"/>
      <protection/>
    </xf>
    <xf numFmtId="4" fontId="21" fillId="5" borderId="2" xfId="24" applyNumberFormat="1" applyFont="1" applyFill="1" applyBorder="1" applyAlignment="1" applyProtection="1">
      <alignment horizontal="right" vertical="center"/>
      <protection/>
    </xf>
    <xf numFmtId="4" fontId="20" fillId="0" borderId="33" xfId="24" applyNumberFormat="1" applyFont="1" applyBorder="1" applyAlignment="1" applyProtection="1">
      <alignment horizontal="right" vertical="center"/>
      <protection/>
    </xf>
    <xf numFmtId="4" fontId="20" fillId="0" borderId="17" xfId="24" applyNumberFormat="1" applyFont="1" applyBorder="1" applyAlignment="1" applyProtection="1">
      <alignment horizontal="right" vertical="center"/>
      <protection/>
    </xf>
    <xf numFmtId="4" fontId="20" fillId="0" borderId="32" xfId="24" applyNumberFormat="1" applyFont="1" applyBorder="1" applyAlignment="1" applyProtection="1">
      <alignment horizontal="right" vertical="center"/>
      <protection/>
    </xf>
    <xf numFmtId="4" fontId="20" fillId="0" borderId="33" xfId="24" applyNumberFormat="1" applyFont="1" applyBorder="1" applyAlignment="1" applyProtection="1">
      <alignment vertical="center"/>
      <protection/>
    </xf>
    <xf numFmtId="4" fontId="20" fillId="0" borderId="31" xfId="24" applyNumberFormat="1" applyFont="1" applyBorder="1" applyAlignment="1" applyProtection="1">
      <alignment vertical="center"/>
      <protection/>
    </xf>
    <xf numFmtId="4" fontId="20" fillId="0" borderId="31" xfId="24" applyNumberFormat="1" applyFont="1" applyBorder="1" applyAlignment="1" applyProtection="1">
      <alignment horizontal="right" vertical="center"/>
      <protection/>
    </xf>
    <xf numFmtId="4" fontId="20" fillId="0" borderId="34" xfId="24" applyNumberFormat="1" applyFont="1" applyBorder="1" applyAlignment="1" applyProtection="1">
      <alignment horizontal="right" vertical="center"/>
      <protection/>
    </xf>
    <xf numFmtId="4" fontId="20" fillId="0" borderId="25" xfId="24" applyNumberFormat="1" applyFont="1" applyBorder="1" applyAlignment="1" applyProtection="1">
      <alignment horizontal="right" vertical="center"/>
      <protection/>
    </xf>
    <xf numFmtId="4" fontId="20" fillId="0" borderId="28" xfId="24" applyNumberFormat="1" applyFont="1" applyBorder="1" applyAlignment="1" applyProtection="1">
      <alignment horizontal="right" vertical="center"/>
      <protection/>
    </xf>
    <xf numFmtId="0" fontId="10" fillId="2" borderId="59" xfId="0" applyFont="1" applyFill="1" applyBorder="1" applyAlignment="1" applyProtection="1">
      <alignment vertical="top" wrapText="1"/>
      <protection/>
    </xf>
    <xf numFmtId="0" fontId="0" fillId="0" borderId="2" xfId="0" applyBorder="1" applyAlignment="1" applyProtection="1">
      <alignment vertical="top"/>
      <protection/>
    </xf>
    <xf numFmtId="0" fontId="0" fillId="0" borderId="3" xfId="0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/>
      <protection/>
    </xf>
    <xf numFmtId="0" fontId="10" fillId="2" borderId="60" xfId="0" applyFont="1" applyFill="1" applyBorder="1" applyAlignment="1" applyProtection="1">
      <alignment horizontal="center" vertical="top" wrapText="1"/>
      <protection/>
    </xf>
    <xf numFmtId="0" fontId="0" fillId="0" borderId="57" xfId="0" applyBorder="1" applyAlignment="1" applyProtection="1">
      <alignment vertical="top"/>
      <protection/>
    </xf>
    <xf numFmtId="0" fontId="0" fillId="0" borderId="58" xfId="0" applyBorder="1" applyAlignment="1" applyProtection="1">
      <alignment vertical="top"/>
      <protection/>
    </xf>
    <xf numFmtId="0" fontId="10" fillId="2" borderId="33" xfId="0" applyFont="1" applyFill="1" applyBorder="1" applyAlignment="1" applyProtection="1">
      <alignment horizontal="center" vertical="top" wrapText="1"/>
      <protection/>
    </xf>
    <xf numFmtId="0" fontId="0" fillId="0" borderId="31" xfId="0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10" fillId="2" borderId="61" xfId="0" applyFont="1" applyFill="1" applyBorder="1" applyAlignment="1" applyProtection="1">
      <alignment horizontal="center" vertical="top" wrapText="1"/>
      <protection/>
    </xf>
    <xf numFmtId="0" fontId="0" fillId="0" borderId="62" xfId="0" applyBorder="1" applyAlignment="1" applyProtection="1">
      <alignment horizontal="center" vertical="top"/>
      <protection/>
    </xf>
    <xf numFmtId="0" fontId="0" fillId="0" borderId="63" xfId="0" applyBorder="1" applyAlignment="1" applyProtection="1">
      <alignment horizontal="center" vertical="top"/>
      <protection/>
    </xf>
    <xf numFmtId="0" fontId="0" fillId="6" borderId="50" xfId="0" applyFill="1" applyBorder="1" applyAlignment="1" applyProtection="1">
      <alignment vertical="top" wrapText="1"/>
      <protection locked="0"/>
    </xf>
    <xf numFmtId="0" fontId="0" fillId="6" borderId="28" xfId="0" applyFill="1" applyBorder="1" applyAlignment="1" applyProtection="1">
      <alignment vertical="top" wrapText="1"/>
      <protection locked="0"/>
    </xf>
    <xf numFmtId="0" fontId="0" fillId="6" borderId="28" xfId="0" applyFill="1" applyBorder="1" applyAlignment="1" applyProtection="1">
      <alignment horizontal="left" vertical="top" wrapText="1"/>
      <protection locked="0"/>
    </xf>
    <xf numFmtId="0" fontId="0" fillId="6" borderId="64" xfId="0" applyFill="1" applyBorder="1" applyAlignment="1" applyProtection="1">
      <alignment vertical="top" wrapText="1"/>
      <protection locked="0"/>
    </xf>
    <xf numFmtId="0" fontId="0" fillId="6" borderId="51" xfId="0" applyFill="1" applyBorder="1" applyAlignment="1" applyProtection="1">
      <alignment vertical="top" wrapText="1"/>
      <protection locked="0"/>
    </xf>
    <xf numFmtId="0" fontId="0" fillId="6" borderId="0" xfId="0" applyFill="1" applyBorder="1" applyAlignment="1" applyProtection="1">
      <alignment vertical="top" wrapText="1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6" borderId="52" xfId="0" applyFill="1" applyBorder="1" applyAlignment="1" applyProtection="1">
      <alignment vertical="top" wrapText="1"/>
      <protection locked="0"/>
    </xf>
    <xf numFmtId="0" fontId="0" fillId="6" borderId="34" xfId="0" applyFill="1" applyBorder="1" applyAlignment="1" applyProtection="1">
      <alignment vertical="top" wrapText="1"/>
      <protection locked="0"/>
    </xf>
    <xf numFmtId="0" fontId="0" fillId="6" borderId="25" xfId="0" applyFill="1" applyBorder="1" applyAlignment="1" applyProtection="1">
      <alignment vertical="top" wrapText="1"/>
      <protection locked="0"/>
    </xf>
    <xf numFmtId="0" fontId="0" fillId="6" borderId="25" xfId="0" applyFill="1" applyBorder="1" applyAlignment="1" applyProtection="1">
      <alignment horizontal="left" vertical="top" wrapText="1"/>
      <protection locked="0"/>
    </xf>
    <xf numFmtId="0" fontId="0" fillId="6" borderId="14" xfId="0" applyFill="1" applyBorder="1" applyAlignment="1" applyProtection="1">
      <alignment vertical="top" wrapText="1"/>
      <protection locked="0"/>
    </xf>
    <xf numFmtId="0" fontId="18" fillId="0" borderId="0" xfId="0" applyFont="1" applyAlignment="1">
      <alignment horizontal="center"/>
    </xf>
    <xf numFmtId="49" fontId="0" fillId="0" borderId="31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7" xfId="0" applyBorder="1" applyAlignment="1">
      <alignment vertical="center"/>
    </xf>
    <xf numFmtId="49" fontId="0" fillId="5" borderId="31" xfId="0" applyNumberFormat="1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10 2" xfId="21"/>
    <cellStyle name="normální_SO 01_P4-Extension-Phase 4_SO01-MI-AC_Netto_with price(NEODESÍLAT)_r02 2" xfId="22"/>
    <cellStyle name="normální_GB_TB6A_SANITARY_BQ_071601_Vorac" xfId="23"/>
    <cellStyle name="Normální 3" xfId="24"/>
    <cellStyle name="normální 2" xfId="25"/>
    <cellStyle name="Normální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1695450</xdr:colOff>
      <xdr:row>12</xdr:row>
      <xdr:rowOff>0</xdr:rowOff>
    </xdr:from>
    <xdr:ext cx="180975" cy="257175"/>
    <xdr:sp macro="" textlink="">
      <xdr:nvSpPr>
        <xdr:cNvPr id="2" name="TextovéPole 1"/>
        <xdr:cNvSpPr txBox="1"/>
      </xdr:nvSpPr>
      <xdr:spPr>
        <a:xfrm>
          <a:off x="5362575" y="227647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5362575" y="227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11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5362575" y="2076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1695450</xdr:colOff>
      <xdr:row>158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5638800" y="68322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122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5638800" y="55549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123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5638800" y="5578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132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5638800" y="57902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133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5638800" y="58150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125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5638800" y="56283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5638800" y="5653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126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5638800" y="5653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5638800" y="5675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5638800" y="5675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131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5638800" y="5767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131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5638800" y="5767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131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5638800" y="5767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131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5638800" y="5767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131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5638800" y="5767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5638800" y="5675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5638800" y="5675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129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5638800" y="5721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129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5638800" y="5721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129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5638800" y="5721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129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5638800" y="5721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129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5638800" y="5721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129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5638800" y="57216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130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5638800" y="57445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130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5638800" y="57445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135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5638800" y="58645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136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5638800" y="588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134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5638800" y="58397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134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5638800" y="58397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134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5638800" y="58397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134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5638800" y="58397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134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5638800" y="58397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136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5638800" y="58893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137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5638800" y="5914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139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5638800" y="5963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140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5638800" y="5988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5638800" y="5938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5638800" y="5938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138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5638800" y="5938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138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5638800" y="5938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138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5638800" y="5938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140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5638800" y="5988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142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5638800" y="6037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142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5638800" y="6037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142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5638800" y="6037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142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5638800" y="6037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142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5638800" y="6037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142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5638800" y="6037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142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5638800" y="60378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127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5638800" y="5675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127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5638800" y="5675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128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5638800" y="569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128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5638800" y="569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128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5638800" y="569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128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5638800" y="56988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143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5638800" y="6063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143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5638800" y="6063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143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5638800" y="6063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143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5638800" y="6063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143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5638800" y="6063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143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5638800" y="6063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147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5638800" y="6398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147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5638800" y="6398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147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5638800" y="6398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147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5638800" y="63988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181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5638800" y="74780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149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5638800" y="6526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148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5638800" y="650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148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5638800" y="650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148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5638800" y="650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148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5638800" y="650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148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5638800" y="6502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154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5638800" y="6685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154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5638800" y="6685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154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5638800" y="6685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154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5638800" y="6685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154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5638800" y="6685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154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5638800" y="6685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154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5638800" y="6685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154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5638800" y="66855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155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5638800" y="6720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155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5638800" y="6720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157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5638800" y="6809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139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5638800" y="59636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140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5638800" y="5988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140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5638800" y="59883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150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5638800" y="6550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151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5638800" y="658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151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5638800" y="658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151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5638800" y="658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151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5638800" y="658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151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5638800" y="658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151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5638800" y="658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151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5638800" y="65865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152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5638800" y="6611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184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5638800" y="7530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187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5638800" y="7579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187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5638800" y="7579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187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5638800" y="7579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187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5638800" y="7579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187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5638800" y="7579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187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5638800" y="7579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187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5638800" y="7579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188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5638800" y="7596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188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5638800" y="7596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188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5638800" y="7596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188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5638800" y="7596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188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5638800" y="7596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188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5638800" y="7596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189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5638800" y="7616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189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5638800" y="7616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189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5638800" y="7616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189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5638800" y="7616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189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5638800" y="7616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189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5638800" y="7616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189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5638800" y="7616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189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5638800" y="7616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189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5638800" y="7616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189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5638800" y="7616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189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5638800" y="7616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189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5638800" y="7616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190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5638800" y="7682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190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5638800" y="7682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190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5638800" y="7682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190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5638800" y="7682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190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5638800" y="7682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190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5638800" y="7682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191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5638800" y="7766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191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5638800" y="7766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191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5638800" y="7766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191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5638800" y="7766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191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5638800" y="7766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191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5638800" y="7766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192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5638800" y="7849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192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5638800" y="7849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192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5638800" y="7849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192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5638800" y="7849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192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5638800" y="7849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1695450</xdr:colOff>
      <xdr:row>192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5638800" y="7849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 topLeftCell="A1">
      <selection activeCell="U41" sqref="U41"/>
    </sheetView>
  </sheetViews>
  <sheetFormatPr defaultColWidth="9.140625" defaultRowHeight="12.75"/>
  <cols>
    <col min="1" max="9" width="12.421875" style="93" customWidth="1"/>
    <col min="10" max="16384" width="9.140625" style="93" customWidth="1"/>
  </cols>
  <sheetData>
    <row r="1" spans="1:14" ht="18">
      <c r="A1" s="364" t="s">
        <v>22</v>
      </c>
      <c r="B1" s="365"/>
      <c r="C1" s="365"/>
      <c r="D1" s="365"/>
      <c r="E1" s="365"/>
      <c r="F1" s="365"/>
      <c r="G1" s="365"/>
      <c r="H1" s="365"/>
      <c r="I1" s="366"/>
      <c r="J1" s="92"/>
      <c r="K1" s="92"/>
      <c r="L1" s="92"/>
      <c r="M1" s="92"/>
      <c r="N1" s="92"/>
    </row>
    <row r="2" spans="1:14" ht="15.75">
      <c r="A2" s="94" t="s">
        <v>23</v>
      </c>
      <c r="B2" s="95"/>
      <c r="C2" s="96" t="s">
        <v>24</v>
      </c>
      <c r="D2" s="96" t="s">
        <v>58</v>
      </c>
      <c r="E2" s="97"/>
      <c r="F2" s="97"/>
      <c r="G2" s="97"/>
      <c r="H2" s="97"/>
      <c r="I2" s="98"/>
      <c r="J2" s="92"/>
      <c r="K2" s="92"/>
      <c r="L2" s="92"/>
      <c r="M2" s="92"/>
      <c r="N2" s="99"/>
    </row>
    <row r="3" spans="1:14" ht="12.75">
      <c r="A3" s="100" t="s">
        <v>25</v>
      </c>
      <c r="B3" s="95"/>
      <c r="C3" s="101" t="s">
        <v>26</v>
      </c>
      <c r="D3" s="101" t="s">
        <v>27</v>
      </c>
      <c r="E3" s="102"/>
      <c r="F3" s="102"/>
      <c r="G3" s="95"/>
      <c r="H3" s="103"/>
      <c r="I3" s="104"/>
      <c r="J3" s="92"/>
      <c r="K3" s="92"/>
      <c r="L3" s="92"/>
      <c r="M3" s="92"/>
      <c r="N3" s="92"/>
    </row>
    <row r="4" spans="1:14" ht="12.75">
      <c r="A4" s="105" t="s">
        <v>28</v>
      </c>
      <c r="B4" s="106"/>
      <c r="C4" s="107"/>
      <c r="D4" s="183" t="s">
        <v>59</v>
      </c>
      <c r="E4" s="108"/>
      <c r="F4" s="108"/>
      <c r="G4" s="108"/>
      <c r="H4" s="108"/>
      <c r="I4" s="109"/>
      <c r="J4" s="92"/>
      <c r="K4" s="92"/>
      <c r="L4" s="92"/>
      <c r="M4" s="92"/>
      <c r="N4" s="92"/>
    </row>
    <row r="5" spans="1:14" ht="12.75">
      <c r="A5" s="110" t="s">
        <v>29</v>
      </c>
      <c r="B5" s="111"/>
      <c r="C5" s="112"/>
      <c r="D5" s="113"/>
      <c r="E5" s="113"/>
      <c r="F5" s="113"/>
      <c r="G5" s="114" t="s">
        <v>30</v>
      </c>
      <c r="H5" s="112"/>
      <c r="I5" s="115"/>
      <c r="J5" s="92"/>
      <c r="K5" s="92"/>
      <c r="L5" s="92"/>
      <c r="M5" s="92"/>
      <c r="N5" s="92"/>
    </row>
    <row r="6" spans="1:14" ht="12.75">
      <c r="A6" s="116"/>
      <c r="B6" s="113"/>
      <c r="C6" s="112"/>
      <c r="D6" s="113"/>
      <c r="E6" s="113"/>
      <c r="F6" s="113"/>
      <c r="G6" s="114" t="s">
        <v>31</v>
      </c>
      <c r="H6" s="112"/>
      <c r="I6" s="115"/>
      <c r="J6" s="92"/>
      <c r="K6" s="92"/>
      <c r="L6" s="92"/>
      <c r="M6" s="92"/>
      <c r="N6" s="92"/>
    </row>
    <row r="7" spans="1:14" ht="12.75">
      <c r="A7" s="117"/>
      <c r="B7" s="118"/>
      <c r="C7" s="119"/>
      <c r="D7" s="120"/>
      <c r="E7" s="120"/>
      <c r="F7" s="120"/>
      <c r="G7" s="121"/>
      <c r="H7" s="120"/>
      <c r="I7" s="122"/>
      <c r="J7" s="92"/>
      <c r="K7" s="92"/>
      <c r="L7" s="92"/>
      <c r="M7" s="92"/>
      <c r="N7" s="92"/>
    </row>
    <row r="8" spans="1:14" ht="12.75">
      <c r="A8" s="110" t="s">
        <v>32</v>
      </c>
      <c r="B8" s="111"/>
      <c r="C8" s="123"/>
      <c r="D8" s="111"/>
      <c r="E8" s="111"/>
      <c r="F8" s="111"/>
      <c r="G8" s="114" t="s">
        <v>30</v>
      </c>
      <c r="H8" s="112"/>
      <c r="I8" s="115"/>
      <c r="J8" s="92"/>
      <c r="K8" s="92"/>
      <c r="L8" s="92"/>
      <c r="M8" s="92"/>
      <c r="N8" s="92"/>
    </row>
    <row r="9" spans="1:14" ht="12.75">
      <c r="A9" s="124"/>
      <c r="B9" s="111"/>
      <c r="C9" s="123"/>
      <c r="D9" s="111"/>
      <c r="E9" s="111"/>
      <c r="F9" s="111"/>
      <c r="G9" s="114" t="s">
        <v>31</v>
      </c>
      <c r="H9" s="112"/>
      <c r="I9" s="115"/>
      <c r="J9" s="92"/>
      <c r="K9" s="92"/>
      <c r="L9" s="92"/>
      <c r="M9" s="92"/>
      <c r="N9" s="92"/>
    </row>
    <row r="10" spans="1:14" ht="12.75">
      <c r="A10" s="125"/>
      <c r="B10" s="118"/>
      <c r="C10" s="126"/>
      <c r="D10" s="127"/>
      <c r="E10" s="127"/>
      <c r="F10" s="128"/>
      <c r="G10" s="128"/>
      <c r="H10" s="129"/>
      <c r="I10" s="122"/>
      <c r="J10" s="92"/>
      <c r="K10" s="92"/>
      <c r="L10" s="92"/>
      <c r="M10" s="92"/>
      <c r="N10" s="92"/>
    </row>
    <row r="11" spans="1:14" ht="12.75">
      <c r="A11" s="110" t="s">
        <v>33</v>
      </c>
      <c r="B11" s="111"/>
      <c r="C11" s="367"/>
      <c r="D11" s="367"/>
      <c r="E11" s="367"/>
      <c r="F11" s="367"/>
      <c r="G11" s="114" t="s">
        <v>30</v>
      </c>
      <c r="H11" s="130"/>
      <c r="I11" s="115"/>
      <c r="J11" s="92"/>
      <c r="K11" s="92"/>
      <c r="L11" s="92"/>
      <c r="M11" s="92"/>
      <c r="N11" s="92"/>
    </row>
    <row r="12" spans="1:14" ht="12.75">
      <c r="A12" s="116"/>
      <c r="B12" s="113"/>
      <c r="C12" s="368"/>
      <c r="D12" s="368"/>
      <c r="E12" s="368"/>
      <c r="F12" s="368"/>
      <c r="G12" s="114" t="s">
        <v>31</v>
      </c>
      <c r="H12" s="130"/>
      <c r="I12" s="115"/>
      <c r="J12" s="92"/>
      <c r="K12" s="92"/>
      <c r="L12" s="92"/>
      <c r="M12" s="92"/>
      <c r="N12" s="92"/>
    </row>
    <row r="13" spans="1:14" ht="12.75">
      <c r="A13" s="117"/>
      <c r="B13" s="131"/>
      <c r="C13" s="369"/>
      <c r="D13" s="369"/>
      <c r="E13" s="369"/>
      <c r="F13" s="369"/>
      <c r="G13" s="132"/>
      <c r="H13" s="120"/>
      <c r="I13" s="122"/>
      <c r="J13" s="92"/>
      <c r="K13" s="92"/>
      <c r="L13" s="92"/>
      <c r="M13" s="92"/>
      <c r="N13" s="92"/>
    </row>
    <row r="14" spans="1:14" ht="12.75">
      <c r="A14" s="133" t="s">
        <v>34</v>
      </c>
      <c r="B14" s="134"/>
      <c r="C14" s="135"/>
      <c r="D14" s="184"/>
      <c r="E14" s="184"/>
      <c r="F14" s="184"/>
      <c r="G14" s="185"/>
      <c r="H14" s="136"/>
      <c r="I14" s="137"/>
      <c r="J14" s="92"/>
      <c r="K14" s="92"/>
      <c r="L14" s="92"/>
      <c r="M14" s="92"/>
      <c r="N14" s="92"/>
    </row>
    <row r="15" spans="1:14" ht="12.75">
      <c r="A15" s="125" t="s">
        <v>35</v>
      </c>
      <c r="B15" s="138"/>
      <c r="C15" s="128"/>
      <c r="D15" s="370" t="s">
        <v>60</v>
      </c>
      <c r="E15" s="371"/>
      <c r="F15" s="372" t="s">
        <v>61</v>
      </c>
      <c r="G15" s="373"/>
      <c r="H15" s="373" t="s">
        <v>36</v>
      </c>
      <c r="I15" s="374"/>
      <c r="J15" s="92"/>
      <c r="K15" s="92"/>
      <c r="L15" s="92"/>
      <c r="M15" s="92"/>
      <c r="N15" s="92"/>
    </row>
    <row r="16" spans="1:14" ht="14.25">
      <c r="A16" s="139" t="s">
        <v>37</v>
      </c>
      <c r="B16" s="140"/>
      <c r="C16" s="141"/>
      <c r="D16" s="375">
        <v>0</v>
      </c>
      <c r="E16" s="376"/>
      <c r="F16" s="375">
        <v>0</v>
      </c>
      <c r="G16" s="376"/>
      <c r="H16" s="375">
        <v>0</v>
      </c>
      <c r="I16" s="377"/>
      <c r="J16" s="92"/>
      <c r="K16" s="92"/>
      <c r="L16" s="92"/>
      <c r="M16" s="92"/>
      <c r="N16" s="92"/>
    </row>
    <row r="17" spans="1:9" ht="14.25">
      <c r="A17" s="139" t="s">
        <v>38</v>
      </c>
      <c r="B17" s="140"/>
      <c r="C17" s="141"/>
      <c r="D17" s="375">
        <f>VZT!L181</f>
        <v>0</v>
      </c>
      <c r="E17" s="376"/>
      <c r="F17" s="375">
        <f>MaR!G7+MaR!G16+MaR!G27+MaR!G32+MaR!G37</f>
        <v>0</v>
      </c>
      <c r="G17" s="376"/>
      <c r="H17" s="375">
        <f>D17+F17</f>
        <v>0</v>
      </c>
      <c r="I17" s="377"/>
    </row>
    <row r="18" spans="1:9" ht="14.25">
      <c r="A18" s="139" t="s">
        <v>39</v>
      </c>
      <c r="B18" s="140"/>
      <c r="C18" s="141"/>
      <c r="D18" s="375">
        <f>VZT!M181</f>
        <v>0</v>
      </c>
      <c r="E18" s="376"/>
      <c r="F18" s="375">
        <f ca="1">MaR!G98+MaR!G100+MaR!G153+MaR!G158+MaR!G161+MaR!G166+MaR!G170</f>
        <v>0</v>
      </c>
      <c r="G18" s="376"/>
      <c r="H18" s="375">
        <f ca="1">D18+F18</f>
        <v>0</v>
      </c>
      <c r="I18" s="377"/>
    </row>
    <row r="19" spans="1:9" ht="14.25">
      <c r="A19" s="139" t="s">
        <v>40</v>
      </c>
      <c r="B19" s="140"/>
      <c r="C19" s="141"/>
      <c r="D19" s="375">
        <v>0</v>
      </c>
      <c r="E19" s="376"/>
      <c r="F19" s="375">
        <v>0</v>
      </c>
      <c r="G19" s="376"/>
      <c r="H19" s="378">
        <f>'VRN VZT+MaR'!N12</f>
        <v>0</v>
      </c>
      <c r="I19" s="379"/>
    </row>
    <row r="20" spans="1:9" ht="14.25">
      <c r="A20" s="139" t="s">
        <v>41</v>
      </c>
      <c r="B20" s="140"/>
      <c r="C20" s="141"/>
      <c r="D20" s="375">
        <v>0</v>
      </c>
      <c r="E20" s="376"/>
      <c r="F20" s="375">
        <v>0</v>
      </c>
      <c r="G20" s="376"/>
      <c r="H20" s="375">
        <f>D20+F20</f>
        <v>0</v>
      </c>
      <c r="I20" s="377"/>
    </row>
    <row r="21" spans="1:9" ht="15">
      <c r="A21" s="142" t="s">
        <v>36</v>
      </c>
      <c r="B21" s="143"/>
      <c r="C21" s="144"/>
      <c r="D21" s="382"/>
      <c r="E21" s="383"/>
      <c r="F21" s="382"/>
      <c r="G21" s="383"/>
      <c r="H21" s="382">
        <f ca="1">SUM(H16:H20)</f>
        <v>0</v>
      </c>
      <c r="I21" s="384"/>
    </row>
    <row r="22" spans="1:9" ht="12.75">
      <c r="A22" s="145" t="s">
        <v>42</v>
      </c>
      <c r="B22" s="140"/>
      <c r="C22" s="141"/>
      <c r="D22" s="146"/>
      <c r="E22" s="140"/>
      <c r="F22" s="147"/>
      <c r="G22" s="147"/>
      <c r="H22" s="147"/>
      <c r="I22" s="148"/>
    </row>
    <row r="23" spans="1:9" ht="15">
      <c r="A23" s="149" t="s">
        <v>43</v>
      </c>
      <c r="B23" s="140"/>
      <c r="C23" s="141"/>
      <c r="D23" s="150">
        <v>15</v>
      </c>
      <c r="E23" s="140" t="s">
        <v>44</v>
      </c>
      <c r="F23" s="385">
        <v>0</v>
      </c>
      <c r="G23" s="386"/>
      <c r="H23" s="386"/>
      <c r="I23" s="148" t="s">
        <v>45</v>
      </c>
    </row>
    <row r="24" spans="1:9" ht="15">
      <c r="A24" s="149" t="s">
        <v>46</v>
      </c>
      <c r="B24" s="140"/>
      <c r="C24" s="141"/>
      <c r="D24" s="150">
        <v>15</v>
      </c>
      <c r="E24" s="140" t="s">
        <v>44</v>
      </c>
      <c r="F24" s="382">
        <v>0</v>
      </c>
      <c r="G24" s="387"/>
      <c r="H24" s="387"/>
      <c r="I24" s="148" t="s">
        <v>45</v>
      </c>
    </row>
    <row r="25" spans="1:9" ht="15">
      <c r="A25" s="149" t="s">
        <v>47</v>
      </c>
      <c r="B25" s="140"/>
      <c r="C25" s="141"/>
      <c r="D25" s="150">
        <v>21</v>
      </c>
      <c r="E25" s="140" t="s">
        <v>44</v>
      </c>
      <c r="F25" s="385">
        <f ca="1">H21</f>
        <v>0</v>
      </c>
      <c r="G25" s="386"/>
      <c r="H25" s="386"/>
      <c r="I25" s="148" t="s">
        <v>45</v>
      </c>
    </row>
    <row r="26" spans="1:9" ht="15">
      <c r="A26" s="151" t="s">
        <v>48</v>
      </c>
      <c r="B26" s="152"/>
      <c r="C26" s="128"/>
      <c r="D26" s="153">
        <v>21</v>
      </c>
      <c r="E26" s="152" t="s">
        <v>44</v>
      </c>
      <c r="F26" s="388">
        <f ca="1">F25*0.21</f>
        <v>0</v>
      </c>
      <c r="G26" s="389"/>
      <c r="H26" s="389"/>
      <c r="I26" s="154" t="s">
        <v>45</v>
      </c>
    </row>
    <row r="27" spans="1:9" ht="15.75" thickBot="1">
      <c r="A27" s="155" t="s">
        <v>49</v>
      </c>
      <c r="B27" s="156"/>
      <c r="C27" s="157"/>
      <c r="D27" s="156"/>
      <c r="E27" s="158"/>
      <c r="F27" s="390">
        <v>0</v>
      </c>
      <c r="G27" s="390"/>
      <c r="H27" s="390"/>
      <c r="I27" s="159" t="s">
        <v>45</v>
      </c>
    </row>
    <row r="28" spans="1:9" ht="17.25" thickBot="1">
      <c r="A28" s="160" t="s">
        <v>50</v>
      </c>
      <c r="B28" s="161"/>
      <c r="C28" s="161"/>
      <c r="D28" s="161"/>
      <c r="E28" s="161"/>
      <c r="F28" s="381">
        <f ca="1">F25+F26</f>
        <v>0</v>
      </c>
      <c r="G28" s="381"/>
      <c r="H28" s="381"/>
      <c r="I28" s="162" t="s">
        <v>45</v>
      </c>
    </row>
    <row r="29" spans="1:9" ht="12.75">
      <c r="A29" s="124"/>
      <c r="B29" s="111"/>
      <c r="C29" s="111"/>
      <c r="D29" s="111"/>
      <c r="E29" s="111"/>
      <c r="F29" s="111"/>
      <c r="G29" s="111"/>
      <c r="H29" s="111"/>
      <c r="I29" s="163"/>
    </row>
    <row r="30" spans="1:9" ht="12.75">
      <c r="A30" s="124"/>
      <c r="B30" s="111"/>
      <c r="C30" s="111"/>
      <c r="D30" s="111"/>
      <c r="E30" s="111"/>
      <c r="F30" s="111"/>
      <c r="G30" s="111"/>
      <c r="H30" s="111"/>
      <c r="I30" s="163"/>
    </row>
    <row r="31" spans="1:9" ht="12.75">
      <c r="A31" s="164"/>
      <c r="B31" s="165" t="s">
        <v>51</v>
      </c>
      <c r="C31" s="166"/>
      <c r="D31" s="166"/>
      <c r="E31" s="165" t="s">
        <v>52</v>
      </c>
      <c r="F31" s="166"/>
      <c r="G31" s="167">
        <v>42404</v>
      </c>
      <c r="H31" s="166"/>
      <c r="I31" s="163"/>
    </row>
    <row r="32" spans="1:9" ht="12.75">
      <c r="A32" s="124"/>
      <c r="B32" s="111"/>
      <c r="C32" s="111"/>
      <c r="D32" s="111"/>
      <c r="E32" s="111"/>
      <c r="F32" s="111"/>
      <c r="G32" s="111"/>
      <c r="H32" s="111"/>
      <c r="I32" s="163"/>
    </row>
    <row r="33" spans="1:9" ht="12.75">
      <c r="A33" s="168"/>
      <c r="B33" s="169"/>
      <c r="C33" s="170"/>
      <c r="D33" s="170"/>
      <c r="E33" s="169"/>
      <c r="F33" s="170"/>
      <c r="G33" s="170"/>
      <c r="H33" s="170"/>
      <c r="I33" s="171"/>
    </row>
    <row r="34" spans="1:9" ht="12.75">
      <c r="A34" s="124"/>
      <c r="B34" s="111"/>
      <c r="C34" s="380" t="s">
        <v>53</v>
      </c>
      <c r="D34" s="380"/>
      <c r="E34" s="111"/>
      <c r="F34" s="111"/>
      <c r="G34" s="172" t="s">
        <v>54</v>
      </c>
      <c r="H34" s="111"/>
      <c r="I34" s="163"/>
    </row>
    <row r="35" spans="1:9" ht="13.5" thickBot="1">
      <c r="A35" s="173"/>
      <c r="B35" s="174"/>
      <c r="C35" s="174"/>
      <c r="D35" s="174"/>
      <c r="E35" s="174"/>
      <c r="F35" s="174"/>
      <c r="G35" s="174"/>
      <c r="H35" s="174"/>
      <c r="I35" s="175"/>
    </row>
    <row r="39" spans="5:9" ht="12.75">
      <c r="E39" s="176"/>
      <c r="F39" s="176"/>
      <c r="G39" s="176"/>
      <c r="H39" s="176"/>
      <c r="I39" s="177"/>
    </row>
  </sheetData>
  <sheetProtection algorithmName="SHA-512" hashValue="gIFdPNxrPHac/IMJdq2VZH952QcCmbRaH1tvUV8L3p0YwM5oEek2okuYsnaxbV34I2LOMFvm3gT6bK4hXdgWew==" saltValue="r7Z3tSuI88+fJ8TZ8fcZcA==" spinCount="100000" sheet="1" objects="1" scenarios="1"/>
  <mergeCells count="32">
    <mergeCell ref="C34:D34"/>
    <mergeCell ref="F28:H28"/>
    <mergeCell ref="D20:E20"/>
    <mergeCell ref="F20:G20"/>
    <mergeCell ref="H20:I20"/>
    <mergeCell ref="D21:E21"/>
    <mergeCell ref="F21:G21"/>
    <mergeCell ref="H21:I21"/>
    <mergeCell ref="F23:H23"/>
    <mergeCell ref="F24:H24"/>
    <mergeCell ref="F25:H25"/>
    <mergeCell ref="F26:H26"/>
    <mergeCell ref="F27:H27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A1:I1"/>
    <mergeCell ref="C11:F11"/>
    <mergeCell ref="C12:F12"/>
    <mergeCell ref="C13:F13"/>
    <mergeCell ref="D15:E15"/>
    <mergeCell ref="F15:G15"/>
    <mergeCell ref="H15:I15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workbookViewId="0" topLeftCell="E1">
      <selection activeCell="K10" sqref="K10"/>
    </sheetView>
  </sheetViews>
  <sheetFormatPr defaultColWidth="9.140625" defaultRowHeight="12.75" outlineLevelRow="1" outlineLevelCol="1"/>
  <cols>
    <col min="1" max="1" width="12.8515625" style="74" bestFit="1" customWidth="1"/>
    <col min="2" max="2" width="7.140625" style="75" customWidth="1" outlineLevel="1"/>
    <col min="3" max="3" width="13.28125" style="74" hidden="1" customWidth="1" outlineLevel="1"/>
    <col min="4" max="4" width="15.28125" style="79" hidden="1" customWidth="1" outlineLevel="1"/>
    <col min="5" max="5" width="35.00390625" style="80" customWidth="1" collapsed="1"/>
    <col min="6" max="6" width="38.00390625" style="82" customWidth="1" outlineLevel="1"/>
    <col min="7" max="7" width="41.421875" style="80" customWidth="1" outlineLevel="1"/>
    <col min="8" max="8" width="7.7109375" style="23" customWidth="1"/>
    <col min="9" max="9" width="6.7109375" style="81" customWidth="1"/>
    <col min="10" max="10" width="14.28125" style="76" bestFit="1" customWidth="1"/>
    <col min="11" max="11" width="12.8515625" style="76" customWidth="1"/>
    <col min="12" max="12" width="14.7109375" style="76" customWidth="1" outlineLevel="1"/>
    <col min="13" max="13" width="14.57421875" style="77" customWidth="1" outlineLevel="1"/>
    <col min="14" max="14" width="18.28125" style="78" bestFit="1" customWidth="1" outlineLevel="1"/>
    <col min="15" max="16384" width="9.140625" style="181" customWidth="1"/>
  </cols>
  <sheetData>
    <row r="1" spans="1:14" s="180" customFormat="1" ht="12.75" outlineLevel="1">
      <c r="A1" s="2"/>
      <c r="B1" s="3"/>
      <c r="C1" s="3"/>
      <c r="D1" s="3"/>
      <c r="E1" s="3"/>
      <c r="F1" s="4"/>
      <c r="G1" s="5"/>
      <c r="H1" s="6"/>
      <c r="I1" s="7"/>
      <c r="J1" s="8"/>
      <c r="K1" s="8"/>
      <c r="L1" s="8"/>
      <c r="M1" s="8"/>
      <c r="N1" s="9"/>
    </row>
    <row r="2" spans="1:14" s="180" customFormat="1" ht="12.75" outlineLevel="1" thickBot="1">
      <c r="A2" s="18"/>
      <c r="B2" s="19"/>
      <c r="C2" s="18"/>
      <c r="D2" s="20"/>
      <c r="E2" s="21"/>
      <c r="F2" s="22"/>
      <c r="G2" s="21"/>
      <c r="H2" s="23"/>
      <c r="I2" s="7"/>
      <c r="J2" s="24"/>
      <c r="K2" s="24"/>
      <c r="L2" s="24"/>
      <c r="M2" s="25"/>
      <c r="N2" s="26"/>
    </row>
    <row r="3" spans="1:14" s="180" customFormat="1" ht="26.25" thickBot="1">
      <c r="A3" s="27" t="s">
        <v>0</v>
      </c>
      <c r="B3" s="28" t="s">
        <v>1</v>
      </c>
      <c r="C3" s="28"/>
      <c r="D3" s="29"/>
      <c r="E3" s="30" t="s">
        <v>2</v>
      </c>
      <c r="F3" s="31" t="s">
        <v>3</v>
      </c>
      <c r="G3" s="30" t="s">
        <v>4</v>
      </c>
      <c r="H3" s="30" t="s">
        <v>5</v>
      </c>
      <c r="I3" s="32" t="s">
        <v>6</v>
      </c>
      <c r="J3" s="33" t="s">
        <v>7</v>
      </c>
      <c r="K3" s="30" t="s">
        <v>8</v>
      </c>
      <c r="L3" s="34" t="s">
        <v>9</v>
      </c>
      <c r="M3" s="34" t="s">
        <v>10</v>
      </c>
      <c r="N3" s="35" t="s">
        <v>11</v>
      </c>
    </row>
    <row r="4" spans="1:14" s="180" customFormat="1" ht="15.75" thickBot="1">
      <c r="A4" s="36" t="s">
        <v>21</v>
      </c>
      <c r="B4" s="10"/>
      <c r="C4" s="11"/>
      <c r="D4" s="12"/>
      <c r="E4" s="13" t="s">
        <v>41</v>
      </c>
      <c r="F4" s="14"/>
      <c r="G4" s="15"/>
      <c r="H4" s="16"/>
      <c r="I4" s="17"/>
      <c r="J4" s="16"/>
      <c r="K4" s="16"/>
      <c r="L4" s="16"/>
      <c r="M4" s="16"/>
      <c r="N4" s="37">
        <f>SUM(N5:N9)</f>
        <v>0</v>
      </c>
    </row>
    <row r="5" spans="1:14" s="180" customFormat="1" ht="12.75">
      <c r="A5" s="38" t="s">
        <v>21</v>
      </c>
      <c r="B5" s="39" t="s">
        <v>12</v>
      </c>
      <c r="C5" s="40"/>
      <c r="D5" s="41"/>
      <c r="E5" s="66" t="s">
        <v>63</v>
      </c>
      <c r="F5" s="1"/>
      <c r="G5" s="42"/>
      <c r="H5" s="43">
        <v>1</v>
      </c>
      <c r="I5" s="44" t="s">
        <v>62</v>
      </c>
      <c r="J5" s="186">
        <v>0</v>
      </c>
      <c r="K5" s="45">
        <v>0</v>
      </c>
      <c r="L5" s="45">
        <f>H5*J5</f>
        <v>0</v>
      </c>
      <c r="M5" s="45">
        <f>H5*K5</f>
        <v>0</v>
      </c>
      <c r="N5" s="46">
        <f aca="true" t="shared" si="0" ref="N5:N9">L5+M5</f>
        <v>0</v>
      </c>
    </row>
    <row r="6" spans="1:14" s="180" customFormat="1" ht="12.75">
      <c r="A6" s="47" t="s">
        <v>21</v>
      </c>
      <c r="B6" s="48" t="s">
        <v>14</v>
      </c>
      <c r="C6" s="49"/>
      <c r="D6" s="50"/>
      <c r="E6" s="51" t="s">
        <v>56</v>
      </c>
      <c r="F6" s="52"/>
      <c r="G6" s="53"/>
      <c r="H6" s="54">
        <v>1</v>
      </c>
      <c r="I6" s="55" t="s">
        <v>13</v>
      </c>
      <c r="J6" s="56">
        <v>0</v>
      </c>
      <c r="K6" s="187">
        <v>0</v>
      </c>
      <c r="L6" s="45">
        <f>H6*J6</f>
        <v>0</v>
      </c>
      <c r="M6" s="45">
        <f>H6*K6</f>
        <v>0</v>
      </c>
      <c r="N6" s="46">
        <f t="shared" si="0"/>
        <v>0</v>
      </c>
    </row>
    <row r="7" spans="1:14" s="180" customFormat="1" ht="14.25" customHeight="1">
      <c r="A7" s="47" t="s">
        <v>21</v>
      </c>
      <c r="B7" s="48" t="s">
        <v>20</v>
      </c>
      <c r="C7" s="49"/>
      <c r="D7" s="50"/>
      <c r="E7" s="51" t="s">
        <v>55</v>
      </c>
      <c r="F7" s="52"/>
      <c r="G7" s="53"/>
      <c r="H7" s="54">
        <v>1</v>
      </c>
      <c r="I7" s="55" t="s">
        <v>13</v>
      </c>
      <c r="J7" s="56">
        <v>0</v>
      </c>
      <c r="K7" s="187">
        <v>0</v>
      </c>
      <c r="L7" s="45">
        <f>H7*J7</f>
        <v>0</v>
      </c>
      <c r="M7" s="45">
        <f>H7*K7</f>
        <v>0</v>
      </c>
      <c r="N7" s="46">
        <f aca="true" t="shared" si="1" ref="N7">L7+M7</f>
        <v>0</v>
      </c>
    </row>
    <row r="8" spans="1:14" s="180" customFormat="1" ht="14.25" customHeight="1">
      <c r="A8" s="47" t="s">
        <v>21</v>
      </c>
      <c r="B8" s="48" t="s">
        <v>15</v>
      </c>
      <c r="C8" s="49"/>
      <c r="D8" s="50"/>
      <c r="E8" s="51" t="s">
        <v>57</v>
      </c>
      <c r="F8" s="52"/>
      <c r="G8" s="53"/>
      <c r="H8" s="54">
        <v>1</v>
      </c>
      <c r="I8" s="55" t="s">
        <v>13</v>
      </c>
      <c r="J8" s="56">
        <v>0</v>
      </c>
      <c r="K8" s="187">
        <v>0</v>
      </c>
      <c r="L8" s="45">
        <f>H8*J8</f>
        <v>0</v>
      </c>
      <c r="M8" s="45">
        <f>H8*K8</f>
        <v>0</v>
      </c>
      <c r="N8" s="46">
        <f t="shared" si="0"/>
        <v>0</v>
      </c>
    </row>
    <row r="9" spans="1:14" s="180" customFormat="1" ht="12.75">
      <c r="A9" s="47" t="s">
        <v>21</v>
      </c>
      <c r="B9" s="48" t="s">
        <v>16</v>
      </c>
      <c r="C9" s="49"/>
      <c r="D9" s="50"/>
      <c r="E9" s="51" t="s">
        <v>64</v>
      </c>
      <c r="F9" s="52"/>
      <c r="G9" s="53"/>
      <c r="H9" s="54">
        <v>1</v>
      </c>
      <c r="I9" s="55" t="s">
        <v>62</v>
      </c>
      <c r="J9" s="56">
        <v>0</v>
      </c>
      <c r="K9" s="187">
        <v>0</v>
      </c>
      <c r="L9" s="45">
        <f>H9*J9</f>
        <v>0</v>
      </c>
      <c r="M9" s="45">
        <f>H9*K9</f>
        <v>0</v>
      </c>
      <c r="N9" s="46">
        <f t="shared" si="0"/>
        <v>0</v>
      </c>
    </row>
    <row r="10" spans="1:14" ht="13.5" thickBot="1">
      <c r="A10" s="57"/>
      <c r="B10" s="58"/>
      <c r="C10" s="59"/>
      <c r="D10" s="60"/>
      <c r="E10" s="51"/>
      <c r="F10" s="61"/>
      <c r="G10" s="53"/>
      <c r="H10" s="54"/>
      <c r="I10" s="55"/>
      <c r="J10" s="62"/>
      <c r="K10" s="63"/>
      <c r="L10" s="63"/>
      <c r="M10" s="63"/>
      <c r="N10" s="64"/>
    </row>
    <row r="11" spans="1:14" ht="15.75" thickBot="1">
      <c r="A11" s="83"/>
      <c r="B11" s="84"/>
      <c r="C11" s="85"/>
      <c r="D11" s="86"/>
      <c r="E11" s="87" t="s">
        <v>17</v>
      </c>
      <c r="F11" s="88"/>
      <c r="G11" s="89"/>
      <c r="H11" s="90"/>
      <c r="I11" s="91"/>
      <c r="J11" s="67"/>
      <c r="K11" s="178"/>
      <c r="L11" s="179"/>
      <c r="M11" s="179"/>
      <c r="N11" s="68"/>
    </row>
    <row r="12" spans="1:14" ht="15.75" thickBot="1">
      <c r="A12" s="36"/>
      <c r="B12" s="10"/>
      <c r="C12" s="69"/>
      <c r="D12" s="12"/>
      <c r="E12" s="13" t="s">
        <v>18</v>
      </c>
      <c r="F12" s="14"/>
      <c r="G12" s="15"/>
      <c r="H12" s="16"/>
      <c r="I12" s="17"/>
      <c r="J12" s="65"/>
      <c r="K12" s="70"/>
      <c r="L12" s="71" t="s">
        <v>19</v>
      </c>
      <c r="M12" s="72"/>
      <c r="N12" s="73">
        <f>SUM(N4)</f>
        <v>0</v>
      </c>
    </row>
    <row r="13" ht="12"/>
    <row r="14" ht="12"/>
    <row r="16" ht="12.75">
      <c r="P16" s="182"/>
    </row>
  </sheetData>
  <autoFilter ref="E1:E15"/>
  <printOptions/>
  <pageMargins left="0.7" right="0.7" top="0.787401575" bottom="0.787401575" header="0.3" footer="0.3"/>
  <pageSetup fitToHeight="0" fitToWidth="1" horizontalDpi="600" verticalDpi="600" orientation="landscape" paperSize="8" scale="95" r:id="rId2"/>
  <headerFooter>
    <oddHeader>&amp;L&amp;"Calibri,Tučné"&amp;11Brno-Mendelu-úprava VZT chov. stájí M - VZT, stavební úpravy
Objekt M&amp;C&amp;"Calibri,Tučné"&amp;11ROZPOČET 
VEDLEJŠÍ NÁKLADY MaR, VZT&amp;R&amp;"Calibri,Tučné"&amp;11AZ KLIMA a.s.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5"/>
  <sheetViews>
    <sheetView tabSelected="1" zoomScale="70" zoomScaleNormal="70" workbookViewId="0" topLeftCell="A155">
      <selection activeCell="I181" sqref="I181"/>
    </sheetView>
  </sheetViews>
  <sheetFormatPr defaultColWidth="9.140625" defaultRowHeight="12.75"/>
  <cols>
    <col min="1" max="1" width="11.57421875" style="0" customWidth="1"/>
    <col min="2" max="2" width="7.28125" style="0" customWidth="1"/>
    <col min="3" max="3" width="9.140625" style="0" hidden="1" customWidth="1"/>
    <col min="4" max="4" width="0.13671875" style="0" customWidth="1"/>
    <col min="5" max="5" width="40.140625" style="0" customWidth="1"/>
    <col min="6" max="6" width="79.7109375" style="0" customWidth="1"/>
    <col min="7" max="7" width="36.421875" style="0" customWidth="1"/>
    <col min="8" max="8" width="7.00390625" style="0" customWidth="1"/>
    <col min="9" max="9" width="8.57421875" style="0" customWidth="1"/>
    <col min="10" max="14" width="13.8515625" style="0" customWidth="1"/>
  </cols>
  <sheetData>
    <row r="1" spans="1:14" ht="15.75" thickBot="1">
      <c r="A1" s="188" t="s">
        <v>65</v>
      </c>
      <c r="B1" s="10"/>
      <c r="C1" s="11" t="str">
        <f>CONCATENATE(A1,B1)</f>
        <v>Důležité upozornění: Parametry VZT zařízení musí být dodrženy! Na parametrech je přímo závislý energetický štítek objektu. Zásadní je účinnost rekuperace VZT jednotek.</v>
      </c>
      <c r="D1" s="12"/>
      <c r="E1" s="13"/>
      <c r="F1" s="14"/>
      <c r="G1" s="15"/>
      <c r="H1" s="16"/>
      <c r="I1" s="17"/>
      <c r="J1" s="189"/>
      <c r="K1" s="189"/>
      <c r="L1" s="190"/>
      <c r="M1" s="190"/>
      <c r="N1" s="191"/>
    </row>
    <row r="2" spans="1:14" ht="13.5" thickBot="1">
      <c r="A2" s="18"/>
      <c r="B2" s="19"/>
      <c r="C2" s="18"/>
      <c r="D2" s="20"/>
      <c r="E2" s="21"/>
      <c r="F2" s="22"/>
      <c r="G2" s="21"/>
      <c r="H2" s="23"/>
      <c r="I2" s="7"/>
      <c r="J2" s="24"/>
      <c r="K2" s="24"/>
      <c r="L2" s="24"/>
      <c r="M2" s="25"/>
      <c r="N2" s="26"/>
    </row>
    <row r="3" spans="1:14" ht="26.25" thickBot="1">
      <c r="A3" s="27" t="s">
        <v>0</v>
      </c>
      <c r="B3" s="28" t="s">
        <v>1</v>
      </c>
      <c r="C3" s="28"/>
      <c r="D3" s="29"/>
      <c r="E3" s="30" t="s">
        <v>2</v>
      </c>
      <c r="F3" s="31" t="s">
        <v>3</v>
      </c>
      <c r="G3" s="30" t="s">
        <v>4</v>
      </c>
      <c r="H3" s="30" t="s">
        <v>5</v>
      </c>
      <c r="I3" s="32" t="s">
        <v>6</v>
      </c>
      <c r="J3" s="33" t="s">
        <v>7</v>
      </c>
      <c r="K3" s="30" t="s">
        <v>8</v>
      </c>
      <c r="L3" s="34" t="s">
        <v>9</v>
      </c>
      <c r="M3" s="34" t="s">
        <v>10</v>
      </c>
      <c r="N3" s="35" t="s">
        <v>11</v>
      </c>
    </row>
    <row r="4" spans="1:14" ht="15.75" thickBot="1">
      <c r="A4" s="36" t="s">
        <v>66</v>
      </c>
      <c r="B4" s="10"/>
      <c r="C4" s="11"/>
      <c r="D4" s="12"/>
      <c r="E4" s="13" t="s">
        <v>67</v>
      </c>
      <c r="F4" s="14"/>
      <c r="G4" s="15"/>
      <c r="H4" s="16"/>
      <c r="I4" s="17"/>
      <c r="J4" s="16"/>
      <c r="K4" s="16"/>
      <c r="L4" s="16"/>
      <c r="M4" s="16"/>
      <c r="N4" s="37">
        <f>N5+N6</f>
        <v>0</v>
      </c>
    </row>
    <row r="5" spans="1:14" ht="44.25" customHeight="1">
      <c r="A5" s="38" t="s">
        <v>66</v>
      </c>
      <c r="B5" s="39" t="s">
        <v>12</v>
      </c>
      <c r="C5" s="40"/>
      <c r="D5" s="41"/>
      <c r="E5" s="192" t="s">
        <v>68</v>
      </c>
      <c r="F5" s="1" t="s">
        <v>69</v>
      </c>
      <c r="G5" s="42" t="s">
        <v>70</v>
      </c>
      <c r="H5" s="43">
        <v>1</v>
      </c>
      <c r="I5" s="44" t="s">
        <v>13</v>
      </c>
      <c r="J5" s="193">
        <v>0</v>
      </c>
      <c r="K5" s="45">
        <f>J5*0.1</f>
        <v>0</v>
      </c>
      <c r="L5" s="45">
        <f>H5*J5</f>
        <v>0</v>
      </c>
      <c r="M5" s="45">
        <f>H5*K5</f>
        <v>0</v>
      </c>
      <c r="N5" s="46">
        <f>L5+M5</f>
        <v>0</v>
      </c>
    </row>
    <row r="6" spans="1:14" ht="27.75" customHeight="1">
      <c r="A6" s="47" t="s">
        <v>66</v>
      </c>
      <c r="B6" s="48" t="s">
        <v>14</v>
      </c>
      <c r="C6" s="49"/>
      <c r="D6" s="50"/>
      <c r="E6" s="51" t="s">
        <v>71</v>
      </c>
      <c r="F6" s="52"/>
      <c r="G6" s="53"/>
      <c r="H6" s="54">
        <v>4</v>
      </c>
      <c r="I6" s="55" t="s">
        <v>72</v>
      </c>
      <c r="J6" s="56">
        <v>0</v>
      </c>
      <c r="K6" s="194">
        <v>0</v>
      </c>
      <c r="L6" s="45">
        <f>H6*J6</f>
        <v>0</v>
      </c>
      <c r="M6" s="45">
        <f>H6*K6</f>
        <v>0</v>
      </c>
      <c r="N6" s="46">
        <f>L6+M6</f>
        <v>0</v>
      </c>
    </row>
    <row r="7" spans="1:14" ht="15.75" customHeight="1" thickBot="1">
      <c r="A7" s="57"/>
      <c r="B7" s="58"/>
      <c r="C7" s="59"/>
      <c r="D7" s="60"/>
      <c r="E7" s="51"/>
      <c r="F7" s="61"/>
      <c r="G7" s="53"/>
      <c r="H7" s="54"/>
      <c r="I7" s="55"/>
      <c r="J7" s="62"/>
      <c r="K7" s="63"/>
      <c r="L7" s="63"/>
      <c r="M7" s="63"/>
      <c r="N7" s="64"/>
    </row>
    <row r="8" spans="1:14" ht="15.75" customHeight="1" thickBot="1">
      <c r="A8" s="36" t="s">
        <v>66</v>
      </c>
      <c r="B8" s="10"/>
      <c r="C8" s="11"/>
      <c r="D8" s="12"/>
      <c r="E8" s="13" t="s">
        <v>73</v>
      </c>
      <c r="F8" s="14"/>
      <c r="G8" s="15"/>
      <c r="H8" s="16"/>
      <c r="I8" s="17"/>
      <c r="J8" s="195"/>
      <c r="K8" s="195"/>
      <c r="L8" s="195"/>
      <c r="M8" s="195"/>
      <c r="N8" s="37">
        <f>N9+N10+N11+N12+N13+N14+N15+N16+N17+N18+N19</f>
        <v>0</v>
      </c>
    </row>
    <row r="9" spans="1:14" ht="91.5" customHeight="1">
      <c r="A9" s="47" t="s">
        <v>66</v>
      </c>
      <c r="B9" s="48" t="s">
        <v>74</v>
      </c>
      <c r="C9" s="49"/>
      <c r="D9" s="60"/>
      <c r="E9" s="196" t="s">
        <v>75</v>
      </c>
      <c r="F9" s="197" t="s">
        <v>76</v>
      </c>
      <c r="G9" s="197" t="s">
        <v>77</v>
      </c>
      <c r="H9" s="54">
        <v>1</v>
      </c>
      <c r="I9" s="55" t="s">
        <v>13</v>
      </c>
      <c r="J9" s="193">
        <v>0</v>
      </c>
      <c r="K9" s="45">
        <f>J9*0.1</f>
        <v>0</v>
      </c>
      <c r="L9" s="45">
        <f>H9*J9</f>
        <v>0</v>
      </c>
      <c r="M9" s="45">
        <f>H9*K9</f>
        <v>0</v>
      </c>
      <c r="N9" s="46">
        <f>L9+M9</f>
        <v>0</v>
      </c>
    </row>
    <row r="10" spans="1:14" ht="28.5" customHeight="1">
      <c r="A10" s="198" t="s">
        <v>66</v>
      </c>
      <c r="B10" s="199" t="s">
        <v>78</v>
      </c>
      <c r="C10" s="200"/>
      <c r="D10" s="201"/>
      <c r="E10" s="202" t="s">
        <v>79</v>
      </c>
      <c r="F10" s="201" t="s">
        <v>80</v>
      </c>
      <c r="G10" s="203" t="s">
        <v>81</v>
      </c>
      <c r="H10" s="204">
        <v>1</v>
      </c>
      <c r="I10" s="205" t="s">
        <v>13</v>
      </c>
      <c r="J10" s="206">
        <v>0</v>
      </c>
      <c r="K10" s="45">
        <f>J10*0.15</f>
        <v>0</v>
      </c>
      <c r="L10" s="45">
        <f>H10*J10</f>
        <v>0</v>
      </c>
      <c r="M10" s="45">
        <f>H10*K10</f>
        <v>0</v>
      </c>
      <c r="N10" s="46">
        <f>L10+M10</f>
        <v>0</v>
      </c>
    </row>
    <row r="11" spans="1:14" ht="39" customHeight="1">
      <c r="A11" s="198" t="s">
        <v>66</v>
      </c>
      <c r="B11" s="199" t="s">
        <v>82</v>
      </c>
      <c r="C11" s="200"/>
      <c r="D11" s="201"/>
      <c r="E11" s="202" t="s">
        <v>83</v>
      </c>
      <c r="F11" s="203" t="s">
        <v>84</v>
      </c>
      <c r="G11" s="203" t="s">
        <v>85</v>
      </c>
      <c r="H11" s="204">
        <v>1</v>
      </c>
      <c r="I11" s="205" t="s">
        <v>13</v>
      </c>
      <c r="J11" s="206">
        <v>0</v>
      </c>
      <c r="K11" s="45">
        <f aca="true" t="shared" si="0" ref="K11:K19">J11*0.15</f>
        <v>0</v>
      </c>
      <c r="L11" s="45">
        <f aca="true" t="shared" si="1" ref="L11:L19">H11*J11</f>
        <v>0</v>
      </c>
      <c r="M11" s="45">
        <f aca="true" t="shared" si="2" ref="M11:M19">H11*K11</f>
        <v>0</v>
      </c>
      <c r="N11" s="46">
        <f aca="true" t="shared" si="3" ref="N11:N19">L11+M11</f>
        <v>0</v>
      </c>
    </row>
    <row r="12" spans="1:14" ht="55.5" customHeight="1">
      <c r="A12" s="198" t="s">
        <v>66</v>
      </c>
      <c r="B12" s="199" t="s">
        <v>86</v>
      </c>
      <c r="C12" s="200"/>
      <c r="D12" s="201"/>
      <c r="E12" s="202" t="s">
        <v>87</v>
      </c>
      <c r="F12" s="203" t="s">
        <v>88</v>
      </c>
      <c r="G12" s="203" t="s">
        <v>89</v>
      </c>
      <c r="H12" s="204">
        <v>1</v>
      </c>
      <c r="I12" s="205" t="s">
        <v>13</v>
      </c>
      <c r="J12" s="206">
        <v>0</v>
      </c>
      <c r="K12" s="45">
        <f t="shared" si="0"/>
        <v>0</v>
      </c>
      <c r="L12" s="45">
        <f t="shared" si="1"/>
        <v>0</v>
      </c>
      <c r="M12" s="45">
        <f t="shared" si="2"/>
        <v>0</v>
      </c>
      <c r="N12" s="46">
        <f t="shared" si="3"/>
        <v>0</v>
      </c>
    </row>
    <row r="13" spans="1:14" ht="25.5" customHeight="1">
      <c r="A13" s="198" t="s">
        <v>66</v>
      </c>
      <c r="B13" s="199" t="s">
        <v>90</v>
      </c>
      <c r="C13" s="200"/>
      <c r="D13" s="201"/>
      <c r="E13" s="202" t="s">
        <v>91</v>
      </c>
      <c r="F13" s="201"/>
      <c r="G13" s="201" t="s">
        <v>92</v>
      </c>
      <c r="H13" s="204">
        <v>1</v>
      </c>
      <c r="I13" s="205" t="s">
        <v>13</v>
      </c>
      <c r="J13" s="206">
        <v>0</v>
      </c>
      <c r="K13" s="45">
        <f t="shared" si="0"/>
        <v>0</v>
      </c>
      <c r="L13" s="45">
        <f t="shared" si="1"/>
        <v>0</v>
      </c>
      <c r="M13" s="45">
        <f t="shared" si="2"/>
        <v>0</v>
      </c>
      <c r="N13" s="46">
        <f t="shared" si="3"/>
        <v>0</v>
      </c>
    </row>
    <row r="14" spans="1:14" ht="38.25" customHeight="1">
      <c r="A14" s="198" t="s">
        <v>66</v>
      </c>
      <c r="B14" s="199" t="s">
        <v>93</v>
      </c>
      <c r="C14" s="200"/>
      <c r="D14" s="201"/>
      <c r="E14" s="202" t="s">
        <v>94</v>
      </c>
      <c r="F14" s="203" t="s">
        <v>95</v>
      </c>
      <c r="G14" s="203" t="s">
        <v>96</v>
      </c>
      <c r="H14" s="204">
        <v>6</v>
      </c>
      <c r="I14" s="205" t="s">
        <v>13</v>
      </c>
      <c r="J14" s="206">
        <v>0</v>
      </c>
      <c r="K14" s="45">
        <f t="shared" si="0"/>
        <v>0</v>
      </c>
      <c r="L14" s="45">
        <f t="shared" si="1"/>
        <v>0</v>
      </c>
      <c r="M14" s="45">
        <f t="shared" si="2"/>
        <v>0</v>
      </c>
      <c r="N14" s="46">
        <f t="shared" si="3"/>
        <v>0</v>
      </c>
    </row>
    <row r="15" spans="1:14" ht="78" customHeight="1">
      <c r="A15" s="198" t="s">
        <v>66</v>
      </c>
      <c r="B15" s="199" t="s">
        <v>97</v>
      </c>
      <c r="C15" s="200"/>
      <c r="D15" s="201"/>
      <c r="E15" s="202" t="s">
        <v>98</v>
      </c>
      <c r="F15" s="203" t="s">
        <v>99</v>
      </c>
      <c r="G15" s="203" t="s">
        <v>100</v>
      </c>
      <c r="H15" s="204">
        <v>2</v>
      </c>
      <c r="I15" s="205" t="s">
        <v>13</v>
      </c>
      <c r="J15" s="206">
        <v>0</v>
      </c>
      <c r="K15" s="45">
        <f t="shared" si="0"/>
        <v>0</v>
      </c>
      <c r="L15" s="45">
        <f t="shared" si="1"/>
        <v>0</v>
      </c>
      <c r="M15" s="45">
        <f t="shared" si="2"/>
        <v>0</v>
      </c>
      <c r="N15" s="46">
        <f t="shared" si="3"/>
        <v>0</v>
      </c>
    </row>
    <row r="16" spans="1:14" ht="81.75" customHeight="1">
      <c r="A16" s="207" t="s">
        <v>66</v>
      </c>
      <c r="B16" s="208" t="s">
        <v>101</v>
      </c>
      <c r="C16" s="209"/>
      <c r="D16" s="210"/>
      <c r="E16" s="202" t="s">
        <v>98</v>
      </c>
      <c r="F16" s="211" t="s">
        <v>99</v>
      </c>
      <c r="G16" s="203" t="s">
        <v>102</v>
      </c>
      <c r="H16" s="212">
        <v>1</v>
      </c>
      <c r="I16" s="213" t="s">
        <v>13</v>
      </c>
      <c r="J16" s="206">
        <v>0</v>
      </c>
      <c r="K16" s="45">
        <f t="shared" si="0"/>
        <v>0</v>
      </c>
      <c r="L16" s="45">
        <f t="shared" si="1"/>
        <v>0</v>
      </c>
      <c r="M16" s="45">
        <f t="shared" si="2"/>
        <v>0</v>
      </c>
      <c r="N16" s="46">
        <f t="shared" si="3"/>
        <v>0</v>
      </c>
    </row>
    <row r="17" spans="1:14" ht="17.25" customHeight="1">
      <c r="A17" s="214" t="s">
        <v>66</v>
      </c>
      <c r="B17" s="199" t="s">
        <v>103</v>
      </c>
      <c r="C17" s="200"/>
      <c r="D17" s="201"/>
      <c r="E17" s="202" t="s">
        <v>104</v>
      </c>
      <c r="F17" s="203" t="s">
        <v>105</v>
      </c>
      <c r="G17" s="201" t="s">
        <v>92</v>
      </c>
      <c r="H17" s="204">
        <v>1</v>
      </c>
      <c r="I17" s="205" t="s">
        <v>13</v>
      </c>
      <c r="J17" s="206">
        <v>0</v>
      </c>
      <c r="K17" s="45">
        <f t="shared" si="0"/>
        <v>0</v>
      </c>
      <c r="L17" s="45">
        <f t="shared" si="1"/>
        <v>0</v>
      </c>
      <c r="M17" s="45">
        <f t="shared" si="2"/>
        <v>0</v>
      </c>
      <c r="N17" s="46">
        <f t="shared" si="3"/>
        <v>0</v>
      </c>
    </row>
    <row r="18" spans="1:14" ht="29.25" customHeight="1">
      <c r="A18" s="198" t="s">
        <v>66</v>
      </c>
      <c r="B18" s="199" t="s">
        <v>106</v>
      </c>
      <c r="C18" s="200"/>
      <c r="D18" s="201"/>
      <c r="E18" s="202" t="s">
        <v>107</v>
      </c>
      <c r="F18" s="203"/>
      <c r="G18" s="201" t="s">
        <v>92</v>
      </c>
      <c r="H18" s="204">
        <v>1.5</v>
      </c>
      <c r="I18" s="205" t="s">
        <v>108</v>
      </c>
      <c r="J18" s="206">
        <v>0</v>
      </c>
      <c r="K18" s="45">
        <f t="shared" si="0"/>
        <v>0</v>
      </c>
      <c r="L18" s="45">
        <f t="shared" si="1"/>
        <v>0</v>
      </c>
      <c r="M18" s="45">
        <f t="shared" si="2"/>
        <v>0</v>
      </c>
      <c r="N18" s="46">
        <f t="shared" si="3"/>
        <v>0</v>
      </c>
    </row>
    <row r="19" spans="1:14" ht="15.75" customHeight="1">
      <c r="A19" s="198" t="s">
        <v>66</v>
      </c>
      <c r="B19" s="199" t="s">
        <v>109</v>
      </c>
      <c r="C19" s="200"/>
      <c r="D19" s="201"/>
      <c r="E19" s="202" t="s">
        <v>110</v>
      </c>
      <c r="F19" s="203" t="s">
        <v>111</v>
      </c>
      <c r="G19" s="201"/>
      <c r="H19" s="204">
        <v>2</v>
      </c>
      <c r="I19" s="205" t="s">
        <v>108</v>
      </c>
      <c r="J19" s="206">
        <v>0</v>
      </c>
      <c r="K19" s="45">
        <f t="shared" si="0"/>
        <v>0</v>
      </c>
      <c r="L19" s="45">
        <f t="shared" si="1"/>
        <v>0</v>
      </c>
      <c r="M19" s="45">
        <f t="shared" si="2"/>
        <v>0</v>
      </c>
      <c r="N19" s="46">
        <f t="shared" si="3"/>
        <v>0</v>
      </c>
    </row>
    <row r="20" spans="1:14" ht="15.75" customHeight="1" thickBot="1">
      <c r="A20" s="57"/>
      <c r="B20" s="58"/>
      <c r="C20" s="59"/>
      <c r="D20" s="60"/>
      <c r="E20" s="51"/>
      <c r="F20" s="61"/>
      <c r="G20" s="53"/>
      <c r="H20" s="54"/>
      <c r="I20" s="55"/>
      <c r="J20" s="62"/>
      <c r="K20" s="63"/>
      <c r="L20" s="63"/>
      <c r="M20" s="63"/>
      <c r="N20" s="64"/>
    </row>
    <row r="21" spans="1:14" ht="15.75" customHeight="1" thickBot="1">
      <c r="A21" s="215"/>
      <c r="B21" s="216"/>
      <c r="C21" s="217"/>
      <c r="D21" s="218"/>
      <c r="E21" s="219" t="s">
        <v>112</v>
      </c>
      <c r="F21" s="220"/>
      <c r="G21" s="221"/>
      <c r="H21" s="222"/>
      <c r="I21" s="223"/>
      <c r="J21" s="195"/>
      <c r="K21" s="195"/>
      <c r="L21" s="195"/>
      <c r="M21" s="195"/>
      <c r="N21" s="37">
        <f>N22+N23+N24+N25+N26+N27</f>
        <v>0</v>
      </c>
    </row>
    <row r="22" spans="1:14" ht="39.75" customHeight="1">
      <c r="A22" s="38" t="s">
        <v>66</v>
      </c>
      <c r="B22" s="39" t="s">
        <v>113</v>
      </c>
      <c r="C22" s="40"/>
      <c r="D22" s="224"/>
      <c r="E22" s="225" t="s">
        <v>114</v>
      </c>
      <c r="F22" s="226" t="s">
        <v>115</v>
      </c>
      <c r="G22" s="226" t="s">
        <v>116</v>
      </c>
      <c r="H22" s="43">
        <v>1</v>
      </c>
      <c r="I22" s="44" t="s">
        <v>13</v>
      </c>
      <c r="J22" s="206">
        <v>0</v>
      </c>
      <c r="K22" s="45">
        <f aca="true" t="shared" si="4" ref="K22:K27">J22*0.15</f>
        <v>0</v>
      </c>
      <c r="L22" s="45">
        <f aca="true" t="shared" si="5" ref="L22:L27">H22*J22</f>
        <v>0</v>
      </c>
      <c r="M22" s="45">
        <f aca="true" t="shared" si="6" ref="M22:M27">H22*K22</f>
        <v>0</v>
      </c>
      <c r="N22" s="46">
        <f aca="true" t="shared" si="7" ref="N22:N27">L22+M22</f>
        <v>0</v>
      </c>
    </row>
    <row r="23" spans="1:14" ht="29.25" customHeight="1">
      <c r="A23" s="198" t="s">
        <v>66</v>
      </c>
      <c r="B23" s="199" t="s">
        <v>117</v>
      </c>
      <c r="C23" s="200"/>
      <c r="D23" s="201"/>
      <c r="E23" s="202" t="s">
        <v>79</v>
      </c>
      <c r="F23" s="201" t="s">
        <v>80</v>
      </c>
      <c r="G23" s="203" t="s">
        <v>118</v>
      </c>
      <c r="H23" s="204">
        <v>1</v>
      </c>
      <c r="I23" s="205" t="s">
        <v>13</v>
      </c>
      <c r="J23" s="206">
        <v>0</v>
      </c>
      <c r="K23" s="45">
        <f t="shared" si="4"/>
        <v>0</v>
      </c>
      <c r="L23" s="45">
        <f t="shared" si="5"/>
        <v>0</v>
      </c>
      <c r="M23" s="45">
        <f t="shared" si="6"/>
        <v>0</v>
      </c>
      <c r="N23" s="46">
        <f t="shared" si="7"/>
        <v>0</v>
      </c>
    </row>
    <row r="24" spans="1:14" ht="40.5" customHeight="1">
      <c r="A24" s="198" t="s">
        <v>66</v>
      </c>
      <c r="B24" s="199" t="s">
        <v>119</v>
      </c>
      <c r="C24" s="200"/>
      <c r="D24" s="201"/>
      <c r="E24" s="202" t="s">
        <v>83</v>
      </c>
      <c r="F24" s="203" t="s">
        <v>84</v>
      </c>
      <c r="G24" s="203" t="s">
        <v>120</v>
      </c>
      <c r="H24" s="204">
        <v>1</v>
      </c>
      <c r="I24" s="205" t="s">
        <v>13</v>
      </c>
      <c r="J24" s="206">
        <v>0</v>
      </c>
      <c r="K24" s="45">
        <f t="shared" si="4"/>
        <v>0</v>
      </c>
      <c r="L24" s="45">
        <f t="shared" si="5"/>
        <v>0</v>
      </c>
      <c r="M24" s="45">
        <f t="shared" si="6"/>
        <v>0</v>
      </c>
      <c r="N24" s="46">
        <f t="shared" si="7"/>
        <v>0</v>
      </c>
    </row>
    <row r="25" spans="1:14" ht="54" customHeight="1">
      <c r="A25" s="198" t="s">
        <v>66</v>
      </c>
      <c r="B25" s="199" t="s">
        <v>121</v>
      </c>
      <c r="C25" s="200"/>
      <c r="D25" s="201"/>
      <c r="E25" s="202" t="s">
        <v>87</v>
      </c>
      <c r="F25" s="203" t="s">
        <v>88</v>
      </c>
      <c r="G25" s="203" t="s">
        <v>122</v>
      </c>
      <c r="H25" s="204">
        <v>1</v>
      </c>
      <c r="I25" s="205" t="s">
        <v>13</v>
      </c>
      <c r="J25" s="206">
        <v>0</v>
      </c>
      <c r="K25" s="45">
        <f t="shared" si="4"/>
        <v>0</v>
      </c>
      <c r="L25" s="45">
        <f t="shared" si="5"/>
        <v>0</v>
      </c>
      <c r="M25" s="45">
        <f t="shared" si="6"/>
        <v>0</v>
      </c>
      <c r="N25" s="46">
        <f t="shared" si="7"/>
        <v>0</v>
      </c>
    </row>
    <row r="26" spans="1:14" ht="42" customHeight="1">
      <c r="A26" s="198" t="s">
        <v>66</v>
      </c>
      <c r="B26" s="199" t="s">
        <v>123</v>
      </c>
      <c r="C26" s="200"/>
      <c r="D26" s="201"/>
      <c r="E26" s="202" t="s">
        <v>94</v>
      </c>
      <c r="F26" s="203" t="s">
        <v>95</v>
      </c>
      <c r="G26" s="203" t="s">
        <v>124</v>
      </c>
      <c r="H26" s="204">
        <v>2</v>
      </c>
      <c r="I26" s="205" t="s">
        <v>13</v>
      </c>
      <c r="J26" s="206">
        <v>0</v>
      </c>
      <c r="K26" s="45">
        <f t="shared" si="4"/>
        <v>0</v>
      </c>
      <c r="L26" s="45">
        <f t="shared" si="5"/>
        <v>0</v>
      </c>
      <c r="M26" s="45">
        <f t="shared" si="6"/>
        <v>0</v>
      </c>
      <c r="N26" s="46">
        <f t="shared" si="7"/>
        <v>0</v>
      </c>
    </row>
    <row r="27" spans="1:14" ht="79.5" customHeight="1">
      <c r="A27" s="198" t="s">
        <v>66</v>
      </c>
      <c r="B27" s="199" t="s">
        <v>125</v>
      </c>
      <c r="C27" s="200"/>
      <c r="D27" s="201"/>
      <c r="E27" s="202" t="s">
        <v>98</v>
      </c>
      <c r="F27" s="203" t="s">
        <v>99</v>
      </c>
      <c r="G27" s="203" t="s">
        <v>126</v>
      </c>
      <c r="H27" s="204">
        <v>1</v>
      </c>
      <c r="I27" s="205" t="s">
        <v>13</v>
      </c>
      <c r="J27" s="206">
        <v>0</v>
      </c>
      <c r="K27" s="45">
        <f t="shared" si="4"/>
        <v>0</v>
      </c>
      <c r="L27" s="45">
        <f t="shared" si="5"/>
        <v>0</v>
      </c>
      <c r="M27" s="45">
        <f t="shared" si="6"/>
        <v>0</v>
      </c>
      <c r="N27" s="46">
        <f t="shared" si="7"/>
        <v>0</v>
      </c>
    </row>
    <row r="28" spans="1:14" ht="15.75" customHeight="1" thickBot="1">
      <c r="A28" s="57"/>
      <c r="B28" s="58"/>
      <c r="C28" s="59"/>
      <c r="D28" s="60"/>
      <c r="E28" s="51"/>
      <c r="F28" s="61"/>
      <c r="G28" s="53"/>
      <c r="H28" s="54"/>
      <c r="I28" s="55"/>
      <c r="J28" s="62"/>
      <c r="K28" s="63"/>
      <c r="L28" s="63"/>
      <c r="M28" s="63"/>
      <c r="N28" s="64"/>
    </row>
    <row r="29" spans="1:14" ht="15.75" customHeight="1" thickBot="1">
      <c r="A29" s="36"/>
      <c r="B29" s="10"/>
      <c r="C29" s="11"/>
      <c r="D29" s="12"/>
      <c r="E29" s="13" t="s">
        <v>127</v>
      </c>
      <c r="F29" s="14"/>
      <c r="G29" s="15"/>
      <c r="H29" s="16"/>
      <c r="I29" s="17"/>
      <c r="J29" s="195"/>
      <c r="K29" s="195"/>
      <c r="L29" s="195"/>
      <c r="M29" s="195"/>
      <c r="N29" s="37">
        <f>N30+N31+N32+N33+N34+N35+N36+N37+N38</f>
        <v>0</v>
      </c>
    </row>
    <row r="30" spans="1:14" ht="42" customHeight="1">
      <c r="A30" s="38" t="s">
        <v>66</v>
      </c>
      <c r="B30" s="39" t="s">
        <v>128</v>
      </c>
      <c r="C30" s="40"/>
      <c r="D30" s="224"/>
      <c r="E30" s="225" t="s">
        <v>114</v>
      </c>
      <c r="F30" s="226" t="s">
        <v>115</v>
      </c>
      <c r="G30" s="226" t="s">
        <v>129</v>
      </c>
      <c r="H30" s="43">
        <v>1</v>
      </c>
      <c r="I30" s="44" t="s">
        <v>13</v>
      </c>
      <c r="J30" s="206">
        <v>0</v>
      </c>
      <c r="K30" s="45">
        <f aca="true" t="shared" si="8" ref="K30:K38">J30*0.15</f>
        <v>0</v>
      </c>
      <c r="L30" s="45">
        <f aca="true" t="shared" si="9" ref="L30:L38">H30*J30</f>
        <v>0</v>
      </c>
      <c r="M30" s="45">
        <f aca="true" t="shared" si="10" ref="M30:M38">H30*K30</f>
        <v>0</v>
      </c>
      <c r="N30" s="46">
        <f aca="true" t="shared" si="11" ref="N30:N38">L30+M30</f>
        <v>0</v>
      </c>
    </row>
    <row r="31" spans="1:14" ht="29.25" customHeight="1">
      <c r="A31" s="198" t="s">
        <v>66</v>
      </c>
      <c r="B31" s="199" t="s">
        <v>130</v>
      </c>
      <c r="C31" s="200"/>
      <c r="D31" s="201"/>
      <c r="E31" s="202" t="s">
        <v>79</v>
      </c>
      <c r="F31" s="201" t="s">
        <v>80</v>
      </c>
      <c r="G31" s="203" t="s">
        <v>131</v>
      </c>
      <c r="H31" s="204">
        <v>1</v>
      </c>
      <c r="I31" s="205" t="s">
        <v>13</v>
      </c>
      <c r="J31" s="206">
        <v>0</v>
      </c>
      <c r="K31" s="45">
        <f t="shared" si="8"/>
        <v>0</v>
      </c>
      <c r="L31" s="45">
        <f t="shared" si="9"/>
        <v>0</v>
      </c>
      <c r="M31" s="45">
        <f t="shared" si="10"/>
        <v>0</v>
      </c>
      <c r="N31" s="46">
        <f t="shared" si="11"/>
        <v>0</v>
      </c>
    </row>
    <row r="32" spans="1:14" ht="38.25" customHeight="1">
      <c r="A32" s="198" t="s">
        <v>66</v>
      </c>
      <c r="B32" s="199" t="s">
        <v>132</v>
      </c>
      <c r="C32" s="200"/>
      <c r="D32" s="201"/>
      <c r="E32" s="202" t="s">
        <v>83</v>
      </c>
      <c r="F32" s="203" t="s">
        <v>84</v>
      </c>
      <c r="G32" s="203" t="s">
        <v>133</v>
      </c>
      <c r="H32" s="204">
        <v>1</v>
      </c>
      <c r="I32" s="205" t="s">
        <v>13</v>
      </c>
      <c r="J32" s="206">
        <v>0</v>
      </c>
      <c r="K32" s="45">
        <f t="shared" si="8"/>
        <v>0</v>
      </c>
      <c r="L32" s="45">
        <f t="shared" si="9"/>
        <v>0</v>
      </c>
      <c r="M32" s="45">
        <f t="shared" si="10"/>
        <v>0</v>
      </c>
      <c r="N32" s="46">
        <f t="shared" si="11"/>
        <v>0</v>
      </c>
    </row>
    <row r="33" spans="1:14" ht="52.5" customHeight="1">
      <c r="A33" s="198" t="s">
        <v>66</v>
      </c>
      <c r="B33" s="199" t="s">
        <v>134</v>
      </c>
      <c r="C33" s="200"/>
      <c r="D33" s="201"/>
      <c r="E33" s="202" t="s">
        <v>87</v>
      </c>
      <c r="F33" s="203" t="s">
        <v>88</v>
      </c>
      <c r="G33" s="203" t="s">
        <v>135</v>
      </c>
      <c r="H33" s="204">
        <v>1</v>
      </c>
      <c r="I33" s="205" t="s">
        <v>13</v>
      </c>
      <c r="J33" s="206">
        <v>0</v>
      </c>
      <c r="K33" s="45">
        <f t="shared" si="8"/>
        <v>0</v>
      </c>
      <c r="L33" s="45">
        <f t="shared" si="9"/>
        <v>0</v>
      </c>
      <c r="M33" s="45">
        <f t="shared" si="10"/>
        <v>0</v>
      </c>
      <c r="N33" s="46">
        <f t="shared" si="11"/>
        <v>0</v>
      </c>
    </row>
    <row r="34" spans="1:14" ht="27.75" customHeight="1">
      <c r="A34" s="198" t="s">
        <v>66</v>
      </c>
      <c r="B34" s="199" t="s">
        <v>90</v>
      </c>
      <c r="C34" s="200"/>
      <c r="D34" s="201"/>
      <c r="E34" s="202" t="s">
        <v>91</v>
      </c>
      <c r="F34" s="201"/>
      <c r="G34" s="201" t="s">
        <v>92</v>
      </c>
      <c r="H34" s="204">
        <v>1</v>
      </c>
      <c r="I34" s="205" t="s">
        <v>13</v>
      </c>
      <c r="J34" s="206">
        <v>0</v>
      </c>
      <c r="K34" s="45">
        <f t="shared" si="8"/>
        <v>0</v>
      </c>
      <c r="L34" s="45">
        <f t="shared" si="9"/>
        <v>0</v>
      </c>
      <c r="M34" s="45">
        <f t="shared" si="10"/>
        <v>0</v>
      </c>
      <c r="N34" s="46">
        <f t="shared" si="11"/>
        <v>0</v>
      </c>
    </row>
    <row r="35" spans="1:14" ht="39" customHeight="1">
      <c r="A35" s="198" t="s">
        <v>66</v>
      </c>
      <c r="B35" s="199" t="s">
        <v>136</v>
      </c>
      <c r="C35" s="200"/>
      <c r="D35" s="201"/>
      <c r="E35" s="202" t="s">
        <v>94</v>
      </c>
      <c r="F35" s="203" t="s">
        <v>95</v>
      </c>
      <c r="G35" s="203" t="s">
        <v>137</v>
      </c>
      <c r="H35" s="204">
        <v>2</v>
      </c>
      <c r="I35" s="205" t="s">
        <v>13</v>
      </c>
      <c r="J35" s="206">
        <v>0</v>
      </c>
      <c r="K35" s="45">
        <f t="shared" si="8"/>
        <v>0</v>
      </c>
      <c r="L35" s="45">
        <f t="shared" si="9"/>
        <v>0</v>
      </c>
      <c r="M35" s="45">
        <f t="shared" si="10"/>
        <v>0</v>
      </c>
      <c r="N35" s="46">
        <f t="shared" si="11"/>
        <v>0</v>
      </c>
    </row>
    <row r="36" spans="1:14" ht="82.5" customHeight="1">
      <c r="A36" s="198" t="s">
        <v>66</v>
      </c>
      <c r="B36" s="199" t="s">
        <v>138</v>
      </c>
      <c r="C36" s="200"/>
      <c r="D36" s="201"/>
      <c r="E36" s="202" t="s">
        <v>98</v>
      </c>
      <c r="F36" s="203" t="s">
        <v>99</v>
      </c>
      <c r="G36" s="203" t="s">
        <v>139</v>
      </c>
      <c r="H36" s="204">
        <v>1</v>
      </c>
      <c r="I36" s="205" t="s">
        <v>13</v>
      </c>
      <c r="J36" s="206">
        <v>0</v>
      </c>
      <c r="K36" s="45">
        <f t="shared" si="8"/>
        <v>0</v>
      </c>
      <c r="L36" s="45">
        <f t="shared" si="9"/>
        <v>0</v>
      </c>
      <c r="M36" s="45">
        <f t="shared" si="10"/>
        <v>0</v>
      </c>
      <c r="N36" s="46">
        <f t="shared" si="11"/>
        <v>0</v>
      </c>
    </row>
    <row r="37" spans="1:14" ht="18" customHeight="1">
      <c r="A37" s="214" t="s">
        <v>66</v>
      </c>
      <c r="B37" s="199" t="s">
        <v>103</v>
      </c>
      <c r="C37" s="200"/>
      <c r="D37" s="201"/>
      <c r="E37" s="202" t="s">
        <v>104</v>
      </c>
      <c r="F37" s="203" t="s">
        <v>105</v>
      </c>
      <c r="G37" s="201" t="s">
        <v>92</v>
      </c>
      <c r="H37" s="204">
        <v>1</v>
      </c>
      <c r="I37" s="205" t="s">
        <v>13</v>
      </c>
      <c r="J37" s="206">
        <v>0</v>
      </c>
      <c r="K37" s="45">
        <f t="shared" si="8"/>
        <v>0</v>
      </c>
      <c r="L37" s="45">
        <f t="shared" si="9"/>
        <v>0</v>
      </c>
      <c r="M37" s="45">
        <f t="shared" si="10"/>
        <v>0</v>
      </c>
      <c r="N37" s="46">
        <f t="shared" si="11"/>
        <v>0</v>
      </c>
    </row>
    <row r="38" spans="1:14" ht="27.75" customHeight="1">
      <c r="A38" s="198" t="s">
        <v>66</v>
      </c>
      <c r="B38" s="199" t="s">
        <v>106</v>
      </c>
      <c r="C38" s="200"/>
      <c r="D38" s="201"/>
      <c r="E38" s="202" t="s">
        <v>107</v>
      </c>
      <c r="F38" s="203"/>
      <c r="G38" s="201" t="s">
        <v>92</v>
      </c>
      <c r="H38" s="204">
        <v>1.5</v>
      </c>
      <c r="I38" s="205" t="s">
        <v>108</v>
      </c>
      <c r="J38" s="206">
        <v>0</v>
      </c>
      <c r="K38" s="45">
        <f t="shared" si="8"/>
        <v>0</v>
      </c>
      <c r="L38" s="45">
        <f t="shared" si="9"/>
        <v>0</v>
      </c>
      <c r="M38" s="45">
        <f t="shared" si="10"/>
        <v>0</v>
      </c>
      <c r="N38" s="46">
        <f t="shared" si="11"/>
        <v>0</v>
      </c>
    </row>
    <row r="39" spans="1:14" ht="17.25" customHeight="1" thickBot="1">
      <c r="A39" s="57"/>
      <c r="B39" s="58"/>
      <c r="C39" s="59"/>
      <c r="D39" s="60"/>
      <c r="E39" s="51"/>
      <c r="F39" s="61"/>
      <c r="G39" s="53"/>
      <c r="H39" s="54"/>
      <c r="I39" s="55"/>
      <c r="J39" s="62"/>
      <c r="K39" s="63"/>
      <c r="L39" s="63"/>
      <c r="M39" s="63"/>
      <c r="N39" s="64"/>
    </row>
    <row r="40" spans="1:14" ht="17.25" customHeight="1" thickBot="1">
      <c r="A40" s="215"/>
      <c r="B40" s="216"/>
      <c r="C40" s="217"/>
      <c r="D40" s="218"/>
      <c r="E40" s="219" t="s">
        <v>140</v>
      </c>
      <c r="F40" s="220"/>
      <c r="G40" s="221"/>
      <c r="H40" s="222"/>
      <c r="I40" s="223"/>
      <c r="J40" s="195"/>
      <c r="K40" s="195"/>
      <c r="L40" s="195"/>
      <c r="M40" s="195"/>
      <c r="N40" s="37">
        <f>N41+N42+N43+N44+N45+N46+N47+N48+N49</f>
        <v>0</v>
      </c>
    </row>
    <row r="41" spans="1:14" ht="42.75" customHeight="1">
      <c r="A41" s="38" t="s">
        <v>66</v>
      </c>
      <c r="B41" s="39" t="s">
        <v>141</v>
      </c>
      <c r="C41" s="40"/>
      <c r="D41" s="224"/>
      <c r="E41" s="225" t="s">
        <v>114</v>
      </c>
      <c r="F41" s="226" t="s">
        <v>115</v>
      </c>
      <c r="G41" s="226" t="s">
        <v>116</v>
      </c>
      <c r="H41" s="43">
        <v>1</v>
      </c>
      <c r="I41" s="44" t="s">
        <v>13</v>
      </c>
      <c r="J41" s="206">
        <v>0</v>
      </c>
      <c r="K41" s="45">
        <f aca="true" t="shared" si="12" ref="K41:K49">J41*0.15</f>
        <v>0</v>
      </c>
      <c r="L41" s="45">
        <f aca="true" t="shared" si="13" ref="L41:L49">H41*J41</f>
        <v>0</v>
      </c>
      <c r="M41" s="45">
        <f aca="true" t="shared" si="14" ref="M41:M49">H41*K41</f>
        <v>0</v>
      </c>
      <c r="N41" s="46">
        <f aca="true" t="shared" si="15" ref="N41:N49">L41+M41</f>
        <v>0</v>
      </c>
    </row>
    <row r="42" spans="1:14" ht="29.25" customHeight="1">
      <c r="A42" s="198" t="s">
        <v>66</v>
      </c>
      <c r="B42" s="199" t="s">
        <v>142</v>
      </c>
      <c r="C42" s="200"/>
      <c r="D42" s="201"/>
      <c r="E42" s="202" t="s">
        <v>79</v>
      </c>
      <c r="F42" s="201" t="s">
        <v>80</v>
      </c>
      <c r="G42" s="203" t="s">
        <v>118</v>
      </c>
      <c r="H42" s="204">
        <v>1</v>
      </c>
      <c r="I42" s="205" t="s">
        <v>13</v>
      </c>
      <c r="J42" s="206">
        <v>0</v>
      </c>
      <c r="K42" s="45">
        <f t="shared" si="12"/>
        <v>0</v>
      </c>
      <c r="L42" s="45">
        <f t="shared" si="13"/>
        <v>0</v>
      </c>
      <c r="M42" s="45">
        <f t="shared" si="14"/>
        <v>0</v>
      </c>
      <c r="N42" s="46">
        <f t="shared" si="15"/>
        <v>0</v>
      </c>
    </row>
    <row r="43" spans="1:14" ht="39" customHeight="1">
      <c r="A43" s="198" t="s">
        <v>66</v>
      </c>
      <c r="B43" s="199" t="s">
        <v>143</v>
      </c>
      <c r="C43" s="200"/>
      <c r="D43" s="201"/>
      <c r="E43" s="202" t="s">
        <v>83</v>
      </c>
      <c r="F43" s="203" t="s">
        <v>84</v>
      </c>
      <c r="G43" s="203" t="s">
        <v>144</v>
      </c>
      <c r="H43" s="204">
        <v>1</v>
      </c>
      <c r="I43" s="205" t="s">
        <v>13</v>
      </c>
      <c r="J43" s="206">
        <v>0</v>
      </c>
      <c r="K43" s="45">
        <f t="shared" si="12"/>
        <v>0</v>
      </c>
      <c r="L43" s="45">
        <f t="shared" si="13"/>
        <v>0</v>
      </c>
      <c r="M43" s="45">
        <f t="shared" si="14"/>
        <v>0</v>
      </c>
      <c r="N43" s="46">
        <f t="shared" si="15"/>
        <v>0</v>
      </c>
    </row>
    <row r="44" spans="1:14" ht="52.5" customHeight="1">
      <c r="A44" s="198" t="s">
        <v>66</v>
      </c>
      <c r="B44" s="199" t="s">
        <v>145</v>
      </c>
      <c r="C44" s="200"/>
      <c r="D44" s="201"/>
      <c r="E44" s="202" t="s">
        <v>87</v>
      </c>
      <c r="F44" s="203" t="s">
        <v>88</v>
      </c>
      <c r="G44" s="203" t="s">
        <v>122</v>
      </c>
      <c r="H44" s="204">
        <v>1</v>
      </c>
      <c r="I44" s="205" t="s">
        <v>13</v>
      </c>
      <c r="J44" s="206">
        <v>0</v>
      </c>
      <c r="K44" s="45">
        <f t="shared" si="12"/>
        <v>0</v>
      </c>
      <c r="L44" s="45">
        <f t="shared" si="13"/>
        <v>0</v>
      </c>
      <c r="M44" s="45">
        <f t="shared" si="14"/>
        <v>0</v>
      </c>
      <c r="N44" s="46">
        <f t="shared" si="15"/>
        <v>0</v>
      </c>
    </row>
    <row r="45" spans="1:14" ht="26.25" customHeight="1">
      <c r="A45" s="198" t="s">
        <v>66</v>
      </c>
      <c r="B45" s="199" t="s">
        <v>90</v>
      </c>
      <c r="C45" s="200"/>
      <c r="D45" s="201"/>
      <c r="E45" s="202" t="s">
        <v>91</v>
      </c>
      <c r="F45" s="201"/>
      <c r="G45" s="201" t="s">
        <v>92</v>
      </c>
      <c r="H45" s="204">
        <v>1</v>
      </c>
      <c r="I45" s="205" t="s">
        <v>13</v>
      </c>
      <c r="J45" s="206">
        <v>0</v>
      </c>
      <c r="K45" s="45">
        <f t="shared" si="12"/>
        <v>0</v>
      </c>
      <c r="L45" s="45">
        <f t="shared" si="13"/>
        <v>0</v>
      </c>
      <c r="M45" s="45">
        <f t="shared" si="14"/>
        <v>0</v>
      </c>
      <c r="N45" s="46">
        <f t="shared" si="15"/>
        <v>0</v>
      </c>
    </row>
    <row r="46" spans="1:14" ht="39" customHeight="1">
      <c r="A46" s="198" t="s">
        <v>66</v>
      </c>
      <c r="B46" s="199" t="s">
        <v>123</v>
      </c>
      <c r="C46" s="200"/>
      <c r="D46" s="201"/>
      <c r="E46" s="202" t="s">
        <v>94</v>
      </c>
      <c r="F46" s="203" t="s">
        <v>95</v>
      </c>
      <c r="G46" s="203" t="s">
        <v>124</v>
      </c>
      <c r="H46" s="204">
        <v>2</v>
      </c>
      <c r="I46" s="205" t="s">
        <v>13</v>
      </c>
      <c r="J46" s="206">
        <v>0</v>
      </c>
      <c r="K46" s="45">
        <f t="shared" si="12"/>
        <v>0</v>
      </c>
      <c r="L46" s="45">
        <f t="shared" si="13"/>
        <v>0</v>
      </c>
      <c r="M46" s="45">
        <f t="shared" si="14"/>
        <v>0</v>
      </c>
      <c r="N46" s="46">
        <f t="shared" si="15"/>
        <v>0</v>
      </c>
    </row>
    <row r="47" spans="1:14" ht="81.75" customHeight="1">
      <c r="A47" s="198" t="s">
        <v>66</v>
      </c>
      <c r="B47" s="199" t="s">
        <v>125</v>
      </c>
      <c r="C47" s="200"/>
      <c r="D47" s="201"/>
      <c r="E47" s="202" t="s">
        <v>98</v>
      </c>
      <c r="F47" s="203" t="s">
        <v>99</v>
      </c>
      <c r="G47" s="203" t="s">
        <v>126</v>
      </c>
      <c r="H47" s="204">
        <v>1</v>
      </c>
      <c r="I47" s="205" t="s">
        <v>13</v>
      </c>
      <c r="J47" s="206">
        <v>0</v>
      </c>
      <c r="K47" s="45">
        <f t="shared" si="12"/>
        <v>0</v>
      </c>
      <c r="L47" s="45">
        <f t="shared" si="13"/>
        <v>0</v>
      </c>
      <c r="M47" s="45">
        <f t="shared" si="14"/>
        <v>0</v>
      </c>
      <c r="N47" s="46">
        <f t="shared" si="15"/>
        <v>0</v>
      </c>
    </row>
    <row r="48" spans="1:14" ht="15.75" customHeight="1">
      <c r="A48" s="214" t="s">
        <v>66</v>
      </c>
      <c r="B48" s="199" t="s">
        <v>103</v>
      </c>
      <c r="C48" s="200"/>
      <c r="D48" s="201"/>
      <c r="E48" s="202" t="s">
        <v>104</v>
      </c>
      <c r="F48" s="203" t="s">
        <v>105</v>
      </c>
      <c r="G48" s="201" t="s">
        <v>92</v>
      </c>
      <c r="H48" s="204">
        <v>1</v>
      </c>
      <c r="I48" s="205" t="s">
        <v>13</v>
      </c>
      <c r="J48" s="206">
        <v>0</v>
      </c>
      <c r="K48" s="45">
        <f t="shared" si="12"/>
        <v>0</v>
      </c>
      <c r="L48" s="45">
        <f t="shared" si="13"/>
        <v>0</v>
      </c>
      <c r="M48" s="45">
        <f t="shared" si="14"/>
        <v>0</v>
      </c>
      <c r="N48" s="46">
        <f t="shared" si="15"/>
        <v>0</v>
      </c>
    </row>
    <row r="49" spans="1:14" ht="27" customHeight="1">
      <c r="A49" s="198" t="s">
        <v>66</v>
      </c>
      <c r="B49" s="199" t="s">
        <v>106</v>
      </c>
      <c r="C49" s="200"/>
      <c r="D49" s="201"/>
      <c r="E49" s="202" t="s">
        <v>107</v>
      </c>
      <c r="F49" s="203"/>
      <c r="G49" s="201" t="s">
        <v>92</v>
      </c>
      <c r="H49" s="204">
        <v>1.5</v>
      </c>
      <c r="I49" s="205" t="s">
        <v>108</v>
      </c>
      <c r="J49" s="206">
        <v>0</v>
      </c>
      <c r="K49" s="45">
        <f t="shared" si="12"/>
        <v>0</v>
      </c>
      <c r="L49" s="45">
        <f t="shared" si="13"/>
        <v>0</v>
      </c>
      <c r="M49" s="45">
        <f t="shared" si="14"/>
        <v>0</v>
      </c>
      <c r="N49" s="46">
        <f t="shared" si="15"/>
        <v>0</v>
      </c>
    </row>
    <row r="50" spans="1:14" ht="16.5" customHeight="1" thickBot="1">
      <c r="A50" s="57"/>
      <c r="B50" s="58"/>
      <c r="C50" s="59"/>
      <c r="D50" s="60"/>
      <c r="E50" s="51"/>
      <c r="F50" s="61"/>
      <c r="G50" s="53"/>
      <c r="H50" s="54"/>
      <c r="I50" s="55"/>
      <c r="J50" s="62"/>
      <c r="K50" s="63"/>
      <c r="L50" s="63"/>
      <c r="M50" s="63"/>
      <c r="N50" s="64"/>
    </row>
    <row r="51" spans="1:14" ht="16.5" customHeight="1" thickBot="1">
      <c r="A51" s="36"/>
      <c r="B51" s="10"/>
      <c r="C51" s="11"/>
      <c r="D51" s="12"/>
      <c r="E51" s="13" t="s">
        <v>146</v>
      </c>
      <c r="F51" s="14"/>
      <c r="G51" s="15"/>
      <c r="H51" s="16"/>
      <c r="I51" s="17"/>
      <c r="J51" s="195"/>
      <c r="K51" s="195"/>
      <c r="L51" s="195"/>
      <c r="M51" s="195"/>
      <c r="N51" s="37">
        <f>N52+N53+N54+N55+N56+N57</f>
        <v>0</v>
      </c>
    </row>
    <row r="52" spans="1:14" ht="90.75" customHeight="1">
      <c r="A52" s="38" t="s">
        <v>66</v>
      </c>
      <c r="B52" s="39" t="s">
        <v>147</v>
      </c>
      <c r="C52" s="40"/>
      <c r="D52" s="224"/>
      <c r="E52" s="225" t="s">
        <v>114</v>
      </c>
      <c r="F52" s="197" t="s">
        <v>76</v>
      </c>
      <c r="G52" s="197" t="s">
        <v>148</v>
      </c>
      <c r="H52" s="43">
        <v>1</v>
      </c>
      <c r="I52" s="44" t="s">
        <v>13</v>
      </c>
      <c r="J52" s="206">
        <v>0</v>
      </c>
      <c r="K52" s="45">
        <f aca="true" t="shared" si="16" ref="K52:K57">J52*0.15</f>
        <v>0</v>
      </c>
      <c r="L52" s="45">
        <f aca="true" t="shared" si="17" ref="L52:L57">H52*J52</f>
        <v>0</v>
      </c>
      <c r="M52" s="45">
        <f aca="true" t="shared" si="18" ref="M52:M57">H52*K52</f>
        <v>0</v>
      </c>
      <c r="N52" s="46">
        <f aca="true" t="shared" si="19" ref="N52:N57">L52+M52</f>
        <v>0</v>
      </c>
    </row>
    <row r="53" spans="1:14" ht="27.75" customHeight="1">
      <c r="A53" s="198" t="s">
        <v>66</v>
      </c>
      <c r="B53" s="199" t="s">
        <v>149</v>
      </c>
      <c r="C53" s="200"/>
      <c r="D53" s="201"/>
      <c r="E53" s="202" t="s">
        <v>79</v>
      </c>
      <c r="F53" s="201" t="s">
        <v>80</v>
      </c>
      <c r="G53" s="203" t="s">
        <v>150</v>
      </c>
      <c r="H53" s="204">
        <v>1</v>
      </c>
      <c r="I53" s="205" t="s">
        <v>13</v>
      </c>
      <c r="J53" s="206">
        <v>0</v>
      </c>
      <c r="K53" s="45">
        <f t="shared" si="16"/>
        <v>0</v>
      </c>
      <c r="L53" s="45">
        <f t="shared" si="17"/>
        <v>0</v>
      </c>
      <c r="M53" s="45">
        <f t="shared" si="18"/>
        <v>0</v>
      </c>
      <c r="N53" s="46">
        <f t="shared" si="19"/>
        <v>0</v>
      </c>
    </row>
    <row r="54" spans="1:14" ht="39.75" customHeight="1">
      <c r="A54" s="198" t="s">
        <v>66</v>
      </c>
      <c r="B54" s="199" t="s">
        <v>151</v>
      </c>
      <c r="C54" s="200"/>
      <c r="D54" s="201"/>
      <c r="E54" s="202" t="s">
        <v>83</v>
      </c>
      <c r="F54" s="203" t="s">
        <v>84</v>
      </c>
      <c r="G54" s="203" t="s">
        <v>152</v>
      </c>
      <c r="H54" s="204">
        <v>1</v>
      </c>
      <c r="I54" s="205" t="s">
        <v>13</v>
      </c>
      <c r="J54" s="206">
        <v>0</v>
      </c>
      <c r="K54" s="45">
        <f t="shared" si="16"/>
        <v>0</v>
      </c>
      <c r="L54" s="45">
        <f t="shared" si="17"/>
        <v>0</v>
      </c>
      <c r="M54" s="45">
        <f t="shared" si="18"/>
        <v>0</v>
      </c>
      <c r="N54" s="46">
        <f t="shared" si="19"/>
        <v>0</v>
      </c>
    </row>
    <row r="55" spans="1:14" ht="51.75" customHeight="1">
      <c r="A55" s="198" t="s">
        <v>66</v>
      </c>
      <c r="B55" s="199" t="s">
        <v>153</v>
      </c>
      <c r="C55" s="200"/>
      <c r="D55" s="201"/>
      <c r="E55" s="202" t="s">
        <v>87</v>
      </c>
      <c r="F55" s="203" t="s">
        <v>88</v>
      </c>
      <c r="G55" s="203" t="s">
        <v>154</v>
      </c>
      <c r="H55" s="204">
        <v>1</v>
      </c>
      <c r="I55" s="205" t="s">
        <v>13</v>
      </c>
      <c r="J55" s="206">
        <v>0</v>
      </c>
      <c r="K55" s="45">
        <f t="shared" si="16"/>
        <v>0</v>
      </c>
      <c r="L55" s="45">
        <f t="shared" si="17"/>
        <v>0</v>
      </c>
      <c r="M55" s="45">
        <f t="shared" si="18"/>
        <v>0</v>
      </c>
      <c r="N55" s="46">
        <f t="shared" si="19"/>
        <v>0</v>
      </c>
    </row>
    <row r="56" spans="1:14" ht="39" customHeight="1">
      <c r="A56" s="198" t="s">
        <v>66</v>
      </c>
      <c r="B56" s="199" t="s">
        <v>93</v>
      </c>
      <c r="C56" s="200"/>
      <c r="D56" s="201"/>
      <c r="E56" s="202" t="s">
        <v>94</v>
      </c>
      <c r="F56" s="203" t="s">
        <v>95</v>
      </c>
      <c r="G56" s="203" t="s">
        <v>96</v>
      </c>
      <c r="H56" s="204">
        <v>4</v>
      </c>
      <c r="I56" s="205" t="s">
        <v>13</v>
      </c>
      <c r="J56" s="206">
        <v>0</v>
      </c>
      <c r="K56" s="45">
        <f t="shared" si="16"/>
        <v>0</v>
      </c>
      <c r="L56" s="45">
        <f t="shared" si="17"/>
        <v>0</v>
      </c>
      <c r="M56" s="45">
        <f t="shared" si="18"/>
        <v>0</v>
      </c>
      <c r="N56" s="46">
        <f t="shared" si="19"/>
        <v>0</v>
      </c>
    </row>
    <row r="57" spans="1:14" ht="66.75" customHeight="1">
      <c r="A57" s="198" t="s">
        <v>66</v>
      </c>
      <c r="B57" s="199" t="s">
        <v>155</v>
      </c>
      <c r="C57" s="200"/>
      <c r="D57" s="201"/>
      <c r="E57" s="202" t="s">
        <v>98</v>
      </c>
      <c r="F57" s="203" t="s">
        <v>156</v>
      </c>
      <c r="G57" s="203" t="s">
        <v>157</v>
      </c>
      <c r="H57" s="204">
        <v>1</v>
      </c>
      <c r="I57" s="205" t="s">
        <v>13</v>
      </c>
      <c r="J57" s="206">
        <v>0</v>
      </c>
      <c r="K57" s="45">
        <f t="shared" si="16"/>
        <v>0</v>
      </c>
      <c r="L57" s="45">
        <f t="shared" si="17"/>
        <v>0</v>
      </c>
      <c r="M57" s="45">
        <f t="shared" si="18"/>
        <v>0</v>
      </c>
      <c r="N57" s="46">
        <f t="shared" si="19"/>
        <v>0</v>
      </c>
    </row>
    <row r="58" spans="1:14" ht="15.75" customHeight="1" thickBot="1">
      <c r="A58" s="57"/>
      <c r="B58" s="58"/>
      <c r="C58" s="59"/>
      <c r="D58" s="60"/>
      <c r="E58" s="51"/>
      <c r="F58" s="61"/>
      <c r="G58" s="53"/>
      <c r="H58" s="54"/>
      <c r="I58" s="55"/>
      <c r="J58" s="62"/>
      <c r="K58" s="63"/>
      <c r="L58" s="63"/>
      <c r="M58" s="63"/>
      <c r="N58" s="64"/>
    </row>
    <row r="59" spans="1:14" ht="15.75" customHeight="1" thickBot="1">
      <c r="A59" s="36"/>
      <c r="B59" s="10"/>
      <c r="C59" s="11"/>
      <c r="D59" s="12"/>
      <c r="E59" s="13" t="s">
        <v>158</v>
      </c>
      <c r="F59" s="14"/>
      <c r="G59" s="15"/>
      <c r="H59" s="16"/>
      <c r="I59" s="17"/>
      <c r="J59" s="195"/>
      <c r="K59" s="195"/>
      <c r="L59" s="195"/>
      <c r="M59" s="195"/>
      <c r="N59" s="37">
        <f>N60+N61+N62+N63+N64+N65+N66</f>
        <v>0</v>
      </c>
    </row>
    <row r="60" spans="1:14" ht="41.25" customHeight="1">
      <c r="A60" s="38" t="s">
        <v>66</v>
      </c>
      <c r="B60" s="39" t="s">
        <v>159</v>
      </c>
      <c r="C60" s="40"/>
      <c r="D60" s="224"/>
      <c r="E60" s="225" t="s">
        <v>114</v>
      </c>
      <c r="F60" s="226" t="s">
        <v>115</v>
      </c>
      <c r="G60" s="226" t="s">
        <v>160</v>
      </c>
      <c r="H60" s="43">
        <v>1</v>
      </c>
      <c r="I60" s="44" t="s">
        <v>13</v>
      </c>
      <c r="J60" s="206">
        <v>0</v>
      </c>
      <c r="K60" s="45">
        <f aca="true" t="shared" si="20" ref="K60:K66">J60*0.15</f>
        <v>0</v>
      </c>
      <c r="L60" s="45">
        <f aca="true" t="shared" si="21" ref="L60:L66">H60*J60</f>
        <v>0</v>
      </c>
      <c r="M60" s="45">
        <f aca="true" t="shared" si="22" ref="M60:M66">H60*K60</f>
        <v>0</v>
      </c>
      <c r="N60" s="46">
        <f aca="true" t="shared" si="23" ref="N60:N66">L60+M60</f>
        <v>0</v>
      </c>
    </row>
    <row r="61" spans="1:14" ht="27.75" customHeight="1">
      <c r="A61" s="198" t="s">
        <v>66</v>
      </c>
      <c r="B61" s="199" t="s">
        <v>161</v>
      </c>
      <c r="C61" s="200"/>
      <c r="D61" s="201"/>
      <c r="E61" s="202" t="s">
        <v>79</v>
      </c>
      <c r="F61" s="201" t="s">
        <v>80</v>
      </c>
      <c r="G61" s="203" t="s">
        <v>162</v>
      </c>
      <c r="H61" s="204">
        <v>1</v>
      </c>
      <c r="I61" s="205" t="s">
        <v>13</v>
      </c>
      <c r="J61" s="206">
        <v>0</v>
      </c>
      <c r="K61" s="45">
        <f t="shared" si="20"/>
        <v>0</v>
      </c>
      <c r="L61" s="45">
        <f t="shared" si="21"/>
        <v>0</v>
      </c>
      <c r="M61" s="45">
        <f t="shared" si="22"/>
        <v>0</v>
      </c>
      <c r="N61" s="46">
        <f t="shared" si="23"/>
        <v>0</v>
      </c>
    </row>
    <row r="62" spans="1:14" ht="39.75" customHeight="1">
      <c r="A62" s="198" t="s">
        <v>66</v>
      </c>
      <c r="B62" s="199" t="s">
        <v>163</v>
      </c>
      <c r="C62" s="200"/>
      <c r="D62" s="201"/>
      <c r="E62" s="202" t="s">
        <v>83</v>
      </c>
      <c r="F62" s="203" t="s">
        <v>84</v>
      </c>
      <c r="G62" s="203" t="s">
        <v>164</v>
      </c>
      <c r="H62" s="204">
        <v>1</v>
      </c>
      <c r="I62" s="205" t="s">
        <v>13</v>
      </c>
      <c r="J62" s="206">
        <v>0</v>
      </c>
      <c r="K62" s="45">
        <f t="shared" si="20"/>
        <v>0</v>
      </c>
      <c r="L62" s="45">
        <f t="shared" si="21"/>
        <v>0</v>
      </c>
      <c r="M62" s="45">
        <f t="shared" si="22"/>
        <v>0</v>
      </c>
      <c r="N62" s="46">
        <f t="shared" si="23"/>
        <v>0</v>
      </c>
    </row>
    <row r="63" spans="1:14" ht="50.25" customHeight="1">
      <c r="A63" s="198" t="s">
        <v>66</v>
      </c>
      <c r="B63" s="199" t="s">
        <v>165</v>
      </c>
      <c r="C63" s="200"/>
      <c r="D63" s="201"/>
      <c r="E63" s="202" t="s">
        <v>87</v>
      </c>
      <c r="F63" s="203" t="s">
        <v>88</v>
      </c>
      <c r="G63" s="203" t="s">
        <v>166</v>
      </c>
      <c r="H63" s="204">
        <v>1</v>
      </c>
      <c r="I63" s="205" t="s">
        <v>13</v>
      </c>
      <c r="J63" s="206">
        <v>0</v>
      </c>
      <c r="K63" s="45">
        <f t="shared" si="20"/>
        <v>0</v>
      </c>
      <c r="L63" s="45">
        <f t="shared" si="21"/>
        <v>0</v>
      </c>
      <c r="M63" s="45">
        <f t="shared" si="22"/>
        <v>0</v>
      </c>
      <c r="N63" s="46">
        <f t="shared" si="23"/>
        <v>0</v>
      </c>
    </row>
    <row r="64" spans="1:14" ht="39" customHeight="1">
      <c r="A64" s="198" t="s">
        <v>66</v>
      </c>
      <c r="B64" s="199" t="s">
        <v>167</v>
      </c>
      <c r="C64" s="200"/>
      <c r="D64" s="201"/>
      <c r="E64" s="202" t="s">
        <v>94</v>
      </c>
      <c r="F64" s="203" t="s">
        <v>95</v>
      </c>
      <c r="G64" s="203" t="s">
        <v>168</v>
      </c>
      <c r="H64" s="204">
        <v>2</v>
      </c>
      <c r="I64" s="205" t="s">
        <v>13</v>
      </c>
      <c r="J64" s="206">
        <v>0</v>
      </c>
      <c r="K64" s="45">
        <f t="shared" si="20"/>
        <v>0</v>
      </c>
      <c r="L64" s="45">
        <f t="shared" si="21"/>
        <v>0</v>
      </c>
      <c r="M64" s="45">
        <f t="shared" si="22"/>
        <v>0</v>
      </c>
      <c r="N64" s="46">
        <f t="shared" si="23"/>
        <v>0</v>
      </c>
    </row>
    <row r="65" spans="1:14" ht="76.5" customHeight="1">
      <c r="A65" s="198" t="s">
        <v>66</v>
      </c>
      <c r="B65" s="199" t="s">
        <v>103</v>
      </c>
      <c r="C65" s="200"/>
      <c r="D65" s="201"/>
      <c r="E65" s="202" t="s">
        <v>98</v>
      </c>
      <c r="F65" s="203" t="s">
        <v>99</v>
      </c>
      <c r="G65" s="203" t="s">
        <v>169</v>
      </c>
      <c r="H65" s="204">
        <v>2</v>
      </c>
      <c r="I65" s="205" t="s">
        <v>13</v>
      </c>
      <c r="J65" s="206">
        <v>0</v>
      </c>
      <c r="K65" s="45">
        <f t="shared" si="20"/>
        <v>0</v>
      </c>
      <c r="L65" s="45">
        <f t="shared" si="21"/>
        <v>0</v>
      </c>
      <c r="M65" s="45">
        <f t="shared" si="22"/>
        <v>0</v>
      </c>
      <c r="N65" s="46">
        <f t="shared" si="23"/>
        <v>0</v>
      </c>
    </row>
    <row r="66" spans="1:14" ht="27" customHeight="1">
      <c r="A66" s="198" t="s">
        <v>66</v>
      </c>
      <c r="B66" s="199" t="s">
        <v>170</v>
      </c>
      <c r="C66" s="200"/>
      <c r="D66" s="201"/>
      <c r="E66" s="202" t="s">
        <v>107</v>
      </c>
      <c r="F66" s="203"/>
      <c r="G66" s="201" t="s">
        <v>171</v>
      </c>
      <c r="H66" s="204">
        <v>3</v>
      </c>
      <c r="I66" s="205" t="s">
        <v>108</v>
      </c>
      <c r="J66" s="206">
        <v>0</v>
      </c>
      <c r="K66" s="45">
        <f t="shared" si="20"/>
        <v>0</v>
      </c>
      <c r="L66" s="45">
        <f t="shared" si="21"/>
        <v>0</v>
      </c>
      <c r="M66" s="45">
        <f t="shared" si="22"/>
        <v>0</v>
      </c>
      <c r="N66" s="46">
        <f t="shared" si="23"/>
        <v>0</v>
      </c>
    </row>
    <row r="67" spans="1:14" ht="16.5" customHeight="1" thickBot="1">
      <c r="A67" s="57"/>
      <c r="B67" s="227"/>
      <c r="C67" s="51"/>
      <c r="D67" s="51"/>
      <c r="E67" s="51"/>
      <c r="F67" s="61"/>
      <c r="G67" s="53"/>
      <c r="H67" s="54"/>
      <c r="I67" s="55"/>
      <c r="J67" s="62"/>
      <c r="K67" s="63"/>
      <c r="L67" s="63"/>
      <c r="M67" s="63"/>
      <c r="N67" s="64"/>
    </row>
    <row r="68" spans="1:14" ht="16.5" customHeight="1" thickBot="1">
      <c r="A68" s="36"/>
      <c r="B68" s="10"/>
      <c r="C68" s="11"/>
      <c r="D68" s="12"/>
      <c r="E68" s="13" t="s">
        <v>172</v>
      </c>
      <c r="F68" s="14"/>
      <c r="G68" s="15"/>
      <c r="H68" s="16"/>
      <c r="I68" s="17"/>
      <c r="J68" s="195"/>
      <c r="K68" s="195"/>
      <c r="L68" s="195"/>
      <c r="M68" s="195"/>
      <c r="N68" s="37">
        <f>N69+N70+N71+N72+N73+N74+N75</f>
        <v>0</v>
      </c>
    </row>
    <row r="69" spans="1:14" ht="41.25" customHeight="1">
      <c r="A69" s="38" t="s">
        <v>66</v>
      </c>
      <c r="B69" s="39" t="s">
        <v>173</v>
      </c>
      <c r="C69" s="40"/>
      <c r="D69" s="224"/>
      <c r="E69" s="225" t="s">
        <v>114</v>
      </c>
      <c r="F69" s="226" t="s">
        <v>115</v>
      </c>
      <c r="G69" s="226" t="s">
        <v>174</v>
      </c>
      <c r="H69" s="43">
        <v>1</v>
      </c>
      <c r="I69" s="44" t="s">
        <v>13</v>
      </c>
      <c r="J69" s="206">
        <v>0</v>
      </c>
      <c r="K69" s="45">
        <f aca="true" t="shared" si="24" ref="K69:K75">J69*0.15</f>
        <v>0</v>
      </c>
      <c r="L69" s="45">
        <f aca="true" t="shared" si="25" ref="L69:L75">H69*J69</f>
        <v>0</v>
      </c>
      <c r="M69" s="45">
        <f aca="true" t="shared" si="26" ref="M69:M75">H69*K69</f>
        <v>0</v>
      </c>
      <c r="N69" s="46">
        <f aca="true" t="shared" si="27" ref="N69:N75">L69+M69</f>
        <v>0</v>
      </c>
    </row>
    <row r="70" spans="1:14" ht="26.25" customHeight="1">
      <c r="A70" s="198" t="s">
        <v>66</v>
      </c>
      <c r="B70" s="199" t="s">
        <v>175</v>
      </c>
      <c r="C70" s="200"/>
      <c r="D70" s="201"/>
      <c r="E70" s="202" t="s">
        <v>79</v>
      </c>
      <c r="F70" s="201" t="s">
        <v>80</v>
      </c>
      <c r="G70" s="203" t="s">
        <v>118</v>
      </c>
      <c r="H70" s="204">
        <v>1</v>
      </c>
      <c r="I70" s="205" t="s">
        <v>13</v>
      </c>
      <c r="J70" s="206">
        <v>0</v>
      </c>
      <c r="K70" s="45">
        <f t="shared" si="24"/>
        <v>0</v>
      </c>
      <c r="L70" s="45">
        <f t="shared" si="25"/>
        <v>0</v>
      </c>
      <c r="M70" s="45">
        <f t="shared" si="26"/>
        <v>0</v>
      </c>
      <c r="N70" s="46">
        <f t="shared" si="27"/>
        <v>0</v>
      </c>
    </row>
    <row r="71" spans="1:14" ht="42" customHeight="1">
      <c r="A71" s="198" t="s">
        <v>66</v>
      </c>
      <c r="B71" s="199" t="s">
        <v>176</v>
      </c>
      <c r="C71" s="200"/>
      <c r="D71" s="201"/>
      <c r="E71" s="202" t="s">
        <v>83</v>
      </c>
      <c r="F71" s="203" t="s">
        <v>84</v>
      </c>
      <c r="G71" s="203" t="s">
        <v>177</v>
      </c>
      <c r="H71" s="204">
        <v>1</v>
      </c>
      <c r="I71" s="205" t="s">
        <v>13</v>
      </c>
      <c r="J71" s="206">
        <v>0</v>
      </c>
      <c r="K71" s="45">
        <f t="shared" si="24"/>
        <v>0</v>
      </c>
      <c r="L71" s="45">
        <f t="shared" si="25"/>
        <v>0</v>
      </c>
      <c r="M71" s="45">
        <f t="shared" si="26"/>
        <v>0</v>
      </c>
      <c r="N71" s="46">
        <f t="shared" si="27"/>
        <v>0</v>
      </c>
    </row>
    <row r="72" spans="1:14" ht="54" customHeight="1">
      <c r="A72" s="198" t="s">
        <v>66</v>
      </c>
      <c r="B72" s="199" t="s">
        <v>178</v>
      </c>
      <c r="C72" s="200"/>
      <c r="D72" s="201"/>
      <c r="E72" s="202" t="s">
        <v>87</v>
      </c>
      <c r="F72" s="203" t="s">
        <v>88</v>
      </c>
      <c r="G72" s="203" t="s">
        <v>122</v>
      </c>
      <c r="H72" s="204">
        <v>1</v>
      </c>
      <c r="I72" s="205" t="s">
        <v>13</v>
      </c>
      <c r="J72" s="206">
        <v>0</v>
      </c>
      <c r="K72" s="45">
        <f t="shared" si="24"/>
        <v>0</v>
      </c>
      <c r="L72" s="45">
        <f t="shared" si="25"/>
        <v>0</v>
      </c>
      <c r="M72" s="45">
        <f t="shared" si="26"/>
        <v>0</v>
      </c>
      <c r="N72" s="46">
        <f t="shared" si="27"/>
        <v>0</v>
      </c>
    </row>
    <row r="73" spans="1:14" ht="52.5" customHeight="1">
      <c r="A73" s="198" t="s">
        <v>66</v>
      </c>
      <c r="B73" s="48" t="s">
        <v>179</v>
      </c>
      <c r="C73" s="200"/>
      <c r="D73" s="201"/>
      <c r="E73" s="202" t="s">
        <v>180</v>
      </c>
      <c r="F73" s="203" t="s">
        <v>181</v>
      </c>
      <c r="G73" s="201" t="s">
        <v>182</v>
      </c>
      <c r="H73" s="204">
        <v>2</v>
      </c>
      <c r="I73" s="205" t="s">
        <v>13</v>
      </c>
      <c r="J73" s="206">
        <v>0</v>
      </c>
      <c r="K73" s="45">
        <f t="shared" si="24"/>
        <v>0</v>
      </c>
      <c r="L73" s="45">
        <f t="shared" si="25"/>
        <v>0</v>
      </c>
      <c r="M73" s="45">
        <f t="shared" si="26"/>
        <v>0</v>
      </c>
      <c r="N73" s="46">
        <f t="shared" si="27"/>
        <v>0</v>
      </c>
    </row>
    <row r="74" spans="1:14" ht="78" customHeight="1">
      <c r="A74" s="198" t="s">
        <v>66</v>
      </c>
      <c r="B74" s="199" t="s">
        <v>103</v>
      </c>
      <c r="C74" s="200"/>
      <c r="D74" s="201"/>
      <c r="E74" s="202" t="s">
        <v>98</v>
      </c>
      <c r="F74" s="203" t="s">
        <v>99</v>
      </c>
      <c r="G74" s="203" t="s">
        <v>169</v>
      </c>
      <c r="H74" s="204">
        <v>1</v>
      </c>
      <c r="I74" s="205" t="s">
        <v>13</v>
      </c>
      <c r="J74" s="206">
        <v>0</v>
      </c>
      <c r="K74" s="45">
        <f t="shared" si="24"/>
        <v>0</v>
      </c>
      <c r="L74" s="45">
        <f t="shared" si="25"/>
        <v>0</v>
      </c>
      <c r="M74" s="45">
        <f t="shared" si="26"/>
        <v>0</v>
      </c>
      <c r="N74" s="46">
        <f t="shared" si="27"/>
        <v>0</v>
      </c>
    </row>
    <row r="75" spans="1:14" ht="29.25" customHeight="1">
      <c r="A75" s="198" t="s">
        <v>66</v>
      </c>
      <c r="B75" s="199" t="s">
        <v>170</v>
      </c>
      <c r="C75" s="200"/>
      <c r="D75" s="201"/>
      <c r="E75" s="202" t="s">
        <v>107</v>
      </c>
      <c r="F75" s="203"/>
      <c r="G75" s="201" t="s">
        <v>171</v>
      </c>
      <c r="H75" s="204">
        <v>1.5</v>
      </c>
      <c r="I75" s="205" t="s">
        <v>108</v>
      </c>
      <c r="J75" s="206">
        <v>0</v>
      </c>
      <c r="K75" s="45">
        <f t="shared" si="24"/>
        <v>0</v>
      </c>
      <c r="L75" s="45">
        <f t="shared" si="25"/>
        <v>0</v>
      </c>
      <c r="M75" s="45">
        <f t="shared" si="26"/>
        <v>0</v>
      </c>
      <c r="N75" s="46">
        <f t="shared" si="27"/>
        <v>0</v>
      </c>
    </row>
    <row r="76" spans="1:14" ht="15.75" customHeight="1" thickBot="1">
      <c r="A76" s="57"/>
      <c r="B76" s="58"/>
      <c r="C76" s="59"/>
      <c r="D76" s="60"/>
      <c r="E76" s="51"/>
      <c r="F76" s="61"/>
      <c r="G76" s="53"/>
      <c r="H76" s="54"/>
      <c r="I76" s="55"/>
      <c r="J76" s="62"/>
      <c r="K76" s="63"/>
      <c r="L76" s="63"/>
      <c r="M76" s="63"/>
      <c r="N76" s="64"/>
    </row>
    <row r="77" spans="1:14" ht="15.75" customHeight="1" thickBot="1">
      <c r="A77" s="36"/>
      <c r="B77" s="10"/>
      <c r="C77" s="11"/>
      <c r="D77" s="12"/>
      <c r="E77" s="13" t="s">
        <v>183</v>
      </c>
      <c r="F77" s="14"/>
      <c r="G77" s="15"/>
      <c r="H77" s="16"/>
      <c r="I77" s="17"/>
      <c r="J77" s="195"/>
      <c r="K77" s="195"/>
      <c r="L77" s="195"/>
      <c r="M77" s="195"/>
      <c r="N77" s="37">
        <f>N78+N79+N80+N81+N82+N83+N84+N85+N86</f>
        <v>0</v>
      </c>
    </row>
    <row r="78" spans="1:14" ht="39.75" customHeight="1">
      <c r="A78" s="38" t="s">
        <v>66</v>
      </c>
      <c r="B78" s="39" t="s">
        <v>184</v>
      </c>
      <c r="C78" s="40"/>
      <c r="D78" s="224"/>
      <c r="E78" s="225" t="s">
        <v>114</v>
      </c>
      <c r="F78" s="226" t="s">
        <v>115</v>
      </c>
      <c r="G78" s="226" t="s">
        <v>185</v>
      </c>
      <c r="H78" s="43">
        <v>1</v>
      </c>
      <c r="I78" s="44" t="s">
        <v>13</v>
      </c>
      <c r="J78" s="206">
        <v>0</v>
      </c>
      <c r="K78" s="45">
        <f aca="true" t="shared" si="28" ref="K78:K86">J78*0.15</f>
        <v>0</v>
      </c>
      <c r="L78" s="45">
        <f aca="true" t="shared" si="29" ref="L78:L86">H78*J78</f>
        <v>0</v>
      </c>
      <c r="M78" s="45">
        <f aca="true" t="shared" si="30" ref="M78:M86">H78*K78</f>
        <v>0</v>
      </c>
      <c r="N78" s="46">
        <f aca="true" t="shared" si="31" ref="N78:N86">L78+M78</f>
        <v>0</v>
      </c>
    </row>
    <row r="79" spans="1:14" ht="52.5" customHeight="1">
      <c r="A79" s="198" t="s">
        <v>66</v>
      </c>
      <c r="B79" s="199" t="s">
        <v>186</v>
      </c>
      <c r="C79" s="200"/>
      <c r="D79" s="201"/>
      <c r="E79" s="202" t="s">
        <v>87</v>
      </c>
      <c r="F79" s="203" t="s">
        <v>88</v>
      </c>
      <c r="G79" s="203" t="s">
        <v>187</v>
      </c>
      <c r="H79" s="204">
        <v>1</v>
      </c>
      <c r="I79" s="205" t="s">
        <v>13</v>
      </c>
      <c r="J79" s="206">
        <v>0</v>
      </c>
      <c r="K79" s="45">
        <f t="shared" si="28"/>
        <v>0</v>
      </c>
      <c r="L79" s="45">
        <f t="shared" si="29"/>
        <v>0</v>
      </c>
      <c r="M79" s="45">
        <f t="shared" si="30"/>
        <v>0</v>
      </c>
      <c r="N79" s="46">
        <f t="shared" si="31"/>
        <v>0</v>
      </c>
    </row>
    <row r="80" spans="1:14" ht="40.5" customHeight="1">
      <c r="A80" s="47" t="s">
        <v>66</v>
      </c>
      <c r="B80" s="48" t="s">
        <v>188</v>
      </c>
      <c r="C80" s="49"/>
      <c r="D80" s="60"/>
      <c r="E80" s="196" t="s">
        <v>114</v>
      </c>
      <c r="F80" s="197" t="s">
        <v>115</v>
      </c>
      <c r="G80" s="197" t="s">
        <v>189</v>
      </c>
      <c r="H80" s="54">
        <v>1</v>
      </c>
      <c r="I80" s="55" t="s">
        <v>13</v>
      </c>
      <c r="J80" s="206">
        <v>0</v>
      </c>
      <c r="K80" s="45">
        <f t="shared" si="28"/>
        <v>0</v>
      </c>
      <c r="L80" s="45">
        <f t="shared" si="29"/>
        <v>0</v>
      </c>
      <c r="M80" s="45">
        <f t="shared" si="30"/>
        <v>0</v>
      </c>
      <c r="N80" s="46">
        <f t="shared" si="31"/>
        <v>0</v>
      </c>
    </row>
    <row r="81" spans="1:14" ht="27.75" customHeight="1">
      <c r="A81" s="198" t="s">
        <v>66</v>
      </c>
      <c r="B81" s="199" t="s">
        <v>190</v>
      </c>
      <c r="C81" s="200"/>
      <c r="D81" s="201"/>
      <c r="E81" s="202" t="s">
        <v>79</v>
      </c>
      <c r="F81" s="201" t="s">
        <v>191</v>
      </c>
      <c r="G81" s="203" t="s">
        <v>192</v>
      </c>
      <c r="H81" s="204">
        <v>1</v>
      </c>
      <c r="I81" s="205" t="s">
        <v>13</v>
      </c>
      <c r="J81" s="206">
        <v>0</v>
      </c>
      <c r="K81" s="45">
        <f t="shared" si="28"/>
        <v>0</v>
      </c>
      <c r="L81" s="45">
        <f t="shared" si="29"/>
        <v>0</v>
      </c>
      <c r="M81" s="45">
        <f t="shared" si="30"/>
        <v>0</v>
      </c>
      <c r="N81" s="46">
        <f t="shared" si="31"/>
        <v>0</v>
      </c>
    </row>
    <row r="82" spans="1:14" ht="39" customHeight="1">
      <c r="A82" s="198" t="s">
        <v>66</v>
      </c>
      <c r="B82" s="199" t="s">
        <v>193</v>
      </c>
      <c r="C82" s="200"/>
      <c r="D82" s="201"/>
      <c r="E82" s="202" t="s">
        <v>83</v>
      </c>
      <c r="F82" s="203" t="s">
        <v>84</v>
      </c>
      <c r="G82" s="203" t="s">
        <v>194</v>
      </c>
      <c r="H82" s="204">
        <v>1</v>
      </c>
      <c r="I82" s="205" t="s">
        <v>13</v>
      </c>
      <c r="J82" s="206">
        <v>0</v>
      </c>
      <c r="K82" s="45">
        <f t="shared" si="28"/>
        <v>0</v>
      </c>
      <c r="L82" s="45">
        <f t="shared" si="29"/>
        <v>0</v>
      </c>
      <c r="M82" s="45">
        <f t="shared" si="30"/>
        <v>0</v>
      </c>
      <c r="N82" s="46">
        <f t="shared" si="31"/>
        <v>0</v>
      </c>
    </row>
    <row r="83" spans="1:14" ht="54.75" customHeight="1">
      <c r="A83" s="198" t="s">
        <v>66</v>
      </c>
      <c r="B83" s="199" t="s">
        <v>195</v>
      </c>
      <c r="C83" s="200"/>
      <c r="D83" s="201"/>
      <c r="E83" s="202" t="s">
        <v>87</v>
      </c>
      <c r="F83" s="203" t="s">
        <v>88</v>
      </c>
      <c r="G83" s="203" t="s">
        <v>154</v>
      </c>
      <c r="H83" s="204">
        <v>1</v>
      </c>
      <c r="I83" s="205" t="s">
        <v>13</v>
      </c>
      <c r="J83" s="206">
        <v>0</v>
      </c>
      <c r="K83" s="45">
        <f t="shared" si="28"/>
        <v>0</v>
      </c>
      <c r="L83" s="45">
        <f t="shared" si="29"/>
        <v>0</v>
      </c>
      <c r="M83" s="45">
        <f t="shared" si="30"/>
        <v>0</v>
      </c>
      <c r="N83" s="46">
        <f t="shared" si="31"/>
        <v>0</v>
      </c>
    </row>
    <row r="84" spans="1:14" ht="40.5" customHeight="1">
      <c r="A84" s="198" t="s">
        <v>66</v>
      </c>
      <c r="B84" s="199" t="s">
        <v>196</v>
      </c>
      <c r="C84" s="200"/>
      <c r="D84" s="201"/>
      <c r="E84" s="202" t="s">
        <v>94</v>
      </c>
      <c r="F84" s="203" t="s">
        <v>95</v>
      </c>
      <c r="G84" s="203" t="s">
        <v>197</v>
      </c>
      <c r="H84" s="204">
        <v>4</v>
      </c>
      <c r="I84" s="205" t="s">
        <v>13</v>
      </c>
      <c r="J84" s="206">
        <v>0</v>
      </c>
      <c r="K84" s="45">
        <f t="shared" si="28"/>
        <v>0</v>
      </c>
      <c r="L84" s="45">
        <f t="shared" si="29"/>
        <v>0</v>
      </c>
      <c r="M84" s="45">
        <f t="shared" si="30"/>
        <v>0</v>
      </c>
      <c r="N84" s="46">
        <f t="shared" si="31"/>
        <v>0</v>
      </c>
    </row>
    <row r="85" spans="1:14" ht="52.5" customHeight="1">
      <c r="A85" s="198" t="s">
        <v>66</v>
      </c>
      <c r="B85" s="199" t="s">
        <v>179</v>
      </c>
      <c r="C85" s="200"/>
      <c r="D85" s="201"/>
      <c r="E85" s="202" t="s">
        <v>180</v>
      </c>
      <c r="F85" s="203" t="s">
        <v>181</v>
      </c>
      <c r="G85" s="201" t="s">
        <v>182</v>
      </c>
      <c r="H85" s="204">
        <v>15</v>
      </c>
      <c r="I85" s="205" t="s">
        <v>13</v>
      </c>
      <c r="J85" s="206">
        <v>0</v>
      </c>
      <c r="K85" s="45">
        <f t="shared" si="28"/>
        <v>0</v>
      </c>
      <c r="L85" s="45">
        <f t="shared" si="29"/>
        <v>0</v>
      </c>
      <c r="M85" s="45">
        <f t="shared" si="30"/>
        <v>0</v>
      </c>
      <c r="N85" s="46">
        <f t="shared" si="31"/>
        <v>0</v>
      </c>
    </row>
    <row r="86" spans="1:14" ht="79.5" customHeight="1">
      <c r="A86" s="198" t="s">
        <v>66</v>
      </c>
      <c r="B86" s="199" t="s">
        <v>138</v>
      </c>
      <c r="C86" s="200"/>
      <c r="D86" s="201"/>
      <c r="E86" s="202" t="s">
        <v>98</v>
      </c>
      <c r="F86" s="203" t="s">
        <v>99</v>
      </c>
      <c r="G86" s="203" t="s">
        <v>139</v>
      </c>
      <c r="H86" s="204">
        <v>4</v>
      </c>
      <c r="I86" s="205" t="s">
        <v>13</v>
      </c>
      <c r="J86" s="206">
        <v>0</v>
      </c>
      <c r="K86" s="45">
        <f t="shared" si="28"/>
        <v>0</v>
      </c>
      <c r="L86" s="45">
        <f t="shared" si="29"/>
        <v>0</v>
      </c>
      <c r="M86" s="45">
        <f t="shared" si="30"/>
        <v>0</v>
      </c>
      <c r="N86" s="46">
        <f t="shared" si="31"/>
        <v>0</v>
      </c>
    </row>
    <row r="87" spans="1:14" ht="16.5" customHeight="1" thickBot="1">
      <c r="A87" s="57"/>
      <c r="B87" s="58"/>
      <c r="C87" s="59"/>
      <c r="D87" s="60"/>
      <c r="E87" s="51"/>
      <c r="F87" s="61"/>
      <c r="G87" s="53"/>
      <c r="H87" s="54"/>
      <c r="I87" s="55"/>
      <c r="J87" s="62"/>
      <c r="K87" s="63"/>
      <c r="L87" s="63"/>
      <c r="M87" s="63"/>
      <c r="N87" s="64"/>
    </row>
    <row r="88" spans="1:14" ht="16.5" customHeight="1" thickBot="1">
      <c r="A88" s="36"/>
      <c r="B88" s="10"/>
      <c r="C88" s="11"/>
      <c r="D88" s="12"/>
      <c r="E88" s="13" t="s">
        <v>198</v>
      </c>
      <c r="F88" s="14"/>
      <c r="G88" s="15"/>
      <c r="H88" s="16"/>
      <c r="I88" s="17"/>
      <c r="J88" s="195"/>
      <c r="K88" s="195"/>
      <c r="L88" s="195"/>
      <c r="M88" s="195"/>
      <c r="N88" s="37">
        <f>N89+N90</f>
        <v>0</v>
      </c>
    </row>
    <row r="89" spans="1:14" ht="51.75" customHeight="1">
      <c r="A89" s="38" t="s">
        <v>66</v>
      </c>
      <c r="B89" s="39" t="s">
        <v>199</v>
      </c>
      <c r="C89" s="40"/>
      <c r="D89" s="224"/>
      <c r="E89" s="225" t="s">
        <v>200</v>
      </c>
      <c r="F89" s="226" t="s">
        <v>201</v>
      </c>
      <c r="G89" s="226" t="s">
        <v>202</v>
      </c>
      <c r="H89" s="43">
        <v>2</v>
      </c>
      <c r="I89" s="44" t="s">
        <v>13</v>
      </c>
      <c r="J89" s="206">
        <v>0</v>
      </c>
      <c r="K89" s="45">
        <f aca="true" t="shared" si="32" ref="K89:K90">J89*0.15</f>
        <v>0</v>
      </c>
      <c r="L89" s="45">
        <f aca="true" t="shared" si="33" ref="L89:L90">H89*J89</f>
        <v>0</v>
      </c>
      <c r="M89" s="45">
        <f aca="true" t="shared" si="34" ref="M89:M90">H89*K89</f>
        <v>0</v>
      </c>
      <c r="N89" s="46">
        <f aca="true" t="shared" si="35" ref="N89:N90">L89+M89</f>
        <v>0</v>
      </c>
    </row>
    <row r="90" spans="1:14" ht="18.75" customHeight="1">
      <c r="A90" s="198" t="s">
        <v>66</v>
      </c>
      <c r="B90" s="199" t="s">
        <v>106</v>
      </c>
      <c r="C90" s="200"/>
      <c r="D90" s="201"/>
      <c r="E90" s="202" t="s">
        <v>107</v>
      </c>
      <c r="F90" s="203"/>
      <c r="G90" s="201" t="s">
        <v>92</v>
      </c>
      <c r="H90" s="204">
        <v>8</v>
      </c>
      <c r="I90" s="205" t="s">
        <v>108</v>
      </c>
      <c r="J90" s="206">
        <v>0</v>
      </c>
      <c r="K90" s="45">
        <f t="shared" si="32"/>
        <v>0</v>
      </c>
      <c r="L90" s="45">
        <f t="shared" si="33"/>
        <v>0</v>
      </c>
      <c r="M90" s="45">
        <f t="shared" si="34"/>
        <v>0</v>
      </c>
      <c r="N90" s="46">
        <f t="shared" si="35"/>
        <v>0</v>
      </c>
    </row>
    <row r="91" spans="1:14" ht="16.5" customHeight="1" thickBot="1">
      <c r="A91" s="57"/>
      <c r="B91" s="227"/>
      <c r="C91" s="51"/>
      <c r="D91" s="51"/>
      <c r="E91" s="51"/>
      <c r="F91" s="61"/>
      <c r="G91" s="53"/>
      <c r="H91" s="54"/>
      <c r="I91" s="55"/>
      <c r="J91" s="62"/>
      <c r="K91" s="63"/>
      <c r="L91" s="63"/>
      <c r="M91" s="63"/>
      <c r="N91" s="64"/>
    </row>
    <row r="92" spans="1:14" ht="16.5" customHeight="1" thickBot="1">
      <c r="A92" s="36"/>
      <c r="B92" s="10"/>
      <c r="C92" s="11"/>
      <c r="D92" s="12"/>
      <c r="E92" s="13" t="s">
        <v>203</v>
      </c>
      <c r="F92" s="14"/>
      <c r="G92" s="15"/>
      <c r="H92" s="16"/>
      <c r="I92" s="17"/>
      <c r="J92" s="195"/>
      <c r="K92" s="195"/>
      <c r="L92" s="195"/>
      <c r="M92" s="195"/>
      <c r="N92" s="37">
        <f>N93+N94+N95+N96+N97</f>
        <v>0</v>
      </c>
    </row>
    <row r="93" spans="1:14" ht="93.75" customHeight="1">
      <c r="A93" s="38" t="s">
        <v>66</v>
      </c>
      <c r="B93" s="39" t="s">
        <v>204</v>
      </c>
      <c r="C93" s="40"/>
      <c r="D93" s="224"/>
      <c r="E93" s="225" t="s">
        <v>114</v>
      </c>
      <c r="F93" s="197" t="s">
        <v>76</v>
      </c>
      <c r="G93" s="197" t="s">
        <v>205</v>
      </c>
      <c r="H93" s="43">
        <v>1</v>
      </c>
      <c r="I93" s="44" t="s">
        <v>13</v>
      </c>
      <c r="J93" s="206">
        <v>0</v>
      </c>
      <c r="K93" s="45">
        <f aca="true" t="shared" si="36" ref="K93:K97">J93*0.15</f>
        <v>0</v>
      </c>
      <c r="L93" s="45">
        <f aca="true" t="shared" si="37" ref="L93:L97">H93*J93</f>
        <v>0</v>
      </c>
      <c r="M93" s="45">
        <f aca="true" t="shared" si="38" ref="M93:M97">H93*K93</f>
        <v>0</v>
      </c>
      <c r="N93" s="46">
        <f aca="true" t="shared" si="39" ref="N93:N97">L93+M93</f>
        <v>0</v>
      </c>
    </row>
    <row r="94" spans="1:14" ht="24.75" customHeight="1">
      <c r="A94" s="198" t="s">
        <v>66</v>
      </c>
      <c r="B94" s="199" t="s">
        <v>206</v>
      </c>
      <c r="C94" s="200"/>
      <c r="D94" s="201"/>
      <c r="E94" s="202" t="s">
        <v>79</v>
      </c>
      <c r="F94" s="201" t="s">
        <v>80</v>
      </c>
      <c r="G94" s="203" t="s">
        <v>207</v>
      </c>
      <c r="H94" s="204">
        <v>1</v>
      </c>
      <c r="I94" s="205" t="s">
        <v>13</v>
      </c>
      <c r="J94" s="206">
        <v>0</v>
      </c>
      <c r="K94" s="45">
        <f t="shared" si="36"/>
        <v>0</v>
      </c>
      <c r="L94" s="45">
        <f t="shared" si="37"/>
        <v>0</v>
      </c>
      <c r="M94" s="45">
        <f t="shared" si="38"/>
        <v>0</v>
      </c>
      <c r="N94" s="46">
        <f t="shared" si="39"/>
        <v>0</v>
      </c>
    </row>
    <row r="95" spans="1:14" ht="27" customHeight="1">
      <c r="A95" s="198" t="s">
        <v>66</v>
      </c>
      <c r="B95" s="199" t="s">
        <v>208</v>
      </c>
      <c r="C95" s="200"/>
      <c r="D95" s="201"/>
      <c r="E95" s="202" t="s">
        <v>209</v>
      </c>
      <c r="F95" s="203" t="s">
        <v>210</v>
      </c>
      <c r="G95" s="201" t="s">
        <v>211</v>
      </c>
      <c r="H95" s="204">
        <v>2</v>
      </c>
      <c r="I95" s="205" t="s">
        <v>13</v>
      </c>
      <c r="J95" s="206">
        <v>0</v>
      </c>
      <c r="K95" s="45">
        <f t="shared" si="36"/>
        <v>0</v>
      </c>
      <c r="L95" s="45">
        <f t="shared" si="37"/>
        <v>0</v>
      </c>
      <c r="M95" s="45">
        <f t="shared" si="38"/>
        <v>0</v>
      </c>
      <c r="N95" s="46">
        <f t="shared" si="39"/>
        <v>0</v>
      </c>
    </row>
    <row r="96" spans="1:14" ht="18.75" customHeight="1">
      <c r="A96" s="198" t="s">
        <v>66</v>
      </c>
      <c r="B96" s="199" t="s">
        <v>212</v>
      </c>
      <c r="C96" s="200"/>
      <c r="D96" s="201"/>
      <c r="E96" s="202" t="s">
        <v>107</v>
      </c>
      <c r="F96" s="203"/>
      <c r="G96" s="201" t="s">
        <v>213</v>
      </c>
      <c r="H96" s="204">
        <v>26</v>
      </c>
      <c r="I96" s="205" t="s">
        <v>108</v>
      </c>
      <c r="J96" s="206">
        <v>0</v>
      </c>
      <c r="K96" s="45">
        <f t="shared" si="36"/>
        <v>0</v>
      </c>
      <c r="L96" s="45">
        <f t="shared" si="37"/>
        <v>0</v>
      </c>
      <c r="M96" s="45">
        <f t="shared" si="38"/>
        <v>0</v>
      </c>
      <c r="N96" s="46">
        <f t="shared" si="39"/>
        <v>0</v>
      </c>
    </row>
    <row r="97" spans="1:14" ht="18.75" customHeight="1">
      <c r="A97" s="198" t="s">
        <v>66</v>
      </c>
      <c r="B97" s="199" t="s">
        <v>109</v>
      </c>
      <c r="C97" s="200"/>
      <c r="D97" s="201"/>
      <c r="E97" s="202" t="s">
        <v>214</v>
      </c>
      <c r="F97" s="203"/>
      <c r="G97" s="201" t="s">
        <v>215</v>
      </c>
      <c r="H97" s="204">
        <v>3</v>
      </c>
      <c r="I97" s="205" t="s">
        <v>13</v>
      </c>
      <c r="J97" s="206">
        <v>0</v>
      </c>
      <c r="K97" s="45">
        <f t="shared" si="36"/>
        <v>0</v>
      </c>
      <c r="L97" s="45">
        <f t="shared" si="37"/>
        <v>0</v>
      </c>
      <c r="M97" s="45">
        <f t="shared" si="38"/>
        <v>0</v>
      </c>
      <c r="N97" s="46">
        <f t="shared" si="39"/>
        <v>0</v>
      </c>
    </row>
    <row r="98" spans="1:14" ht="18.75" customHeight="1" thickBot="1">
      <c r="A98" s="57"/>
      <c r="B98" s="58"/>
      <c r="C98" s="59"/>
      <c r="D98" s="60"/>
      <c r="E98" s="51"/>
      <c r="F98" s="61"/>
      <c r="G98" s="53"/>
      <c r="H98" s="54"/>
      <c r="I98" s="55"/>
      <c r="J98" s="62"/>
      <c r="K98" s="63"/>
      <c r="L98" s="63"/>
      <c r="M98" s="63"/>
      <c r="N98" s="64"/>
    </row>
    <row r="99" spans="1:14" ht="18.75" customHeight="1" thickBot="1">
      <c r="A99" s="36"/>
      <c r="B99" s="10"/>
      <c r="C99" s="11"/>
      <c r="D99" s="12"/>
      <c r="E99" s="13" t="s">
        <v>216</v>
      </c>
      <c r="F99" s="14"/>
      <c r="G99" s="15"/>
      <c r="H99" s="16"/>
      <c r="I99" s="17"/>
      <c r="J99" s="195"/>
      <c r="K99" s="195"/>
      <c r="L99" s="195"/>
      <c r="M99" s="195"/>
      <c r="N99" s="37">
        <f>N100+N101+N102+N103+N104</f>
        <v>0</v>
      </c>
    </row>
    <row r="100" spans="1:14" ht="53.25" customHeight="1">
      <c r="A100" s="38" t="s">
        <v>66</v>
      </c>
      <c r="B100" s="39" t="s">
        <v>90</v>
      </c>
      <c r="C100" s="40"/>
      <c r="D100" s="224"/>
      <c r="E100" s="225" t="s">
        <v>200</v>
      </c>
      <c r="F100" s="226" t="s">
        <v>201</v>
      </c>
      <c r="G100" s="226" t="s">
        <v>217</v>
      </c>
      <c r="H100" s="43">
        <v>1</v>
      </c>
      <c r="I100" s="44" t="s">
        <v>13</v>
      </c>
      <c r="J100" s="206">
        <v>0</v>
      </c>
      <c r="K100" s="45">
        <f aca="true" t="shared" si="40" ref="K100:K103">J100*0.15</f>
        <v>0</v>
      </c>
      <c r="L100" s="45">
        <f aca="true" t="shared" si="41" ref="L100:L104">H100*J100</f>
        <v>0</v>
      </c>
      <c r="M100" s="45">
        <f aca="true" t="shared" si="42" ref="M100:M104">H100*K100</f>
        <v>0</v>
      </c>
      <c r="N100" s="46">
        <f aca="true" t="shared" si="43" ref="N100:N104">L100+M100</f>
        <v>0</v>
      </c>
    </row>
    <row r="101" spans="1:14" ht="50.25" customHeight="1">
      <c r="A101" s="47" t="s">
        <v>66</v>
      </c>
      <c r="B101" s="48" t="s">
        <v>218</v>
      </c>
      <c r="C101" s="49"/>
      <c r="D101" s="60"/>
      <c r="E101" s="196" t="s">
        <v>200</v>
      </c>
      <c r="F101" s="197" t="s">
        <v>201</v>
      </c>
      <c r="G101" s="197" t="s">
        <v>219</v>
      </c>
      <c r="H101" s="54">
        <v>1</v>
      </c>
      <c r="I101" s="55" t="s">
        <v>13</v>
      </c>
      <c r="J101" s="206">
        <v>0</v>
      </c>
      <c r="K101" s="45">
        <f t="shared" si="40"/>
        <v>0</v>
      </c>
      <c r="L101" s="45">
        <f t="shared" si="41"/>
        <v>0</v>
      </c>
      <c r="M101" s="45">
        <f t="shared" si="42"/>
        <v>0</v>
      </c>
      <c r="N101" s="46">
        <f t="shared" si="43"/>
        <v>0</v>
      </c>
    </row>
    <row r="102" spans="1:14" ht="16.5" customHeight="1">
      <c r="A102" s="198" t="s">
        <v>66</v>
      </c>
      <c r="B102" s="199" t="s">
        <v>170</v>
      </c>
      <c r="C102" s="200"/>
      <c r="D102" s="201"/>
      <c r="E102" s="202" t="s">
        <v>107</v>
      </c>
      <c r="F102" s="203"/>
      <c r="G102" s="201" t="s">
        <v>171</v>
      </c>
      <c r="H102" s="204">
        <v>2</v>
      </c>
      <c r="I102" s="205" t="s">
        <v>108</v>
      </c>
      <c r="J102" s="206">
        <v>0</v>
      </c>
      <c r="K102" s="45">
        <f t="shared" si="40"/>
        <v>0</v>
      </c>
      <c r="L102" s="45">
        <f t="shared" si="41"/>
        <v>0</v>
      </c>
      <c r="M102" s="45">
        <f t="shared" si="42"/>
        <v>0</v>
      </c>
      <c r="N102" s="46">
        <f t="shared" si="43"/>
        <v>0</v>
      </c>
    </row>
    <row r="103" spans="1:14" ht="16.5" customHeight="1">
      <c r="A103" s="198" t="s">
        <v>66</v>
      </c>
      <c r="B103" s="199" t="s">
        <v>212</v>
      </c>
      <c r="C103" s="200"/>
      <c r="D103" s="201"/>
      <c r="E103" s="202" t="s">
        <v>107</v>
      </c>
      <c r="F103" s="203"/>
      <c r="G103" s="201" t="s">
        <v>213</v>
      </c>
      <c r="H103" s="204">
        <v>2</v>
      </c>
      <c r="I103" s="205" t="s">
        <v>108</v>
      </c>
      <c r="J103" s="206">
        <v>0</v>
      </c>
      <c r="K103" s="45">
        <f t="shared" si="40"/>
        <v>0</v>
      </c>
      <c r="L103" s="45">
        <f t="shared" si="41"/>
        <v>0</v>
      </c>
      <c r="M103" s="45">
        <f t="shared" si="42"/>
        <v>0</v>
      </c>
      <c r="N103" s="46">
        <f t="shared" si="43"/>
        <v>0</v>
      </c>
    </row>
    <row r="104" spans="1:14" ht="16.5" customHeight="1">
      <c r="A104" s="198" t="s">
        <v>66</v>
      </c>
      <c r="B104" s="199" t="s">
        <v>109</v>
      </c>
      <c r="C104" s="200"/>
      <c r="D104" s="201"/>
      <c r="E104" s="202" t="s">
        <v>220</v>
      </c>
      <c r="F104" s="203"/>
      <c r="G104" s="201" t="s">
        <v>213</v>
      </c>
      <c r="H104" s="204">
        <v>1</v>
      </c>
      <c r="I104" s="205" t="s">
        <v>13</v>
      </c>
      <c r="J104" s="62">
        <v>0</v>
      </c>
      <c r="K104" s="194">
        <v>0</v>
      </c>
      <c r="L104" s="45">
        <f t="shared" si="41"/>
        <v>0</v>
      </c>
      <c r="M104" s="45">
        <f t="shared" si="42"/>
        <v>0</v>
      </c>
      <c r="N104" s="46">
        <f t="shared" si="43"/>
        <v>0</v>
      </c>
    </row>
    <row r="105" spans="1:14" ht="16.5" customHeight="1" thickBot="1">
      <c r="A105" s="57"/>
      <c r="B105" s="58"/>
      <c r="C105" s="59"/>
      <c r="D105" s="60"/>
      <c r="E105" s="51"/>
      <c r="F105" s="61"/>
      <c r="G105" s="53"/>
      <c r="H105" s="54"/>
      <c r="I105" s="55"/>
      <c r="J105" s="62"/>
      <c r="K105" s="63"/>
      <c r="L105" s="63"/>
      <c r="M105" s="63"/>
      <c r="N105" s="64"/>
    </row>
    <row r="106" spans="1:14" ht="16.5" customHeight="1" thickBot="1">
      <c r="A106" s="36"/>
      <c r="B106" s="10"/>
      <c r="C106" s="11"/>
      <c r="D106" s="12"/>
      <c r="E106" s="13" t="s">
        <v>221</v>
      </c>
      <c r="F106" s="14"/>
      <c r="G106" s="15"/>
      <c r="H106" s="16"/>
      <c r="I106" s="17"/>
      <c r="J106" s="195"/>
      <c r="K106" s="195"/>
      <c r="L106" s="195"/>
      <c r="M106" s="195"/>
      <c r="N106" s="37">
        <f>N107+N108+N109+N110</f>
        <v>0</v>
      </c>
    </row>
    <row r="107" spans="1:14" ht="53.25" customHeight="1">
      <c r="A107" s="38" t="s">
        <v>66</v>
      </c>
      <c r="B107" s="39" t="s">
        <v>222</v>
      </c>
      <c r="C107" s="40"/>
      <c r="D107" s="224"/>
      <c r="E107" s="225" t="s">
        <v>200</v>
      </c>
      <c r="F107" s="226" t="s">
        <v>201</v>
      </c>
      <c r="G107" s="226" t="s">
        <v>223</v>
      </c>
      <c r="H107" s="43">
        <v>1</v>
      </c>
      <c r="I107" s="44" t="s">
        <v>13</v>
      </c>
      <c r="J107" s="206">
        <v>0</v>
      </c>
      <c r="K107" s="45">
        <f aca="true" t="shared" si="44" ref="K107:K110">J107*0.15</f>
        <v>0</v>
      </c>
      <c r="L107" s="45">
        <f aca="true" t="shared" si="45" ref="L107:L110">H107*J107</f>
        <v>0</v>
      </c>
      <c r="M107" s="45">
        <f aca="true" t="shared" si="46" ref="M107:M110">H107*K107</f>
        <v>0</v>
      </c>
      <c r="N107" s="46">
        <f aca="true" t="shared" si="47" ref="N107:N110">L107+M107</f>
        <v>0</v>
      </c>
    </row>
    <row r="108" spans="1:14" ht="27.75" customHeight="1">
      <c r="A108" s="198" t="s">
        <v>66</v>
      </c>
      <c r="B108" s="199" t="s">
        <v>224</v>
      </c>
      <c r="C108" s="200"/>
      <c r="D108" s="201"/>
      <c r="E108" s="202" t="s">
        <v>79</v>
      </c>
      <c r="F108" s="201" t="s">
        <v>80</v>
      </c>
      <c r="G108" s="203" t="s">
        <v>131</v>
      </c>
      <c r="H108" s="204">
        <v>1</v>
      </c>
      <c r="I108" s="205" t="s">
        <v>13</v>
      </c>
      <c r="J108" s="206">
        <v>0</v>
      </c>
      <c r="K108" s="45">
        <f t="shared" si="44"/>
        <v>0</v>
      </c>
      <c r="L108" s="45">
        <f t="shared" si="45"/>
        <v>0</v>
      </c>
      <c r="M108" s="45">
        <f t="shared" si="46"/>
        <v>0</v>
      </c>
      <c r="N108" s="46">
        <f t="shared" si="47"/>
        <v>0</v>
      </c>
    </row>
    <row r="109" spans="1:14" ht="27.75" customHeight="1">
      <c r="A109" s="47" t="s">
        <v>66</v>
      </c>
      <c r="B109" s="48" t="s">
        <v>225</v>
      </c>
      <c r="C109" s="49"/>
      <c r="D109" s="60"/>
      <c r="E109" s="196" t="s">
        <v>200</v>
      </c>
      <c r="F109" s="197" t="s">
        <v>226</v>
      </c>
      <c r="G109" s="197" t="s">
        <v>227</v>
      </c>
      <c r="H109" s="54">
        <v>1</v>
      </c>
      <c r="I109" s="55" t="s">
        <v>13</v>
      </c>
      <c r="J109" s="206">
        <v>0</v>
      </c>
      <c r="K109" s="45">
        <f t="shared" si="44"/>
        <v>0</v>
      </c>
      <c r="L109" s="45">
        <f t="shared" si="45"/>
        <v>0</v>
      </c>
      <c r="M109" s="45">
        <f t="shared" si="46"/>
        <v>0</v>
      </c>
      <c r="N109" s="46">
        <f t="shared" si="47"/>
        <v>0</v>
      </c>
    </row>
    <row r="110" spans="1:14" ht="32.25" customHeight="1">
      <c r="A110" s="198" t="s">
        <v>66</v>
      </c>
      <c r="B110" s="199" t="s">
        <v>228</v>
      </c>
      <c r="C110" s="200"/>
      <c r="D110" s="201"/>
      <c r="E110" s="202" t="s">
        <v>79</v>
      </c>
      <c r="F110" s="201" t="s">
        <v>229</v>
      </c>
      <c r="G110" s="203" t="s">
        <v>230</v>
      </c>
      <c r="H110" s="204">
        <v>1</v>
      </c>
      <c r="I110" s="205" t="s">
        <v>13</v>
      </c>
      <c r="J110" s="206">
        <v>0</v>
      </c>
      <c r="K110" s="45">
        <f t="shared" si="44"/>
        <v>0</v>
      </c>
      <c r="L110" s="45">
        <f t="shared" si="45"/>
        <v>0</v>
      </c>
      <c r="M110" s="45">
        <f t="shared" si="46"/>
        <v>0</v>
      </c>
      <c r="N110" s="46">
        <f t="shared" si="47"/>
        <v>0</v>
      </c>
    </row>
    <row r="111" spans="1:14" ht="20.25" customHeight="1" thickBot="1">
      <c r="A111" s="198"/>
      <c r="B111" s="199"/>
      <c r="C111" s="200"/>
      <c r="D111" s="201"/>
      <c r="E111" s="202"/>
      <c r="F111" s="203"/>
      <c r="G111" s="201"/>
      <c r="H111" s="204"/>
      <c r="I111" s="205"/>
      <c r="J111" s="62"/>
      <c r="K111" s="63"/>
      <c r="L111" s="45"/>
      <c r="M111" s="45"/>
      <c r="N111" s="46"/>
    </row>
    <row r="112" spans="1:14" ht="20.25" customHeight="1" thickBot="1">
      <c r="A112" s="36"/>
      <c r="B112" s="10"/>
      <c r="C112" s="11"/>
      <c r="D112" s="12"/>
      <c r="E112" s="13" t="s">
        <v>231</v>
      </c>
      <c r="F112" s="14"/>
      <c r="G112" s="15"/>
      <c r="H112" s="16"/>
      <c r="I112" s="17"/>
      <c r="J112" s="195"/>
      <c r="K112" s="195"/>
      <c r="L112" s="195"/>
      <c r="M112" s="195"/>
      <c r="N112" s="37">
        <f>N113+N114+N115+N116+N117+N118+N119+N120+N121</f>
        <v>0</v>
      </c>
    </row>
    <row r="113" spans="1:14" ht="43.5" customHeight="1">
      <c r="A113" s="198" t="s">
        <v>66</v>
      </c>
      <c r="B113" s="199" t="s">
        <v>232</v>
      </c>
      <c r="C113" s="200"/>
      <c r="D113" s="228"/>
      <c r="E113" s="202" t="s">
        <v>233</v>
      </c>
      <c r="F113" s="229"/>
      <c r="G113" s="203" t="s">
        <v>234</v>
      </c>
      <c r="H113" s="204">
        <v>1.3</v>
      </c>
      <c r="I113" s="205" t="s">
        <v>108</v>
      </c>
      <c r="J113" s="206">
        <v>0</v>
      </c>
      <c r="K113" s="45">
        <f>J113*0.3</f>
        <v>0</v>
      </c>
      <c r="L113" s="45">
        <f aca="true" t="shared" si="48" ref="L113:L121">H113*J113</f>
        <v>0</v>
      </c>
      <c r="M113" s="45">
        <f aca="true" t="shared" si="49" ref="M113:M121">H113*K113</f>
        <v>0</v>
      </c>
      <c r="N113" s="46">
        <f aca="true" t="shared" si="50" ref="N113:N121">L113+M113</f>
        <v>0</v>
      </c>
    </row>
    <row r="114" spans="1:14" ht="43.5" customHeight="1">
      <c r="A114" s="198" t="s">
        <v>66</v>
      </c>
      <c r="B114" s="199" t="s">
        <v>235</v>
      </c>
      <c r="C114" s="200"/>
      <c r="D114" s="228"/>
      <c r="E114" s="202" t="s">
        <v>233</v>
      </c>
      <c r="F114" s="229"/>
      <c r="G114" s="203" t="s">
        <v>92</v>
      </c>
      <c r="H114" s="204">
        <v>45</v>
      </c>
      <c r="I114" s="205" t="s">
        <v>108</v>
      </c>
      <c r="J114" s="206">
        <v>0</v>
      </c>
      <c r="K114" s="45">
        <f aca="true" t="shared" si="51" ref="K114:K120">J114*0.3</f>
        <v>0</v>
      </c>
      <c r="L114" s="45">
        <f t="shared" si="48"/>
        <v>0</v>
      </c>
      <c r="M114" s="45">
        <f t="shared" si="49"/>
        <v>0</v>
      </c>
      <c r="N114" s="46">
        <f t="shared" si="50"/>
        <v>0</v>
      </c>
    </row>
    <row r="115" spans="1:14" ht="43.5" customHeight="1">
      <c r="A115" s="198" t="s">
        <v>66</v>
      </c>
      <c r="B115" s="199" t="s">
        <v>236</v>
      </c>
      <c r="C115" s="200"/>
      <c r="D115" s="228"/>
      <c r="E115" s="202" t="s">
        <v>233</v>
      </c>
      <c r="F115" s="229"/>
      <c r="G115" s="203" t="s">
        <v>237</v>
      </c>
      <c r="H115" s="204">
        <v>2.6</v>
      </c>
      <c r="I115" s="205" t="s">
        <v>108</v>
      </c>
      <c r="J115" s="206">
        <v>0</v>
      </c>
      <c r="K115" s="45">
        <f t="shared" si="51"/>
        <v>0</v>
      </c>
      <c r="L115" s="45">
        <f t="shared" si="48"/>
        <v>0</v>
      </c>
      <c r="M115" s="45">
        <f t="shared" si="49"/>
        <v>0</v>
      </c>
      <c r="N115" s="46">
        <f t="shared" si="50"/>
        <v>0</v>
      </c>
    </row>
    <row r="116" spans="1:14" ht="43.5" customHeight="1">
      <c r="A116" s="198" t="s">
        <v>66</v>
      </c>
      <c r="B116" s="199" t="s">
        <v>238</v>
      </c>
      <c r="C116" s="200"/>
      <c r="D116" s="228"/>
      <c r="E116" s="202" t="s">
        <v>233</v>
      </c>
      <c r="F116" s="229"/>
      <c r="G116" s="203" t="s">
        <v>171</v>
      </c>
      <c r="H116" s="204">
        <v>8.9</v>
      </c>
      <c r="I116" s="205" t="s">
        <v>108</v>
      </c>
      <c r="J116" s="206">
        <v>0</v>
      </c>
      <c r="K116" s="45">
        <f t="shared" si="51"/>
        <v>0</v>
      </c>
      <c r="L116" s="45">
        <f t="shared" si="48"/>
        <v>0</v>
      </c>
      <c r="M116" s="45">
        <f t="shared" si="49"/>
        <v>0</v>
      </c>
      <c r="N116" s="46">
        <f t="shared" si="50"/>
        <v>0</v>
      </c>
    </row>
    <row r="117" spans="1:14" ht="43.5" customHeight="1">
      <c r="A117" s="198" t="s">
        <v>66</v>
      </c>
      <c r="B117" s="199" t="s">
        <v>239</v>
      </c>
      <c r="C117" s="200"/>
      <c r="D117" s="228"/>
      <c r="E117" s="202" t="s">
        <v>233</v>
      </c>
      <c r="F117" s="229"/>
      <c r="G117" s="203" t="s">
        <v>213</v>
      </c>
      <c r="H117" s="204">
        <v>16</v>
      </c>
      <c r="I117" s="205" t="s">
        <v>108</v>
      </c>
      <c r="J117" s="206">
        <v>0</v>
      </c>
      <c r="K117" s="45">
        <f t="shared" si="51"/>
        <v>0</v>
      </c>
      <c r="L117" s="45">
        <f t="shared" si="48"/>
        <v>0</v>
      </c>
      <c r="M117" s="45">
        <f t="shared" si="49"/>
        <v>0</v>
      </c>
      <c r="N117" s="46">
        <f t="shared" si="50"/>
        <v>0</v>
      </c>
    </row>
    <row r="118" spans="1:14" ht="43.5" customHeight="1">
      <c r="A118" s="198" t="s">
        <v>66</v>
      </c>
      <c r="B118" s="199" t="s">
        <v>240</v>
      </c>
      <c r="C118" s="200"/>
      <c r="D118" s="228"/>
      <c r="E118" s="202" t="s">
        <v>233</v>
      </c>
      <c r="F118" s="229"/>
      <c r="G118" s="203" t="s">
        <v>241</v>
      </c>
      <c r="H118" s="204">
        <v>10.5</v>
      </c>
      <c r="I118" s="205" t="s">
        <v>108</v>
      </c>
      <c r="J118" s="206">
        <v>0</v>
      </c>
      <c r="K118" s="45">
        <f t="shared" si="51"/>
        <v>0</v>
      </c>
      <c r="L118" s="45">
        <f t="shared" si="48"/>
        <v>0</v>
      </c>
      <c r="M118" s="45">
        <f t="shared" si="49"/>
        <v>0</v>
      </c>
      <c r="N118" s="46">
        <f t="shared" si="50"/>
        <v>0</v>
      </c>
    </row>
    <row r="119" spans="1:14" ht="25.5" customHeight="1">
      <c r="A119" s="198" t="s">
        <v>66</v>
      </c>
      <c r="B119" s="199" t="s">
        <v>242</v>
      </c>
      <c r="C119" s="200"/>
      <c r="D119" s="228"/>
      <c r="E119" s="202" t="s">
        <v>243</v>
      </c>
      <c r="F119" s="229"/>
      <c r="G119" s="203"/>
      <c r="H119" s="204">
        <v>530</v>
      </c>
      <c r="I119" s="205" t="s">
        <v>244</v>
      </c>
      <c r="J119" s="206">
        <v>0</v>
      </c>
      <c r="K119" s="45">
        <f t="shared" si="51"/>
        <v>0</v>
      </c>
      <c r="L119" s="45">
        <f t="shared" si="48"/>
        <v>0</v>
      </c>
      <c r="M119" s="45">
        <f t="shared" si="49"/>
        <v>0</v>
      </c>
      <c r="N119" s="46">
        <f t="shared" si="50"/>
        <v>0</v>
      </c>
    </row>
    <row r="120" spans="1:14" ht="25.5" customHeight="1">
      <c r="A120" s="198" t="s">
        <v>66</v>
      </c>
      <c r="B120" s="199" t="s">
        <v>245</v>
      </c>
      <c r="C120" s="200"/>
      <c r="D120" s="228"/>
      <c r="E120" s="202" t="s">
        <v>246</v>
      </c>
      <c r="F120" s="229"/>
      <c r="G120" s="203"/>
      <c r="H120" s="204">
        <v>228</v>
      </c>
      <c r="I120" s="205" t="s">
        <v>244</v>
      </c>
      <c r="J120" s="206">
        <v>0</v>
      </c>
      <c r="K120" s="45">
        <f t="shared" si="51"/>
        <v>0</v>
      </c>
      <c r="L120" s="45">
        <f t="shared" si="48"/>
        <v>0</v>
      </c>
      <c r="M120" s="45">
        <f t="shared" si="49"/>
        <v>0</v>
      </c>
      <c r="N120" s="46">
        <f t="shared" si="50"/>
        <v>0</v>
      </c>
    </row>
    <row r="121" spans="1:14" ht="54.75" customHeight="1">
      <c r="A121" s="198" t="s">
        <v>66</v>
      </c>
      <c r="B121" s="199" t="s">
        <v>247</v>
      </c>
      <c r="C121" s="200"/>
      <c r="D121" s="228"/>
      <c r="E121" s="202" t="s">
        <v>248</v>
      </c>
      <c r="F121" s="229"/>
      <c r="G121" s="203" t="s">
        <v>249</v>
      </c>
      <c r="H121" s="204">
        <v>583</v>
      </c>
      <c r="I121" s="205" t="s">
        <v>244</v>
      </c>
      <c r="J121" s="206">
        <v>0</v>
      </c>
      <c r="K121" s="45">
        <f>J121*1E-33</f>
        <v>0</v>
      </c>
      <c r="L121" s="45">
        <f t="shared" si="48"/>
        <v>0</v>
      </c>
      <c r="M121" s="45">
        <f t="shared" si="49"/>
        <v>0</v>
      </c>
      <c r="N121" s="46">
        <f t="shared" si="50"/>
        <v>0</v>
      </c>
    </row>
    <row r="122" spans="1:14" ht="18.75" customHeight="1" thickBot="1">
      <c r="A122" s="57"/>
      <c r="B122" s="58"/>
      <c r="C122" s="59"/>
      <c r="D122" s="60"/>
      <c r="E122" s="51"/>
      <c r="F122" s="61"/>
      <c r="G122" s="53"/>
      <c r="H122" s="54"/>
      <c r="I122" s="55"/>
      <c r="J122" s="62"/>
      <c r="K122" s="63"/>
      <c r="L122" s="63"/>
      <c r="M122" s="63"/>
      <c r="N122" s="64"/>
    </row>
    <row r="123" spans="1:14" ht="18.75" customHeight="1" thickBot="1">
      <c r="A123" s="36" t="s">
        <v>250</v>
      </c>
      <c r="B123" s="10"/>
      <c r="C123" s="11"/>
      <c r="D123" s="12"/>
      <c r="E123" s="13" t="s">
        <v>251</v>
      </c>
      <c r="F123" s="14"/>
      <c r="G123" s="15"/>
      <c r="H123" s="16"/>
      <c r="I123" s="17"/>
      <c r="J123" s="65"/>
      <c r="K123" s="230"/>
      <c r="L123" s="230"/>
      <c r="M123" s="231"/>
      <c r="N123" s="37">
        <f>N124</f>
        <v>0</v>
      </c>
    </row>
    <row r="124" spans="1:14" ht="19.5" customHeight="1">
      <c r="A124" s="232" t="s">
        <v>250</v>
      </c>
      <c r="B124" s="233" t="s">
        <v>12</v>
      </c>
      <c r="C124" s="59"/>
      <c r="D124" s="60"/>
      <c r="E124" s="51" t="s">
        <v>252</v>
      </c>
      <c r="F124" s="52" t="s">
        <v>253</v>
      </c>
      <c r="G124" s="53"/>
      <c r="H124" s="54">
        <v>17</v>
      </c>
      <c r="I124" s="55" t="s">
        <v>13</v>
      </c>
      <c r="J124" s="206">
        <v>0</v>
      </c>
      <c r="K124" s="45">
        <f>J124*0.15</f>
        <v>0</v>
      </c>
      <c r="L124" s="45">
        <f aca="true" t="shared" si="52" ref="L124">H124*J124</f>
        <v>0</v>
      </c>
      <c r="M124" s="45">
        <f aca="true" t="shared" si="53" ref="M124">H124*K124</f>
        <v>0</v>
      </c>
      <c r="N124" s="46">
        <f aca="true" t="shared" si="54" ref="N124">L124+M124</f>
        <v>0</v>
      </c>
    </row>
    <row r="125" spans="1:14" ht="19.5" customHeight="1" thickBot="1">
      <c r="A125" s="57"/>
      <c r="B125" s="58"/>
      <c r="C125" s="59"/>
      <c r="D125" s="60"/>
      <c r="E125" s="51"/>
      <c r="F125" s="61"/>
      <c r="G125" s="53"/>
      <c r="H125" s="54"/>
      <c r="I125" s="55"/>
      <c r="J125" s="62"/>
      <c r="K125" s="63"/>
      <c r="L125" s="63"/>
      <c r="M125" s="63"/>
      <c r="N125" s="64"/>
    </row>
    <row r="126" spans="1:14" ht="19.5" customHeight="1" thickBot="1">
      <c r="A126" s="36" t="s">
        <v>254</v>
      </c>
      <c r="B126" s="10"/>
      <c r="C126" s="11"/>
      <c r="D126" s="12"/>
      <c r="E126" s="13" t="s">
        <v>255</v>
      </c>
      <c r="F126" s="14"/>
      <c r="G126" s="15"/>
      <c r="H126" s="16"/>
      <c r="I126" s="17"/>
      <c r="J126" s="65"/>
      <c r="K126" s="230"/>
      <c r="L126" s="230"/>
      <c r="M126" s="231"/>
      <c r="N126" s="37">
        <f>N127+N128+N129+N130+N131</f>
        <v>0</v>
      </c>
    </row>
    <row r="127" spans="1:14" ht="18" customHeight="1">
      <c r="A127" s="232" t="s">
        <v>254</v>
      </c>
      <c r="B127" s="233" t="s">
        <v>12</v>
      </c>
      <c r="C127" s="59"/>
      <c r="D127" s="60"/>
      <c r="E127" s="51" t="s">
        <v>256</v>
      </c>
      <c r="F127" s="52"/>
      <c r="G127" s="53"/>
      <c r="H127" s="54">
        <v>50</v>
      </c>
      <c r="I127" s="205" t="s">
        <v>13</v>
      </c>
      <c r="J127" s="206">
        <v>0</v>
      </c>
      <c r="K127" s="45">
        <f>J127*0.5</f>
        <v>0</v>
      </c>
      <c r="L127" s="45">
        <f aca="true" t="shared" si="55" ref="L127:L131">H127*J127</f>
        <v>0</v>
      </c>
      <c r="M127" s="45">
        <f aca="true" t="shared" si="56" ref="M127:M131">H127*K127</f>
        <v>0</v>
      </c>
      <c r="N127" s="46">
        <f aca="true" t="shared" si="57" ref="N127:N131">L127+M127</f>
        <v>0</v>
      </c>
    </row>
    <row r="128" spans="1:14" ht="18" customHeight="1">
      <c r="A128" s="57" t="s">
        <v>254</v>
      </c>
      <c r="B128" s="234" t="s">
        <v>14</v>
      </c>
      <c r="C128" s="59"/>
      <c r="D128" s="60"/>
      <c r="E128" s="51" t="s">
        <v>257</v>
      </c>
      <c r="F128" s="52"/>
      <c r="G128" s="53"/>
      <c r="H128" s="54">
        <v>10</v>
      </c>
      <c r="I128" s="205" t="s">
        <v>244</v>
      </c>
      <c r="J128" s="62">
        <v>0</v>
      </c>
      <c r="K128" s="194">
        <v>0</v>
      </c>
      <c r="L128" s="45">
        <f t="shared" si="55"/>
        <v>0</v>
      </c>
      <c r="M128" s="45">
        <f t="shared" si="56"/>
        <v>0</v>
      </c>
      <c r="N128" s="46">
        <f t="shared" si="57"/>
        <v>0</v>
      </c>
    </row>
    <row r="129" spans="1:14" ht="18" customHeight="1">
      <c r="A129" s="57" t="s">
        <v>254</v>
      </c>
      <c r="B129" s="234" t="s">
        <v>20</v>
      </c>
      <c r="C129" s="59"/>
      <c r="D129" s="60"/>
      <c r="E129" s="51" t="s">
        <v>258</v>
      </c>
      <c r="F129" s="52"/>
      <c r="G129" s="53"/>
      <c r="H129" s="54">
        <v>5</v>
      </c>
      <c r="I129" s="205" t="s">
        <v>244</v>
      </c>
      <c r="J129" s="206">
        <v>0</v>
      </c>
      <c r="K129" s="194">
        <v>0</v>
      </c>
      <c r="L129" s="45">
        <f t="shared" si="55"/>
        <v>0</v>
      </c>
      <c r="M129" s="45">
        <f t="shared" si="56"/>
        <v>0</v>
      </c>
      <c r="N129" s="46">
        <f t="shared" si="57"/>
        <v>0</v>
      </c>
    </row>
    <row r="130" spans="1:14" ht="18" customHeight="1">
      <c r="A130" s="57" t="s">
        <v>254</v>
      </c>
      <c r="B130" s="234" t="s">
        <v>15</v>
      </c>
      <c r="C130" s="59"/>
      <c r="D130" s="60"/>
      <c r="E130" s="51" t="s">
        <v>259</v>
      </c>
      <c r="F130" s="52"/>
      <c r="G130" s="53"/>
      <c r="H130" s="54">
        <v>24</v>
      </c>
      <c r="I130" s="205" t="s">
        <v>72</v>
      </c>
      <c r="J130" s="62">
        <v>0</v>
      </c>
      <c r="K130" s="194">
        <v>0</v>
      </c>
      <c r="L130" s="45">
        <f t="shared" si="55"/>
        <v>0</v>
      </c>
      <c r="M130" s="45">
        <f t="shared" si="56"/>
        <v>0</v>
      </c>
      <c r="N130" s="46">
        <f t="shared" si="57"/>
        <v>0</v>
      </c>
    </row>
    <row r="131" spans="1:14" ht="18" customHeight="1">
      <c r="A131" s="57" t="s">
        <v>254</v>
      </c>
      <c r="B131" s="234" t="s">
        <v>16</v>
      </c>
      <c r="C131" s="59"/>
      <c r="D131" s="60"/>
      <c r="E131" s="51" t="s">
        <v>260</v>
      </c>
      <c r="F131" s="52"/>
      <c r="G131" s="53"/>
      <c r="H131" s="54">
        <v>8</v>
      </c>
      <c r="I131" s="205" t="s">
        <v>72</v>
      </c>
      <c r="J131" s="62">
        <v>0</v>
      </c>
      <c r="K131" s="194">
        <v>0</v>
      </c>
      <c r="L131" s="45">
        <f t="shared" si="55"/>
        <v>0</v>
      </c>
      <c r="M131" s="45">
        <f t="shared" si="56"/>
        <v>0</v>
      </c>
      <c r="N131" s="46">
        <f t="shared" si="57"/>
        <v>0</v>
      </c>
    </row>
    <row r="132" spans="1:14" ht="18" customHeight="1" thickBot="1">
      <c r="A132" s="57"/>
      <c r="B132" s="58"/>
      <c r="C132" s="59"/>
      <c r="D132" s="60"/>
      <c r="E132" s="51"/>
      <c r="F132" s="61"/>
      <c r="G132" s="53"/>
      <c r="H132" s="54"/>
      <c r="I132" s="55"/>
      <c r="J132" s="62"/>
      <c r="K132" s="63"/>
      <c r="L132" s="63"/>
      <c r="M132" s="63"/>
      <c r="N132" s="64"/>
    </row>
    <row r="133" spans="1:14" ht="19.5" customHeight="1" thickBot="1">
      <c r="A133" s="36" t="s">
        <v>21</v>
      </c>
      <c r="B133" s="10"/>
      <c r="C133" s="11"/>
      <c r="D133" s="12"/>
      <c r="E133" s="13" t="s">
        <v>261</v>
      </c>
      <c r="F133" s="14"/>
      <c r="G133" s="15"/>
      <c r="H133" s="16"/>
      <c r="I133" s="17"/>
      <c r="J133" s="65"/>
      <c r="K133" s="230"/>
      <c r="L133" s="230"/>
      <c r="M133" s="231"/>
      <c r="N133" s="37">
        <f>N134</f>
        <v>0</v>
      </c>
    </row>
    <row r="134" spans="1:14" ht="19.5" customHeight="1">
      <c r="A134" s="232" t="s">
        <v>21</v>
      </c>
      <c r="B134" s="233" t="s">
        <v>12</v>
      </c>
      <c r="C134" s="59"/>
      <c r="D134" s="60"/>
      <c r="E134" s="51" t="s">
        <v>262</v>
      </c>
      <c r="F134" s="52" t="s">
        <v>263</v>
      </c>
      <c r="G134" s="53"/>
      <c r="H134" s="54">
        <v>390</v>
      </c>
      <c r="I134" s="205" t="s">
        <v>264</v>
      </c>
      <c r="J134" s="206">
        <v>0</v>
      </c>
      <c r="K134" s="45">
        <f>J134*0.5</f>
        <v>0</v>
      </c>
      <c r="L134" s="45">
        <f aca="true" t="shared" si="58" ref="L134">H134*J134</f>
        <v>0</v>
      </c>
      <c r="M134" s="45">
        <f aca="true" t="shared" si="59" ref="M134">H134*K134</f>
        <v>0</v>
      </c>
      <c r="N134" s="46">
        <f aca="true" t="shared" si="60" ref="N134">L134+M134</f>
        <v>0</v>
      </c>
    </row>
    <row r="135" spans="1:14" ht="19.5" customHeight="1" thickBot="1">
      <c r="A135" s="57"/>
      <c r="B135" s="58"/>
      <c r="C135" s="59"/>
      <c r="D135" s="60"/>
      <c r="E135" s="51"/>
      <c r="F135" s="61"/>
      <c r="G135" s="53"/>
      <c r="H135" s="54"/>
      <c r="I135" s="55"/>
      <c r="J135" s="62"/>
      <c r="K135" s="63"/>
      <c r="L135" s="63"/>
      <c r="M135" s="63"/>
      <c r="N135" s="64"/>
    </row>
    <row r="136" spans="1:14" ht="19.5" customHeight="1" thickBot="1">
      <c r="A136" s="36" t="s">
        <v>265</v>
      </c>
      <c r="B136" s="10"/>
      <c r="C136" s="11"/>
      <c r="D136" s="12"/>
      <c r="E136" s="13" t="s">
        <v>266</v>
      </c>
      <c r="F136" s="14"/>
      <c r="G136" s="15"/>
      <c r="H136" s="16"/>
      <c r="I136" s="17"/>
      <c r="J136" s="65"/>
      <c r="K136" s="230"/>
      <c r="L136" s="230"/>
      <c r="M136" s="231"/>
      <c r="N136" s="37">
        <f>N137+N138</f>
        <v>0</v>
      </c>
    </row>
    <row r="137" spans="1:14" ht="19.5" customHeight="1">
      <c r="A137" s="232" t="s">
        <v>265</v>
      </c>
      <c r="B137" s="233" t="s">
        <v>12</v>
      </c>
      <c r="C137" s="235"/>
      <c r="D137" s="224"/>
      <c r="E137" s="66" t="s">
        <v>267</v>
      </c>
      <c r="F137" s="1"/>
      <c r="G137" s="42"/>
      <c r="H137" s="43">
        <v>1</v>
      </c>
      <c r="I137" s="44" t="s">
        <v>13</v>
      </c>
      <c r="J137" s="236">
        <v>0</v>
      </c>
      <c r="K137" s="45">
        <f>J137*0.15</f>
        <v>0</v>
      </c>
      <c r="L137" s="45">
        <f aca="true" t="shared" si="61" ref="L137:L138">H137*J137</f>
        <v>0</v>
      </c>
      <c r="M137" s="45">
        <f aca="true" t="shared" si="62" ref="M137:M138">H137*K137</f>
        <v>0</v>
      </c>
      <c r="N137" s="46">
        <f aca="true" t="shared" si="63" ref="N137:N138">L137+M137</f>
        <v>0</v>
      </c>
    </row>
    <row r="138" spans="1:14" ht="19.5" customHeight="1">
      <c r="A138" s="57" t="s">
        <v>265</v>
      </c>
      <c r="B138" s="234" t="s">
        <v>14</v>
      </c>
      <c r="C138" s="59"/>
      <c r="D138" s="60"/>
      <c r="E138" s="51" t="s">
        <v>268</v>
      </c>
      <c r="F138" s="52"/>
      <c r="G138" s="53"/>
      <c r="H138" s="54">
        <v>3</v>
      </c>
      <c r="I138" s="55" t="s">
        <v>13</v>
      </c>
      <c r="J138" s="193">
        <v>0</v>
      </c>
      <c r="K138" s="45">
        <f>J138*0.5</f>
        <v>0</v>
      </c>
      <c r="L138" s="45">
        <f t="shared" si="61"/>
        <v>0</v>
      </c>
      <c r="M138" s="45">
        <f t="shared" si="62"/>
        <v>0</v>
      </c>
      <c r="N138" s="46">
        <f t="shared" si="63"/>
        <v>0</v>
      </c>
    </row>
    <row r="139" spans="1:14" ht="19.5" customHeight="1" thickBot="1">
      <c r="A139" s="57"/>
      <c r="B139" s="58"/>
      <c r="C139" s="59"/>
      <c r="D139" s="60"/>
      <c r="E139" s="51"/>
      <c r="F139" s="61"/>
      <c r="G139" s="53"/>
      <c r="H139" s="54"/>
      <c r="I139" s="55"/>
      <c r="J139" s="62"/>
      <c r="K139" s="63"/>
      <c r="L139" s="63"/>
      <c r="M139" s="63"/>
      <c r="N139" s="64"/>
    </row>
    <row r="140" spans="1:14" ht="19.5" customHeight="1" thickBot="1">
      <c r="A140" s="36" t="s">
        <v>269</v>
      </c>
      <c r="B140" s="10"/>
      <c r="C140" s="11"/>
      <c r="D140" s="12"/>
      <c r="E140" s="13" t="s">
        <v>270</v>
      </c>
      <c r="F140" s="14"/>
      <c r="G140" s="15"/>
      <c r="H140" s="16"/>
      <c r="I140" s="17"/>
      <c r="J140" s="65"/>
      <c r="K140" s="230"/>
      <c r="L140" s="230"/>
      <c r="M140" s="231"/>
      <c r="N140" s="37">
        <f>N141+N142</f>
        <v>0</v>
      </c>
    </row>
    <row r="141" spans="1:14" ht="19.5" customHeight="1">
      <c r="A141" s="232" t="s">
        <v>269</v>
      </c>
      <c r="B141" s="233" t="s">
        <v>12</v>
      </c>
      <c r="C141" s="235"/>
      <c r="D141" s="224"/>
      <c r="E141" s="66" t="s">
        <v>271</v>
      </c>
      <c r="F141" s="1" t="s">
        <v>272</v>
      </c>
      <c r="G141" s="42"/>
      <c r="H141" s="43">
        <v>1</v>
      </c>
      <c r="I141" s="44" t="s">
        <v>13</v>
      </c>
      <c r="J141" s="236">
        <v>0</v>
      </c>
      <c r="K141" s="45">
        <f>J141*0.15</f>
        <v>0</v>
      </c>
      <c r="L141" s="45">
        <f aca="true" t="shared" si="64" ref="L141:L142">H141*J141</f>
        <v>0</v>
      </c>
      <c r="M141" s="45">
        <f aca="true" t="shared" si="65" ref="M141:M142">H141*K141</f>
        <v>0</v>
      </c>
      <c r="N141" s="46">
        <f aca="true" t="shared" si="66" ref="N141:N142">L141+M141</f>
        <v>0</v>
      </c>
    </row>
    <row r="142" spans="1:14" ht="19.5" customHeight="1">
      <c r="A142" s="57" t="s">
        <v>269</v>
      </c>
      <c r="B142" s="234" t="s">
        <v>14</v>
      </c>
      <c r="C142" s="59"/>
      <c r="D142" s="60"/>
      <c r="E142" s="51" t="s">
        <v>268</v>
      </c>
      <c r="F142" s="52"/>
      <c r="G142" s="53"/>
      <c r="H142" s="54">
        <v>6</v>
      </c>
      <c r="I142" s="55" t="s">
        <v>13</v>
      </c>
      <c r="J142" s="193">
        <v>0</v>
      </c>
      <c r="K142" s="45">
        <f>J142*0.15</f>
        <v>0</v>
      </c>
      <c r="L142" s="45">
        <f t="shared" si="64"/>
        <v>0</v>
      </c>
      <c r="M142" s="45">
        <f t="shared" si="65"/>
        <v>0</v>
      </c>
      <c r="N142" s="46">
        <f t="shared" si="66"/>
        <v>0</v>
      </c>
    </row>
    <row r="143" spans="1:14" ht="20.25" customHeight="1" thickBot="1">
      <c r="A143" s="57"/>
      <c r="B143" s="58"/>
      <c r="C143" s="59"/>
      <c r="D143" s="60"/>
      <c r="E143" s="51"/>
      <c r="F143" s="61"/>
      <c r="G143" s="53"/>
      <c r="H143" s="54"/>
      <c r="I143" s="55"/>
      <c r="J143" s="62"/>
      <c r="K143" s="63"/>
      <c r="L143" s="63"/>
      <c r="M143" s="63"/>
      <c r="N143" s="64"/>
    </row>
    <row r="144" spans="1:14" ht="20.25" customHeight="1" thickBot="1">
      <c r="A144" s="36" t="s">
        <v>273</v>
      </c>
      <c r="B144" s="10"/>
      <c r="C144" s="11"/>
      <c r="D144" s="12"/>
      <c r="E144" s="13" t="s">
        <v>274</v>
      </c>
      <c r="F144" s="13" t="s">
        <v>275</v>
      </c>
      <c r="G144" s="15"/>
      <c r="H144" s="16"/>
      <c r="I144" s="17"/>
      <c r="J144" s="65"/>
      <c r="K144" s="230"/>
      <c r="L144" s="230"/>
      <c r="M144" s="231"/>
      <c r="N144" s="37">
        <f>N145+N146+N147+N148</f>
        <v>0</v>
      </c>
    </row>
    <row r="145" spans="1:14" ht="76.5" customHeight="1">
      <c r="A145" s="198" t="s">
        <v>66</v>
      </c>
      <c r="B145" s="199" t="s">
        <v>276</v>
      </c>
      <c r="C145" s="200"/>
      <c r="D145" s="201"/>
      <c r="E145" s="202" t="s">
        <v>277</v>
      </c>
      <c r="F145" s="203" t="s">
        <v>278</v>
      </c>
      <c r="G145" s="203" t="s">
        <v>279</v>
      </c>
      <c r="H145" s="204">
        <v>1</v>
      </c>
      <c r="I145" s="205" t="s">
        <v>13</v>
      </c>
      <c r="J145" s="206">
        <v>0</v>
      </c>
      <c r="K145" s="45">
        <f aca="true" t="shared" si="67" ref="K145:K148">J145*0.15</f>
        <v>0</v>
      </c>
      <c r="L145" s="45">
        <f aca="true" t="shared" si="68" ref="L145:L148">H145*J145</f>
        <v>0</v>
      </c>
      <c r="M145" s="45">
        <f aca="true" t="shared" si="69" ref="M145:M148">H145*K145</f>
        <v>0</v>
      </c>
      <c r="N145" s="46">
        <f aca="true" t="shared" si="70" ref="N145:N148">L145+M145</f>
        <v>0</v>
      </c>
    </row>
    <row r="146" spans="1:14" ht="82.5" customHeight="1">
      <c r="A146" s="198" t="s">
        <v>66</v>
      </c>
      <c r="B146" s="199" t="s">
        <v>280</v>
      </c>
      <c r="C146" s="200"/>
      <c r="D146" s="201"/>
      <c r="E146" s="202" t="s">
        <v>281</v>
      </c>
      <c r="F146" s="203" t="s">
        <v>282</v>
      </c>
      <c r="G146" s="203" t="s">
        <v>283</v>
      </c>
      <c r="H146" s="204">
        <v>1</v>
      </c>
      <c r="I146" s="205" t="s">
        <v>13</v>
      </c>
      <c r="J146" s="206">
        <v>0</v>
      </c>
      <c r="K146" s="45">
        <f t="shared" si="67"/>
        <v>0</v>
      </c>
      <c r="L146" s="45">
        <f t="shared" si="68"/>
        <v>0</v>
      </c>
      <c r="M146" s="45">
        <f t="shared" si="69"/>
        <v>0</v>
      </c>
      <c r="N146" s="46">
        <f t="shared" si="70"/>
        <v>0</v>
      </c>
    </row>
    <row r="147" spans="1:14" ht="84.75" customHeight="1">
      <c r="A147" s="198" t="s">
        <v>66</v>
      </c>
      <c r="B147" s="199" t="s">
        <v>284</v>
      </c>
      <c r="C147" s="200"/>
      <c r="D147" s="201"/>
      <c r="E147" s="202" t="s">
        <v>281</v>
      </c>
      <c r="F147" s="203" t="s">
        <v>285</v>
      </c>
      <c r="G147" s="203" t="s">
        <v>286</v>
      </c>
      <c r="H147" s="204">
        <v>1</v>
      </c>
      <c r="I147" s="205" t="s">
        <v>13</v>
      </c>
      <c r="J147" s="206">
        <v>0</v>
      </c>
      <c r="K147" s="45">
        <f t="shared" si="67"/>
        <v>0</v>
      </c>
      <c r="L147" s="45">
        <f t="shared" si="68"/>
        <v>0</v>
      </c>
      <c r="M147" s="45">
        <f t="shared" si="69"/>
        <v>0</v>
      </c>
      <c r="N147" s="46">
        <f t="shared" si="70"/>
        <v>0</v>
      </c>
    </row>
    <row r="148" spans="1:14" ht="81.75" customHeight="1">
      <c r="A148" s="198" t="s">
        <v>66</v>
      </c>
      <c r="B148" s="199" t="s">
        <v>287</v>
      </c>
      <c r="C148" s="200"/>
      <c r="D148" s="201"/>
      <c r="E148" s="202" t="s">
        <v>281</v>
      </c>
      <c r="F148" s="203" t="s">
        <v>288</v>
      </c>
      <c r="G148" s="203" t="s">
        <v>289</v>
      </c>
      <c r="H148" s="204">
        <v>1</v>
      </c>
      <c r="I148" s="205" t="s">
        <v>13</v>
      </c>
      <c r="J148" s="206">
        <v>0</v>
      </c>
      <c r="K148" s="45">
        <f t="shared" si="67"/>
        <v>0</v>
      </c>
      <c r="L148" s="45">
        <f t="shared" si="68"/>
        <v>0</v>
      </c>
      <c r="M148" s="45">
        <f t="shared" si="69"/>
        <v>0</v>
      </c>
      <c r="N148" s="46">
        <f t="shared" si="70"/>
        <v>0</v>
      </c>
    </row>
    <row r="149" spans="1:14" ht="18.75" customHeight="1" thickBot="1">
      <c r="A149" s="237"/>
      <c r="B149" s="238"/>
      <c r="C149" s="59"/>
      <c r="D149" s="60"/>
      <c r="E149" s="196"/>
      <c r="F149" s="197"/>
      <c r="G149" s="197"/>
      <c r="H149" s="54"/>
      <c r="I149" s="55"/>
      <c r="J149" s="62"/>
      <c r="K149" s="63"/>
      <c r="L149" s="45"/>
      <c r="M149" s="45"/>
      <c r="N149" s="46"/>
    </row>
    <row r="150" spans="1:14" ht="18.75" customHeight="1" thickBot="1">
      <c r="A150" s="36" t="s">
        <v>290</v>
      </c>
      <c r="B150" s="10"/>
      <c r="C150" s="11"/>
      <c r="D150" s="12"/>
      <c r="E150" s="13" t="s">
        <v>291</v>
      </c>
      <c r="F150" s="14"/>
      <c r="G150" s="15"/>
      <c r="H150" s="16"/>
      <c r="I150" s="17"/>
      <c r="J150" s="65"/>
      <c r="K150" s="230"/>
      <c r="L150" s="230"/>
      <c r="M150" s="231"/>
      <c r="N150" s="37">
        <f>N151+N152+N153+N154+N155+N156+N157</f>
        <v>0</v>
      </c>
    </row>
    <row r="151" spans="1:14" ht="28.5" customHeight="1">
      <c r="A151" s="239" t="s">
        <v>290</v>
      </c>
      <c r="B151" s="240" t="s">
        <v>292</v>
      </c>
      <c r="C151" s="241"/>
      <c r="D151" s="242"/>
      <c r="E151" s="243" t="s">
        <v>293</v>
      </c>
      <c r="F151" s="242"/>
      <c r="G151" s="242" t="s">
        <v>294</v>
      </c>
      <c r="H151" s="244">
        <v>2</v>
      </c>
      <c r="I151" s="245" t="s">
        <v>13</v>
      </c>
      <c r="J151" s="206">
        <v>0</v>
      </c>
      <c r="K151" s="63">
        <f aca="true" t="shared" si="71" ref="K151:K153">J151*0.15</f>
        <v>0</v>
      </c>
      <c r="L151" s="45">
        <f aca="true" t="shared" si="72" ref="L151:L157">H151*J151</f>
        <v>0</v>
      </c>
      <c r="M151" s="45">
        <f aca="true" t="shared" si="73" ref="M151:M157">H151*K151</f>
        <v>0</v>
      </c>
      <c r="N151" s="46">
        <f>L151+M151</f>
        <v>0</v>
      </c>
    </row>
    <row r="152" spans="1:14" ht="19.5" customHeight="1">
      <c r="A152" s="239" t="s">
        <v>290</v>
      </c>
      <c r="B152" s="240" t="s">
        <v>295</v>
      </c>
      <c r="C152" s="241"/>
      <c r="D152" s="242"/>
      <c r="E152" s="243" t="s">
        <v>296</v>
      </c>
      <c r="F152" s="242" t="s">
        <v>297</v>
      </c>
      <c r="G152" s="242" t="s">
        <v>298</v>
      </c>
      <c r="H152" s="244">
        <v>2</v>
      </c>
      <c r="I152" s="245" t="s">
        <v>13</v>
      </c>
      <c r="J152" s="206">
        <v>0</v>
      </c>
      <c r="K152" s="63">
        <f t="shared" si="71"/>
        <v>0</v>
      </c>
      <c r="L152" s="45">
        <f t="shared" si="72"/>
        <v>0</v>
      </c>
      <c r="M152" s="45">
        <f t="shared" si="73"/>
        <v>0</v>
      </c>
      <c r="N152" s="46">
        <f>L152+M152</f>
        <v>0</v>
      </c>
    </row>
    <row r="153" spans="1:14" ht="19.5" customHeight="1">
      <c r="A153" s="239" t="s">
        <v>290</v>
      </c>
      <c r="B153" s="240" t="s">
        <v>299</v>
      </c>
      <c r="C153" s="241"/>
      <c r="D153" s="242"/>
      <c r="E153" s="243" t="s">
        <v>300</v>
      </c>
      <c r="F153" s="242" t="s">
        <v>301</v>
      </c>
      <c r="G153" s="242" t="s">
        <v>294</v>
      </c>
      <c r="H153" s="244">
        <v>2</v>
      </c>
      <c r="I153" s="245" t="s">
        <v>13</v>
      </c>
      <c r="J153" s="206">
        <v>0</v>
      </c>
      <c r="K153" s="63">
        <f t="shared" si="71"/>
        <v>0</v>
      </c>
      <c r="L153" s="45">
        <f t="shared" si="72"/>
        <v>0</v>
      </c>
      <c r="M153" s="45">
        <f t="shared" si="73"/>
        <v>0</v>
      </c>
      <c r="N153" s="46">
        <f>L153+M153</f>
        <v>0</v>
      </c>
    </row>
    <row r="154" spans="1:14" ht="39" customHeight="1">
      <c r="A154" s="239" t="s">
        <v>290</v>
      </c>
      <c r="B154" s="240" t="s">
        <v>302</v>
      </c>
      <c r="C154" s="241"/>
      <c r="D154" s="246"/>
      <c r="E154" s="243" t="s">
        <v>233</v>
      </c>
      <c r="F154" s="247"/>
      <c r="G154" s="248" t="s">
        <v>294</v>
      </c>
      <c r="H154" s="244">
        <v>37</v>
      </c>
      <c r="I154" s="245" t="s">
        <v>108</v>
      </c>
      <c r="J154" s="206">
        <v>0</v>
      </c>
      <c r="K154" s="63">
        <f aca="true" t="shared" si="74" ref="K154:K156">J154*0.3</f>
        <v>0</v>
      </c>
      <c r="L154" s="45">
        <f t="shared" si="72"/>
        <v>0</v>
      </c>
      <c r="M154" s="45">
        <f t="shared" si="73"/>
        <v>0</v>
      </c>
      <c r="N154" s="46">
        <f aca="true" t="shared" si="75" ref="N154:N157">L154+M154</f>
        <v>0</v>
      </c>
    </row>
    <row r="155" spans="1:14" ht="27.75" customHeight="1">
      <c r="A155" s="239" t="s">
        <v>290</v>
      </c>
      <c r="B155" s="240" t="s">
        <v>245</v>
      </c>
      <c r="C155" s="241"/>
      <c r="D155" s="246"/>
      <c r="E155" s="243" t="s">
        <v>246</v>
      </c>
      <c r="F155" s="247"/>
      <c r="G155" s="248"/>
      <c r="H155" s="244">
        <v>32</v>
      </c>
      <c r="I155" s="245" t="s">
        <v>244</v>
      </c>
      <c r="J155" s="206">
        <v>0</v>
      </c>
      <c r="K155" s="63">
        <f t="shared" si="74"/>
        <v>0</v>
      </c>
      <c r="L155" s="45">
        <f t="shared" si="72"/>
        <v>0</v>
      </c>
      <c r="M155" s="45">
        <f t="shared" si="73"/>
        <v>0</v>
      </c>
      <c r="N155" s="46">
        <f t="shared" si="75"/>
        <v>0</v>
      </c>
    </row>
    <row r="156" spans="1:14" ht="18" customHeight="1">
      <c r="A156" s="239" t="s">
        <v>290</v>
      </c>
      <c r="B156" s="240" t="s">
        <v>303</v>
      </c>
      <c r="C156" s="241"/>
      <c r="D156" s="246"/>
      <c r="E156" s="243" t="s">
        <v>304</v>
      </c>
      <c r="F156" s="247"/>
      <c r="G156" s="248"/>
      <c r="H156" s="244">
        <v>1</v>
      </c>
      <c r="I156" s="245" t="s">
        <v>13</v>
      </c>
      <c r="J156" s="206">
        <v>0</v>
      </c>
      <c r="K156" s="63">
        <f t="shared" si="74"/>
        <v>0</v>
      </c>
      <c r="L156" s="45">
        <f t="shared" si="72"/>
        <v>0</v>
      </c>
      <c r="M156" s="45">
        <f t="shared" si="73"/>
        <v>0</v>
      </c>
      <c r="N156" s="46">
        <f t="shared" si="75"/>
        <v>0</v>
      </c>
    </row>
    <row r="157" spans="1:14" ht="51.75" customHeight="1">
      <c r="A157" s="239" t="s">
        <v>290</v>
      </c>
      <c r="B157" s="240" t="s">
        <v>247</v>
      </c>
      <c r="C157" s="241"/>
      <c r="D157" s="246"/>
      <c r="E157" s="243" t="s">
        <v>305</v>
      </c>
      <c r="F157" s="247" t="s">
        <v>306</v>
      </c>
      <c r="G157" s="248" t="s">
        <v>307</v>
      </c>
      <c r="H157" s="244">
        <v>114</v>
      </c>
      <c r="I157" s="245" t="s">
        <v>244</v>
      </c>
      <c r="J157" s="206">
        <v>0</v>
      </c>
      <c r="K157" s="63">
        <f>J157*0.000000001</f>
        <v>0</v>
      </c>
      <c r="L157" s="45">
        <f t="shared" si="72"/>
        <v>0</v>
      </c>
      <c r="M157" s="45">
        <f t="shared" si="73"/>
        <v>0</v>
      </c>
      <c r="N157" s="46">
        <f t="shared" si="75"/>
        <v>0</v>
      </c>
    </row>
    <row r="158" spans="1:14" ht="18" customHeight="1" thickBot="1">
      <c r="A158" s="249"/>
      <c r="B158" s="250"/>
      <c r="C158" s="251"/>
      <c r="D158" s="252"/>
      <c r="E158" s="253"/>
      <c r="F158" s="254"/>
      <c r="G158" s="255"/>
      <c r="H158" s="256"/>
      <c r="I158" s="257"/>
      <c r="J158" s="62"/>
      <c r="K158" s="63"/>
      <c r="L158" s="63"/>
      <c r="M158" s="63"/>
      <c r="N158" s="64"/>
    </row>
    <row r="159" spans="1:14" ht="18" customHeight="1" thickBot="1">
      <c r="A159" s="215" t="s">
        <v>308</v>
      </c>
      <c r="B159" s="216"/>
      <c r="C159" s="217"/>
      <c r="D159" s="218"/>
      <c r="E159" s="219" t="s">
        <v>309</v>
      </c>
      <c r="F159" s="220"/>
      <c r="G159" s="221"/>
      <c r="H159" s="222"/>
      <c r="I159" s="223"/>
      <c r="J159" s="65"/>
      <c r="K159" s="230"/>
      <c r="L159" s="230"/>
      <c r="M159" s="231"/>
      <c r="N159" s="37">
        <f>N160+N161+N162+N163+N164+N165+N166+N167+N168+N169+N170+N171+N172+N173+N174+N175+N176+N177+N178+N180</f>
        <v>0</v>
      </c>
    </row>
    <row r="160" spans="1:14" ht="18" customHeight="1">
      <c r="A160" s="38" t="s">
        <v>308</v>
      </c>
      <c r="B160" s="233" t="s">
        <v>12</v>
      </c>
      <c r="C160" s="40"/>
      <c r="D160" s="224"/>
      <c r="E160" s="66" t="s">
        <v>310</v>
      </c>
      <c r="F160" s="258"/>
      <c r="G160" s="259"/>
      <c r="H160" s="260">
        <v>1950</v>
      </c>
      <c r="I160" s="44" t="s">
        <v>311</v>
      </c>
      <c r="J160" s="206">
        <v>0</v>
      </c>
      <c r="K160" s="194">
        <v>0</v>
      </c>
      <c r="L160" s="45">
        <f aca="true" t="shared" si="76" ref="L160:L180">H160*J160</f>
        <v>0</v>
      </c>
      <c r="M160" s="45">
        <f aca="true" t="shared" si="77" ref="M160:M180">H160*K160</f>
        <v>0</v>
      </c>
      <c r="N160" s="46">
        <f aca="true" t="shared" si="78" ref="N160:N180">L160+M160</f>
        <v>0</v>
      </c>
    </row>
    <row r="161" spans="1:14" ht="18" customHeight="1">
      <c r="A161" s="198" t="str">
        <f aca="true" t="shared" si="79" ref="A161:A178">A160</f>
        <v>999.</v>
      </c>
      <c r="B161" s="261" t="s">
        <v>14</v>
      </c>
      <c r="C161" s="200"/>
      <c r="D161" s="201"/>
      <c r="E161" s="262" t="s">
        <v>312</v>
      </c>
      <c r="F161" s="263"/>
      <c r="G161" s="264"/>
      <c r="H161" s="265">
        <v>1100</v>
      </c>
      <c r="I161" s="205" t="s">
        <v>264</v>
      </c>
      <c r="J161" s="206">
        <v>0</v>
      </c>
      <c r="K161" s="194">
        <v>0</v>
      </c>
      <c r="L161" s="45">
        <f t="shared" si="76"/>
        <v>0</v>
      </c>
      <c r="M161" s="45">
        <f t="shared" si="77"/>
        <v>0</v>
      </c>
      <c r="N161" s="46">
        <f t="shared" si="78"/>
        <v>0</v>
      </c>
    </row>
    <row r="162" spans="1:14" ht="18" customHeight="1">
      <c r="A162" s="198" t="str">
        <f t="shared" si="79"/>
        <v>999.</v>
      </c>
      <c r="B162" s="261" t="s">
        <v>20</v>
      </c>
      <c r="C162" s="200"/>
      <c r="D162" s="201"/>
      <c r="E162" s="262" t="s">
        <v>313</v>
      </c>
      <c r="F162" s="263"/>
      <c r="G162" s="264"/>
      <c r="H162" s="265">
        <v>280</v>
      </c>
      <c r="I162" s="205" t="s">
        <v>311</v>
      </c>
      <c r="J162" s="206">
        <v>0</v>
      </c>
      <c r="K162" s="194">
        <v>0</v>
      </c>
      <c r="L162" s="45">
        <f t="shared" si="76"/>
        <v>0</v>
      </c>
      <c r="M162" s="45">
        <f t="shared" si="77"/>
        <v>0</v>
      </c>
      <c r="N162" s="46">
        <f t="shared" si="78"/>
        <v>0</v>
      </c>
    </row>
    <row r="163" spans="1:14" ht="18" customHeight="1">
      <c r="A163" s="198" t="str">
        <f t="shared" si="79"/>
        <v>999.</v>
      </c>
      <c r="B163" s="261" t="s">
        <v>15</v>
      </c>
      <c r="C163" s="200"/>
      <c r="D163" s="201"/>
      <c r="E163" s="262" t="s">
        <v>314</v>
      </c>
      <c r="F163" s="266" t="s">
        <v>315</v>
      </c>
      <c r="G163" s="264"/>
      <c r="H163" s="265">
        <v>1</v>
      </c>
      <c r="I163" s="205" t="s">
        <v>13</v>
      </c>
      <c r="J163" s="62">
        <v>0</v>
      </c>
      <c r="K163" s="194">
        <v>0</v>
      </c>
      <c r="L163" s="45">
        <f t="shared" si="76"/>
        <v>0</v>
      </c>
      <c r="M163" s="45">
        <f t="shared" si="77"/>
        <v>0</v>
      </c>
      <c r="N163" s="46">
        <f t="shared" si="78"/>
        <v>0</v>
      </c>
    </row>
    <row r="164" spans="1:14" ht="18" customHeight="1">
      <c r="A164" s="239" t="str">
        <f t="shared" si="79"/>
        <v>999.</v>
      </c>
      <c r="B164" s="267" t="s">
        <v>16</v>
      </c>
      <c r="C164" s="241"/>
      <c r="D164" s="242"/>
      <c r="E164" s="268" t="s">
        <v>314</v>
      </c>
      <c r="F164" s="269" t="s">
        <v>316</v>
      </c>
      <c r="G164" s="270"/>
      <c r="H164" s="271">
        <v>1</v>
      </c>
      <c r="I164" s="245" t="s">
        <v>13</v>
      </c>
      <c r="J164" s="62">
        <v>0</v>
      </c>
      <c r="K164" s="194">
        <v>0</v>
      </c>
      <c r="L164" s="45">
        <f t="shared" si="76"/>
        <v>0</v>
      </c>
      <c r="M164" s="45">
        <f t="shared" si="77"/>
        <v>0</v>
      </c>
      <c r="N164" s="46">
        <f t="shared" si="78"/>
        <v>0</v>
      </c>
    </row>
    <row r="165" spans="1:14" ht="18" customHeight="1">
      <c r="A165" s="198" t="str">
        <f>A163</f>
        <v>999.</v>
      </c>
      <c r="B165" s="261" t="s">
        <v>317</v>
      </c>
      <c r="C165" s="200"/>
      <c r="D165" s="201"/>
      <c r="E165" s="262" t="s">
        <v>318</v>
      </c>
      <c r="F165" s="263"/>
      <c r="G165" s="264"/>
      <c r="H165" s="265">
        <v>100</v>
      </c>
      <c r="I165" s="205" t="s">
        <v>13</v>
      </c>
      <c r="J165" s="206">
        <v>0</v>
      </c>
      <c r="K165" s="45">
        <f aca="true" t="shared" si="80" ref="K165:K173">J165*0.15</f>
        <v>0</v>
      </c>
      <c r="L165" s="45">
        <f t="shared" si="76"/>
        <v>0</v>
      </c>
      <c r="M165" s="45">
        <f t="shared" si="77"/>
        <v>0</v>
      </c>
      <c r="N165" s="46">
        <f t="shared" si="78"/>
        <v>0</v>
      </c>
    </row>
    <row r="166" spans="1:14" ht="18" customHeight="1">
      <c r="A166" s="198" t="str">
        <f t="shared" si="79"/>
        <v>999.</v>
      </c>
      <c r="B166" s="261" t="s">
        <v>319</v>
      </c>
      <c r="C166" s="200"/>
      <c r="D166" s="201"/>
      <c r="E166" s="262" t="s">
        <v>320</v>
      </c>
      <c r="F166" s="263"/>
      <c r="G166" s="264"/>
      <c r="H166" s="265">
        <v>100</v>
      </c>
      <c r="I166" s="205" t="s">
        <v>72</v>
      </c>
      <c r="J166" s="62">
        <v>0</v>
      </c>
      <c r="K166" s="194">
        <v>0</v>
      </c>
      <c r="L166" s="45">
        <f t="shared" si="76"/>
        <v>0</v>
      </c>
      <c r="M166" s="45">
        <f t="shared" si="77"/>
        <v>0</v>
      </c>
      <c r="N166" s="46">
        <f t="shared" si="78"/>
        <v>0</v>
      </c>
    </row>
    <row r="167" spans="1:14" ht="18" customHeight="1">
      <c r="A167" s="198" t="str">
        <f t="shared" si="79"/>
        <v>999.</v>
      </c>
      <c r="B167" s="261" t="s">
        <v>321</v>
      </c>
      <c r="C167" s="200"/>
      <c r="D167" s="201"/>
      <c r="E167" s="262" t="s">
        <v>322</v>
      </c>
      <c r="F167" s="263"/>
      <c r="G167" s="264"/>
      <c r="H167" s="265">
        <v>100</v>
      </c>
      <c r="I167" s="205" t="s">
        <v>72</v>
      </c>
      <c r="J167" s="62">
        <v>0</v>
      </c>
      <c r="K167" s="194">
        <v>0</v>
      </c>
      <c r="L167" s="45">
        <f t="shared" si="76"/>
        <v>0</v>
      </c>
      <c r="M167" s="45">
        <f t="shared" si="77"/>
        <v>0</v>
      </c>
      <c r="N167" s="46">
        <f t="shared" si="78"/>
        <v>0</v>
      </c>
    </row>
    <row r="168" spans="1:14" ht="18" customHeight="1">
      <c r="A168" s="198" t="str">
        <f t="shared" si="79"/>
        <v>999.</v>
      </c>
      <c r="B168" s="261" t="s">
        <v>323</v>
      </c>
      <c r="C168" s="200"/>
      <c r="D168" s="201"/>
      <c r="E168" s="262" t="s">
        <v>324</v>
      </c>
      <c r="F168" s="263"/>
      <c r="G168" s="264"/>
      <c r="H168" s="265">
        <v>8</v>
      </c>
      <c r="I168" s="205" t="s">
        <v>72</v>
      </c>
      <c r="J168" s="62">
        <v>0</v>
      </c>
      <c r="K168" s="194">
        <v>0</v>
      </c>
      <c r="L168" s="45">
        <f t="shared" si="76"/>
        <v>0</v>
      </c>
      <c r="M168" s="45">
        <f t="shared" si="77"/>
        <v>0</v>
      </c>
      <c r="N168" s="46">
        <f t="shared" si="78"/>
        <v>0</v>
      </c>
    </row>
    <row r="169" spans="1:14" ht="25.5" customHeight="1">
      <c r="A169" s="198" t="str">
        <f t="shared" si="79"/>
        <v>999.</v>
      </c>
      <c r="B169" s="261" t="s">
        <v>325</v>
      </c>
      <c r="C169" s="200"/>
      <c r="D169" s="201"/>
      <c r="E169" s="262" t="s">
        <v>326</v>
      </c>
      <c r="F169" s="263" t="s">
        <v>327</v>
      </c>
      <c r="G169" s="264"/>
      <c r="H169" s="265">
        <v>8</v>
      </c>
      <c r="I169" s="205" t="s">
        <v>72</v>
      </c>
      <c r="J169" s="62">
        <v>0</v>
      </c>
      <c r="K169" s="194">
        <v>0</v>
      </c>
      <c r="L169" s="45">
        <f t="shared" si="76"/>
        <v>0</v>
      </c>
      <c r="M169" s="45">
        <f t="shared" si="77"/>
        <v>0</v>
      </c>
      <c r="N169" s="46">
        <f t="shared" si="78"/>
        <v>0</v>
      </c>
    </row>
    <row r="170" spans="1:14" ht="39.75" customHeight="1">
      <c r="A170" s="198" t="str">
        <f t="shared" si="79"/>
        <v>999.</v>
      </c>
      <c r="B170" s="261" t="s">
        <v>328</v>
      </c>
      <c r="C170" s="200"/>
      <c r="D170" s="201"/>
      <c r="E170" s="262" t="s">
        <v>329</v>
      </c>
      <c r="F170" s="263"/>
      <c r="G170" s="264"/>
      <c r="H170" s="265">
        <v>8</v>
      </c>
      <c r="I170" s="205" t="s">
        <v>72</v>
      </c>
      <c r="J170" s="62">
        <v>0</v>
      </c>
      <c r="K170" s="194">
        <v>0</v>
      </c>
      <c r="L170" s="45">
        <f t="shared" si="76"/>
        <v>0</v>
      </c>
      <c r="M170" s="45">
        <f t="shared" si="77"/>
        <v>0</v>
      </c>
      <c r="N170" s="46">
        <f t="shared" si="78"/>
        <v>0</v>
      </c>
    </row>
    <row r="171" spans="1:14" ht="26.25" customHeight="1">
      <c r="A171" s="198" t="str">
        <f t="shared" si="79"/>
        <v>999.</v>
      </c>
      <c r="B171" s="261" t="s">
        <v>330</v>
      </c>
      <c r="C171" s="200"/>
      <c r="D171" s="201"/>
      <c r="E171" s="262" t="s">
        <v>331</v>
      </c>
      <c r="F171" s="263" t="s">
        <v>332</v>
      </c>
      <c r="G171" s="264"/>
      <c r="H171" s="265">
        <v>360</v>
      </c>
      <c r="I171" s="205" t="s">
        <v>264</v>
      </c>
      <c r="J171" s="206">
        <v>0</v>
      </c>
      <c r="K171" s="45">
        <f t="shared" si="80"/>
        <v>0</v>
      </c>
      <c r="L171" s="45">
        <f t="shared" si="76"/>
        <v>0</v>
      </c>
      <c r="M171" s="45">
        <f t="shared" si="77"/>
        <v>0</v>
      </c>
      <c r="N171" s="46">
        <f t="shared" si="78"/>
        <v>0</v>
      </c>
    </row>
    <row r="172" spans="1:14" ht="37.5" customHeight="1">
      <c r="A172" s="239" t="str">
        <f t="shared" si="79"/>
        <v>999.</v>
      </c>
      <c r="B172" s="267" t="s">
        <v>333</v>
      </c>
      <c r="C172" s="241"/>
      <c r="D172" s="242"/>
      <c r="E172" s="268" t="s">
        <v>334</v>
      </c>
      <c r="F172" s="269" t="s">
        <v>335</v>
      </c>
      <c r="G172" s="272" t="s">
        <v>336</v>
      </c>
      <c r="H172" s="271">
        <v>12</v>
      </c>
      <c r="I172" s="245" t="s">
        <v>13</v>
      </c>
      <c r="J172" s="206">
        <v>0</v>
      </c>
      <c r="K172" s="45">
        <f t="shared" si="80"/>
        <v>0</v>
      </c>
      <c r="L172" s="45">
        <f t="shared" si="76"/>
        <v>0</v>
      </c>
      <c r="M172" s="45">
        <f t="shared" si="77"/>
        <v>0</v>
      </c>
      <c r="N172" s="46">
        <f t="shared" si="78"/>
        <v>0</v>
      </c>
    </row>
    <row r="173" spans="1:14" ht="36.75" customHeight="1">
      <c r="A173" s="239" t="str">
        <f t="shared" si="79"/>
        <v>999.</v>
      </c>
      <c r="B173" s="267" t="s">
        <v>337</v>
      </c>
      <c r="C173" s="241"/>
      <c r="D173" s="242"/>
      <c r="E173" s="268" t="s">
        <v>338</v>
      </c>
      <c r="F173" s="269" t="s">
        <v>339</v>
      </c>
      <c r="G173" s="272" t="s">
        <v>340</v>
      </c>
      <c r="H173" s="271">
        <v>2</v>
      </c>
      <c r="I173" s="245" t="s">
        <v>13</v>
      </c>
      <c r="J173" s="206">
        <v>0</v>
      </c>
      <c r="K173" s="45">
        <f t="shared" si="80"/>
        <v>0</v>
      </c>
      <c r="L173" s="45">
        <f t="shared" si="76"/>
        <v>0</v>
      </c>
      <c r="M173" s="45">
        <f t="shared" si="77"/>
        <v>0</v>
      </c>
      <c r="N173" s="46">
        <f t="shared" si="78"/>
        <v>0</v>
      </c>
    </row>
    <row r="174" spans="1:14" ht="17.25" customHeight="1">
      <c r="A174" s="239" t="str">
        <f t="shared" si="79"/>
        <v>999.</v>
      </c>
      <c r="B174" s="267" t="s">
        <v>341</v>
      </c>
      <c r="C174" s="241"/>
      <c r="D174" s="242"/>
      <c r="E174" s="268" t="s">
        <v>342</v>
      </c>
      <c r="F174" s="269" t="s">
        <v>343</v>
      </c>
      <c r="G174" s="272"/>
      <c r="H174" s="271">
        <v>1</v>
      </c>
      <c r="I174" s="245" t="s">
        <v>13</v>
      </c>
      <c r="J174" s="62">
        <v>0</v>
      </c>
      <c r="K174" s="194">
        <v>0</v>
      </c>
      <c r="L174" s="45">
        <f t="shared" si="76"/>
        <v>0</v>
      </c>
      <c r="M174" s="45">
        <f t="shared" si="77"/>
        <v>0</v>
      </c>
      <c r="N174" s="46">
        <f t="shared" si="78"/>
        <v>0</v>
      </c>
    </row>
    <row r="175" spans="1:14" ht="17.25" customHeight="1">
      <c r="A175" s="239" t="str">
        <f t="shared" si="79"/>
        <v>999.</v>
      </c>
      <c r="B175" s="267" t="s">
        <v>344</v>
      </c>
      <c r="C175" s="241"/>
      <c r="D175" s="242"/>
      <c r="E175" s="268" t="s">
        <v>345</v>
      </c>
      <c r="F175" s="269"/>
      <c r="G175" s="272"/>
      <c r="H175" s="271">
        <v>4</v>
      </c>
      <c r="I175" s="245" t="s">
        <v>13</v>
      </c>
      <c r="J175" s="62">
        <v>0</v>
      </c>
      <c r="K175" s="194">
        <v>0</v>
      </c>
      <c r="L175" s="45">
        <f t="shared" si="76"/>
        <v>0</v>
      </c>
      <c r="M175" s="45">
        <f t="shared" si="77"/>
        <v>0</v>
      </c>
      <c r="N175" s="46">
        <f t="shared" si="78"/>
        <v>0</v>
      </c>
    </row>
    <row r="176" spans="1:14" ht="17.25" customHeight="1">
      <c r="A176" s="239" t="str">
        <f t="shared" si="79"/>
        <v>999.</v>
      </c>
      <c r="B176" s="267" t="s">
        <v>346</v>
      </c>
      <c r="C176" s="241"/>
      <c r="D176" s="242"/>
      <c r="E176" s="268" t="s">
        <v>347</v>
      </c>
      <c r="F176" s="269" t="s">
        <v>348</v>
      </c>
      <c r="G176" s="272"/>
      <c r="H176" s="271">
        <v>4</v>
      </c>
      <c r="I176" s="245" t="s">
        <v>13</v>
      </c>
      <c r="J176" s="206">
        <v>0</v>
      </c>
      <c r="K176" s="45">
        <f aca="true" t="shared" si="81" ref="K176">J176*0.15</f>
        <v>0</v>
      </c>
      <c r="L176" s="45">
        <f t="shared" si="76"/>
        <v>0</v>
      </c>
      <c r="M176" s="45">
        <f t="shared" si="77"/>
        <v>0</v>
      </c>
      <c r="N176" s="46">
        <f t="shared" si="78"/>
        <v>0</v>
      </c>
    </row>
    <row r="177" spans="1:14" ht="30" customHeight="1">
      <c r="A177" s="239" t="str">
        <f t="shared" si="79"/>
        <v>999.</v>
      </c>
      <c r="B177" s="267" t="s">
        <v>349</v>
      </c>
      <c r="C177" s="241"/>
      <c r="D177" s="242"/>
      <c r="E177" s="268" t="s">
        <v>350</v>
      </c>
      <c r="F177" s="269"/>
      <c r="G177" s="272"/>
      <c r="H177" s="271">
        <v>1</v>
      </c>
      <c r="I177" s="245" t="s">
        <v>13</v>
      </c>
      <c r="J177" s="62">
        <v>0</v>
      </c>
      <c r="K177" s="194">
        <v>0</v>
      </c>
      <c r="L177" s="45">
        <f t="shared" si="76"/>
        <v>0</v>
      </c>
      <c r="M177" s="45">
        <f t="shared" si="77"/>
        <v>0</v>
      </c>
      <c r="N177" s="46">
        <f t="shared" si="78"/>
        <v>0</v>
      </c>
    </row>
    <row r="178" spans="1:14" ht="26.25" customHeight="1">
      <c r="A178" s="239" t="str">
        <f t="shared" si="79"/>
        <v>999.</v>
      </c>
      <c r="B178" s="267" t="s">
        <v>351</v>
      </c>
      <c r="C178" s="241"/>
      <c r="D178" s="242"/>
      <c r="E178" s="268" t="s">
        <v>352</v>
      </c>
      <c r="F178" s="269" t="s">
        <v>353</v>
      </c>
      <c r="G178" s="272"/>
      <c r="H178" s="271">
        <v>24</v>
      </c>
      <c r="I178" s="245" t="s">
        <v>13</v>
      </c>
      <c r="J178" s="206">
        <v>0</v>
      </c>
      <c r="K178" s="45">
        <f>J178*0.3</f>
        <v>0</v>
      </c>
      <c r="L178" s="45">
        <f t="shared" si="76"/>
        <v>0</v>
      </c>
      <c r="M178" s="45">
        <f t="shared" si="77"/>
        <v>0</v>
      </c>
      <c r="N178" s="46">
        <f t="shared" si="78"/>
        <v>0</v>
      </c>
    </row>
    <row r="179" spans="1:14" ht="19.5" customHeight="1">
      <c r="A179" s="343" t="str">
        <f>A167</f>
        <v>999.</v>
      </c>
      <c r="B179" s="344" t="s">
        <v>354</v>
      </c>
      <c r="C179" s="345"/>
      <c r="D179" s="346"/>
      <c r="E179" s="347" t="s">
        <v>355</v>
      </c>
      <c r="F179" s="348"/>
      <c r="G179" s="349"/>
      <c r="H179" s="350">
        <v>8</v>
      </c>
      <c r="I179" s="351" t="s">
        <v>72</v>
      </c>
      <c r="J179" s="352">
        <v>0</v>
      </c>
      <c r="K179" s="353">
        <v>0</v>
      </c>
      <c r="L179" s="342">
        <f aca="true" t="shared" si="82" ref="L179">H179*J179</f>
        <v>0</v>
      </c>
      <c r="M179" s="342">
        <f aca="true" t="shared" si="83" ref="M179">H179*K179</f>
        <v>0</v>
      </c>
      <c r="N179" s="354">
        <f aca="true" t="shared" si="84" ref="N179">L179+M179</f>
        <v>0</v>
      </c>
    </row>
    <row r="180" spans="1:14" ht="19.5" customHeight="1" thickBot="1">
      <c r="A180" s="280" t="str">
        <f>A168</f>
        <v>999.</v>
      </c>
      <c r="B180" s="273" t="s">
        <v>708</v>
      </c>
      <c r="C180" s="282"/>
      <c r="D180" s="283"/>
      <c r="E180" s="355" t="s">
        <v>709</v>
      </c>
      <c r="F180" s="356"/>
      <c r="G180" s="357"/>
      <c r="H180" s="358">
        <v>35</v>
      </c>
      <c r="I180" s="359" t="s">
        <v>13</v>
      </c>
      <c r="J180" s="360">
        <v>0</v>
      </c>
      <c r="K180" s="361">
        <v>0</v>
      </c>
      <c r="L180" s="362">
        <f t="shared" si="76"/>
        <v>0</v>
      </c>
      <c r="M180" s="362">
        <f t="shared" si="77"/>
        <v>0</v>
      </c>
      <c r="N180" s="363">
        <f t="shared" si="78"/>
        <v>0</v>
      </c>
    </row>
    <row r="181" spans="1:14" ht="15.75" thickBot="1">
      <c r="A181" s="83"/>
      <c r="B181" s="84"/>
      <c r="C181" s="85"/>
      <c r="D181" s="86"/>
      <c r="E181" s="87" t="s">
        <v>17</v>
      </c>
      <c r="F181" s="88"/>
      <c r="G181" s="89"/>
      <c r="H181" s="90"/>
      <c r="I181" s="91"/>
      <c r="J181" s="67"/>
      <c r="K181" s="178" t="e">
        <f>#REF!+M163+M164+#REF!+#REF!+#REF!</f>
        <v>#REF!</v>
      </c>
      <c r="L181" s="179">
        <f>SUM(L5:L180)</f>
        <v>0</v>
      </c>
      <c r="M181" s="179">
        <f>SUM(M5:M180)</f>
        <v>0</v>
      </c>
      <c r="N181" s="68"/>
    </row>
    <row r="182" spans="1:14" ht="15.75" thickBot="1">
      <c r="A182" s="36"/>
      <c r="B182" s="10"/>
      <c r="C182" s="69"/>
      <c r="D182" s="12"/>
      <c r="E182" s="13" t="s">
        <v>18</v>
      </c>
      <c r="F182" s="14"/>
      <c r="G182" s="15"/>
      <c r="H182" s="16"/>
      <c r="I182" s="17"/>
      <c r="J182" s="65"/>
      <c r="K182" s="70"/>
      <c r="L182" s="71" t="s">
        <v>19</v>
      </c>
      <c r="M182" s="72"/>
      <c r="N182" s="73">
        <f>SUM(N4:N181)/2</f>
        <v>0</v>
      </c>
    </row>
    <row r="185" spans="1:9" ht="12.75">
      <c r="A185" s="74"/>
      <c r="B185" s="75"/>
      <c r="C185" s="75"/>
      <c r="D185" s="274"/>
      <c r="E185" s="394" t="s">
        <v>356</v>
      </c>
      <c r="F185" s="395"/>
      <c r="G185" s="395"/>
      <c r="H185" s="395"/>
      <c r="I185" s="395"/>
    </row>
    <row r="186" spans="1:9" ht="12.75">
      <c r="A186" s="74"/>
      <c r="B186" s="75"/>
      <c r="C186" s="75"/>
      <c r="D186" s="274"/>
      <c r="E186" s="394" t="s">
        <v>357</v>
      </c>
      <c r="F186" s="395"/>
      <c r="G186" s="395"/>
      <c r="H186" s="395"/>
      <c r="I186" s="395"/>
    </row>
    <row r="187" spans="1:9" ht="12.75">
      <c r="A187" s="74"/>
      <c r="B187" s="75"/>
      <c r="C187" s="75"/>
      <c r="D187" s="274"/>
      <c r="E187" s="275"/>
      <c r="F187" s="276"/>
      <c r="G187" s="277"/>
      <c r="H187" s="278"/>
      <c r="I187" s="279"/>
    </row>
    <row r="188" spans="1:9" ht="13.5" thickBot="1">
      <c r="A188" s="74"/>
      <c r="B188" s="75"/>
      <c r="C188" s="75"/>
      <c r="D188" s="274"/>
      <c r="E188" s="275"/>
      <c r="F188" s="276"/>
      <c r="G188" s="277"/>
      <c r="H188" s="278"/>
      <c r="I188" s="279"/>
    </row>
    <row r="189" spans="1:9" ht="15.75" thickBot="1">
      <c r="A189" s="36"/>
      <c r="B189" s="10"/>
      <c r="C189" s="11"/>
      <c r="D189" s="12"/>
      <c r="E189" s="13" t="s">
        <v>358</v>
      </c>
      <c r="F189" s="13"/>
      <c r="G189" s="15"/>
      <c r="H189" s="16"/>
      <c r="I189" s="17"/>
    </row>
    <row r="190" spans="1:9" ht="52.5" customHeight="1">
      <c r="A190" s="198" t="s">
        <v>359</v>
      </c>
      <c r="B190" s="199" t="s">
        <v>12</v>
      </c>
      <c r="C190" s="200"/>
      <c r="D190" s="201"/>
      <c r="E190" s="202" t="s">
        <v>360</v>
      </c>
      <c r="F190" s="203" t="s">
        <v>361</v>
      </c>
      <c r="G190" s="396" t="s">
        <v>362</v>
      </c>
      <c r="H190" s="397"/>
      <c r="I190" s="398"/>
    </row>
    <row r="191" spans="1:9" ht="66" customHeight="1">
      <c r="A191" s="198" t="s">
        <v>359</v>
      </c>
      <c r="B191" s="199" t="s">
        <v>14</v>
      </c>
      <c r="C191" s="200"/>
      <c r="D191" s="201"/>
      <c r="E191" s="202" t="s">
        <v>363</v>
      </c>
      <c r="F191" s="202" t="s">
        <v>364</v>
      </c>
      <c r="G191" s="399" t="s">
        <v>365</v>
      </c>
      <c r="H191" s="400"/>
      <c r="I191" s="401"/>
    </row>
    <row r="192" spans="1:9" ht="65.25" customHeight="1" thickBot="1">
      <c r="A192" s="280" t="s">
        <v>359</v>
      </c>
      <c r="B192" s="281" t="s">
        <v>20</v>
      </c>
      <c r="C192" s="282"/>
      <c r="D192" s="283"/>
      <c r="E192" s="284" t="s">
        <v>366</v>
      </c>
      <c r="F192" s="284" t="s">
        <v>367</v>
      </c>
      <c r="G192" s="402" t="s">
        <v>368</v>
      </c>
      <c r="H192" s="403"/>
      <c r="I192" s="404"/>
    </row>
    <row r="193" spans="1:9" ht="66.75" customHeight="1" thickBot="1">
      <c r="A193" s="280" t="s">
        <v>359</v>
      </c>
      <c r="B193" s="281" t="s">
        <v>325</v>
      </c>
      <c r="C193" s="282"/>
      <c r="D193" s="283"/>
      <c r="E193" s="284" t="s">
        <v>369</v>
      </c>
      <c r="F193" s="284" t="s">
        <v>370</v>
      </c>
      <c r="G193" s="391"/>
      <c r="H193" s="392"/>
      <c r="I193" s="393"/>
    </row>
    <row r="194" spans="1:9" ht="12.75">
      <c r="A194" s="74"/>
      <c r="B194" s="75"/>
      <c r="C194" s="75"/>
      <c r="D194" s="274"/>
      <c r="E194" s="275"/>
      <c r="F194" s="276"/>
      <c r="G194" s="277"/>
      <c r="H194" s="278"/>
      <c r="I194" s="279"/>
    </row>
    <row r="195" spans="1:9" ht="14.25">
      <c r="A195" s="74"/>
      <c r="B195" s="75"/>
      <c r="C195" s="75"/>
      <c r="D195" s="274"/>
      <c r="E195" s="275" t="s">
        <v>371</v>
      </c>
      <c r="F195" s="285" t="s">
        <v>372</v>
      </c>
      <c r="G195" s="277"/>
      <c r="H195" s="278"/>
      <c r="I195" s="279"/>
    </row>
    <row r="196" spans="1:9" ht="14.25">
      <c r="A196" s="74"/>
      <c r="B196" s="75"/>
      <c r="C196" s="75"/>
      <c r="D196" s="274"/>
      <c r="E196" s="275"/>
      <c r="F196" s="285" t="s">
        <v>373</v>
      </c>
      <c r="G196" s="277"/>
      <c r="H196" s="278"/>
      <c r="I196" s="279"/>
    </row>
    <row r="197" spans="1:9" ht="14.25">
      <c r="A197" s="74"/>
      <c r="B197" s="75"/>
      <c r="C197" s="286"/>
      <c r="D197" s="286"/>
      <c r="E197" s="287"/>
      <c r="F197" s="285" t="s">
        <v>374</v>
      </c>
      <c r="G197" s="287"/>
      <c r="H197" s="287"/>
      <c r="I197" s="287"/>
    </row>
    <row r="198" spans="1:9" ht="14.25">
      <c r="A198" s="74"/>
      <c r="B198" s="75"/>
      <c r="C198" s="74"/>
      <c r="D198" s="79"/>
      <c r="E198" s="80"/>
      <c r="F198" s="285" t="s">
        <v>375</v>
      </c>
      <c r="G198" s="80"/>
      <c r="H198" s="23"/>
      <c r="I198" s="81"/>
    </row>
    <row r="199" spans="1:9" ht="14.25">
      <c r="A199" s="74"/>
      <c r="B199" s="75"/>
      <c r="C199" s="74"/>
      <c r="D199" s="79"/>
      <c r="E199" s="80"/>
      <c r="F199" s="285" t="s">
        <v>376</v>
      </c>
      <c r="G199" s="80"/>
      <c r="H199" s="23"/>
      <c r="I199" s="81"/>
    </row>
    <row r="200" spans="1:9" ht="12.75">
      <c r="A200" s="74"/>
      <c r="B200" s="75"/>
      <c r="C200" s="74"/>
      <c r="D200" s="79"/>
      <c r="E200" s="80"/>
      <c r="F200" s="82"/>
      <c r="G200" s="80"/>
      <c r="H200" s="23"/>
      <c r="I200" s="81"/>
    </row>
    <row r="201" spans="1:9" ht="12.75">
      <c r="A201" s="74"/>
      <c r="B201" s="75"/>
      <c r="C201" s="74"/>
      <c r="D201" s="79"/>
      <c r="E201" s="80"/>
      <c r="F201" s="82"/>
      <c r="G201" s="80"/>
      <c r="H201" s="23"/>
      <c r="I201" s="81"/>
    </row>
    <row r="202" spans="1:9" ht="15">
      <c r="A202" s="74"/>
      <c r="B202" s="75"/>
      <c r="C202" s="74"/>
      <c r="D202" s="79"/>
      <c r="E202" s="288" t="s">
        <v>371</v>
      </c>
      <c r="F202" s="289" t="s">
        <v>377</v>
      </c>
      <c r="G202" s="80"/>
      <c r="H202" s="23"/>
      <c r="I202" s="81"/>
    </row>
    <row r="203" spans="1:9" ht="15">
      <c r="A203" s="74"/>
      <c r="B203" s="75"/>
      <c r="C203" s="74"/>
      <c r="D203" s="79"/>
      <c r="E203" s="290"/>
      <c r="F203" s="291" t="s">
        <v>378</v>
      </c>
      <c r="G203" s="80"/>
      <c r="H203" s="23"/>
      <c r="I203" s="81"/>
    </row>
    <row r="204" spans="1:9" ht="15">
      <c r="A204" s="74"/>
      <c r="B204" s="75"/>
      <c r="C204" s="74"/>
      <c r="D204" s="79"/>
      <c r="E204" s="290"/>
      <c r="F204" s="291" t="s">
        <v>379</v>
      </c>
      <c r="G204" s="80"/>
      <c r="H204" s="23"/>
      <c r="I204" s="81"/>
    </row>
    <row r="205" spans="1:9" ht="15">
      <c r="A205" s="74"/>
      <c r="B205" s="75"/>
      <c r="C205" s="74"/>
      <c r="D205" s="79"/>
      <c r="E205" s="80"/>
      <c r="F205" s="291" t="s">
        <v>380</v>
      </c>
      <c r="G205" s="80"/>
      <c r="H205" s="23"/>
      <c r="I205" s="81"/>
    </row>
  </sheetData>
  <sheetProtection algorithmName="SHA-512" hashValue="6bfph0h/im7KS8Jb1AmhBI6L5+ZB71+BJmCqLmjImCp4nBtMXq0H0zz7Ae766JIngMwF4bi0LBRE5Sf+QFZQdQ==" saltValue="YJXfK+IqXswRZLWdlu5QGw==" spinCount="100000" sheet="1" objects="1" scenarios="1"/>
  <mergeCells count="6">
    <mergeCell ref="G193:I193"/>
    <mergeCell ref="E185:I185"/>
    <mergeCell ref="E186:I186"/>
    <mergeCell ref="G190:I190"/>
    <mergeCell ref="G191:I191"/>
    <mergeCell ref="G192:I192"/>
  </mergeCells>
  <printOptions/>
  <pageMargins left="0.7086614173228347" right="0.7086614173228347" top="0.7874015748031497" bottom="0.7874015748031497" header="0.31496062992125984" footer="0.31496062992125984"/>
  <pageSetup fitToHeight="8" fitToWidth="1" horizontalDpi="600" verticalDpi="6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zoomScale="85" zoomScaleNormal="85" workbookViewId="0" topLeftCell="A1">
      <selection activeCell="P29" sqref="P29"/>
    </sheetView>
  </sheetViews>
  <sheetFormatPr defaultColWidth="9.140625" defaultRowHeight="12.75"/>
  <cols>
    <col min="2" max="2" width="13.00390625" style="0" customWidth="1"/>
    <col min="3" max="3" width="43.28125" style="0" customWidth="1"/>
    <col min="4" max="4" width="5.57421875" style="0" customWidth="1"/>
    <col min="7" max="7" width="13.28125" style="0" customWidth="1"/>
  </cols>
  <sheetData>
    <row r="1" spans="1:8" ht="15.75">
      <c r="A1" s="417" t="s">
        <v>707</v>
      </c>
      <c r="B1" s="417"/>
      <c r="C1" s="417"/>
      <c r="D1" s="417"/>
      <c r="E1" s="417"/>
      <c r="F1" s="417"/>
      <c r="G1" s="417"/>
      <c r="H1" s="341"/>
    </row>
    <row r="2" spans="1:8" ht="12.75">
      <c r="A2" s="292" t="s">
        <v>381</v>
      </c>
      <c r="B2" s="293" t="s">
        <v>24</v>
      </c>
      <c r="C2" s="418" t="s">
        <v>382</v>
      </c>
      <c r="D2" s="419"/>
      <c r="E2" s="419"/>
      <c r="F2" s="419"/>
      <c r="G2" s="420"/>
      <c r="H2" s="341"/>
    </row>
    <row r="3" spans="1:8" ht="12.75">
      <c r="A3" s="292" t="s">
        <v>383</v>
      </c>
      <c r="B3" s="293" t="s">
        <v>26</v>
      </c>
      <c r="C3" s="418" t="s">
        <v>27</v>
      </c>
      <c r="D3" s="419"/>
      <c r="E3" s="419"/>
      <c r="F3" s="419"/>
      <c r="G3" s="420"/>
      <c r="H3" s="341"/>
    </row>
    <row r="4" spans="1:8" ht="12.75">
      <c r="A4" s="294" t="s">
        <v>384</v>
      </c>
      <c r="B4" s="295" t="s">
        <v>385</v>
      </c>
      <c r="C4" s="421" t="s">
        <v>61</v>
      </c>
      <c r="D4" s="422"/>
      <c r="E4" s="422"/>
      <c r="F4" s="422"/>
      <c r="G4" s="423"/>
      <c r="H4" s="341"/>
    </row>
    <row r="5" spans="2:8" ht="12.75">
      <c r="B5" s="296"/>
      <c r="C5" s="296"/>
      <c r="D5" s="297"/>
      <c r="H5" s="341"/>
    </row>
    <row r="6" spans="1:8" ht="12.75">
      <c r="A6" s="298" t="s">
        <v>386</v>
      </c>
      <c r="B6" s="299" t="s">
        <v>387</v>
      </c>
      <c r="C6" s="299" t="s">
        <v>388</v>
      </c>
      <c r="D6" s="300" t="s">
        <v>6</v>
      </c>
      <c r="E6" s="298" t="s">
        <v>389</v>
      </c>
      <c r="F6" s="301" t="s">
        <v>390</v>
      </c>
      <c r="G6" s="298" t="s">
        <v>36</v>
      </c>
      <c r="H6" s="341"/>
    </row>
    <row r="7" spans="1:8" ht="12.75">
      <c r="A7" s="302" t="s">
        <v>391</v>
      </c>
      <c r="B7" s="303" t="s">
        <v>392</v>
      </c>
      <c r="C7" s="304" t="s">
        <v>393</v>
      </c>
      <c r="D7" s="305"/>
      <c r="E7" s="306"/>
      <c r="F7" s="307"/>
      <c r="G7" s="307">
        <f>SUMIF(AG8:AG15,"&lt;&gt;NOR",G8:G15)</f>
        <v>0</v>
      </c>
      <c r="H7" s="341"/>
    </row>
    <row r="8" spans="1:8" ht="35.25" customHeight="1">
      <c r="A8" s="308">
        <v>1</v>
      </c>
      <c r="B8" s="309" t="s">
        <v>394</v>
      </c>
      <c r="C8" s="310" t="s">
        <v>395</v>
      </c>
      <c r="D8" s="311" t="s">
        <v>13</v>
      </c>
      <c r="E8" s="312">
        <v>1</v>
      </c>
      <c r="F8" s="313">
        <v>0</v>
      </c>
      <c r="G8" s="314">
        <f aca="true" t="shared" si="0" ref="G8:G15">ROUND(E8*F8,2)</f>
        <v>0</v>
      </c>
      <c r="H8" s="341"/>
    </row>
    <row r="9" spans="1:8" ht="24" customHeight="1">
      <c r="A9" s="308">
        <v>2</v>
      </c>
      <c r="B9" s="309" t="s">
        <v>396</v>
      </c>
      <c r="C9" s="310" t="s">
        <v>397</v>
      </c>
      <c r="D9" s="311" t="s">
        <v>13</v>
      </c>
      <c r="E9" s="312">
        <v>1</v>
      </c>
      <c r="F9" s="313">
        <v>0</v>
      </c>
      <c r="G9" s="314">
        <f t="shared" si="0"/>
        <v>0</v>
      </c>
      <c r="H9" s="341"/>
    </row>
    <row r="10" spans="1:8" ht="24" customHeight="1">
      <c r="A10" s="308">
        <v>3</v>
      </c>
      <c r="B10" s="309" t="s">
        <v>398</v>
      </c>
      <c r="C10" s="310" t="s">
        <v>399</v>
      </c>
      <c r="D10" s="311" t="s">
        <v>13</v>
      </c>
      <c r="E10" s="312">
        <v>1</v>
      </c>
      <c r="F10" s="313">
        <v>0</v>
      </c>
      <c r="G10" s="314">
        <f t="shared" si="0"/>
        <v>0</v>
      </c>
      <c r="H10" s="341"/>
    </row>
    <row r="11" spans="1:8" ht="24" customHeight="1">
      <c r="A11" s="308">
        <v>4</v>
      </c>
      <c r="B11" s="309" t="s">
        <v>400</v>
      </c>
      <c r="C11" s="310" t="s">
        <v>401</v>
      </c>
      <c r="D11" s="311" t="s">
        <v>13</v>
      </c>
      <c r="E11" s="312">
        <v>3</v>
      </c>
      <c r="F11" s="313">
        <v>0</v>
      </c>
      <c r="G11" s="314">
        <f t="shared" si="0"/>
        <v>0</v>
      </c>
      <c r="H11" s="341"/>
    </row>
    <row r="12" spans="1:8" ht="24" customHeight="1">
      <c r="A12" s="308">
        <v>5</v>
      </c>
      <c r="B12" s="309" t="s">
        <v>402</v>
      </c>
      <c r="C12" s="310" t="s">
        <v>403</v>
      </c>
      <c r="D12" s="311" t="s">
        <v>13</v>
      </c>
      <c r="E12" s="312">
        <v>2</v>
      </c>
      <c r="F12" s="313">
        <v>0</v>
      </c>
      <c r="G12" s="314">
        <f t="shared" si="0"/>
        <v>0</v>
      </c>
      <c r="H12" s="341"/>
    </row>
    <row r="13" spans="1:8" ht="36" customHeight="1">
      <c r="A13" s="308">
        <v>6</v>
      </c>
      <c r="B13" s="309" t="s">
        <v>404</v>
      </c>
      <c r="C13" s="310" t="s">
        <v>405</v>
      </c>
      <c r="D13" s="311" t="s">
        <v>13</v>
      </c>
      <c r="E13" s="312">
        <v>3</v>
      </c>
      <c r="F13" s="313">
        <v>0</v>
      </c>
      <c r="G13" s="314">
        <f t="shared" si="0"/>
        <v>0</v>
      </c>
      <c r="H13" s="341"/>
    </row>
    <row r="14" spans="1:8" ht="24" customHeight="1">
      <c r="A14" s="308">
        <v>7</v>
      </c>
      <c r="B14" s="309" t="s">
        <v>406</v>
      </c>
      <c r="C14" s="310" t="s">
        <v>407</v>
      </c>
      <c r="D14" s="311" t="s">
        <v>13</v>
      </c>
      <c r="E14" s="312">
        <v>1</v>
      </c>
      <c r="F14" s="313">
        <v>0</v>
      </c>
      <c r="G14" s="314">
        <f t="shared" si="0"/>
        <v>0</v>
      </c>
      <c r="H14" s="341"/>
    </row>
    <row r="15" spans="1:8" ht="15" customHeight="1">
      <c r="A15" s="308">
        <v>8</v>
      </c>
      <c r="B15" s="309" t="s">
        <v>408</v>
      </c>
      <c r="C15" s="310" t="s">
        <v>409</v>
      </c>
      <c r="D15" s="311" t="s">
        <v>13</v>
      </c>
      <c r="E15" s="312">
        <v>1</v>
      </c>
      <c r="F15" s="313">
        <v>0</v>
      </c>
      <c r="G15" s="314">
        <f t="shared" si="0"/>
        <v>0</v>
      </c>
      <c r="H15" s="341"/>
    </row>
    <row r="16" spans="1:8" ht="15" customHeight="1">
      <c r="A16" s="315" t="s">
        <v>391</v>
      </c>
      <c r="B16" s="316" t="s">
        <v>410</v>
      </c>
      <c r="C16" s="317" t="s">
        <v>411</v>
      </c>
      <c r="D16" s="318"/>
      <c r="E16" s="319"/>
      <c r="F16" s="320"/>
      <c r="G16" s="320">
        <f>SUMIF(AG17:AG26,"&lt;&gt;NOR",G17:G26)</f>
        <v>0</v>
      </c>
      <c r="H16" s="341"/>
    </row>
    <row r="17" spans="1:8" ht="23.25" customHeight="1">
      <c r="A17" s="308">
        <v>9</v>
      </c>
      <c r="B17" s="309" t="s">
        <v>412</v>
      </c>
      <c r="C17" s="310" t="s">
        <v>413</v>
      </c>
      <c r="D17" s="311" t="s">
        <v>13</v>
      </c>
      <c r="E17" s="312">
        <v>8</v>
      </c>
      <c r="F17" s="313">
        <v>0</v>
      </c>
      <c r="G17" s="314">
        <f aca="true" t="shared" si="1" ref="G17:G26">ROUND(E17*F17,2)</f>
        <v>0</v>
      </c>
      <c r="H17" s="341"/>
    </row>
    <row r="18" spans="1:8" ht="23.25" customHeight="1">
      <c r="A18" s="308">
        <v>10</v>
      </c>
      <c r="B18" s="309" t="s">
        <v>414</v>
      </c>
      <c r="C18" s="310" t="s">
        <v>415</v>
      </c>
      <c r="D18" s="311" t="s">
        <v>13</v>
      </c>
      <c r="E18" s="312">
        <v>1</v>
      </c>
      <c r="F18" s="313">
        <v>0</v>
      </c>
      <c r="G18" s="314">
        <f t="shared" si="1"/>
        <v>0</v>
      </c>
      <c r="H18" s="341"/>
    </row>
    <row r="19" spans="1:8" ht="34.5" customHeight="1">
      <c r="A19" s="308">
        <v>11</v>
      </c>
      <c r="B19" s="309" t="s">
        <v>416</v>
      </c>
      <c r="C19" s="310" t="s">
        <v>417</v>
      </c>
      <c r="D19" s="311" t="s">
        <v>13</v>
      </c>
      <c r="E19" s="312">
        <v>9</v>
      </c>
      <c r="F19" s="313">
        <v>0</v>
      </c>
      <c r="G19" s="314">
        <f t="shared" si="1"/>
        <v>0</v>
      </c>
      <c r="H19" s="341"/>
    </row>
    <row r="20" spans="1:8" ht="34.5" customHeight="1">
      <c r="A20" s="308">
        <v>12</v>
      </c>
      <c r="B20" s="309" t="s">
        <v>418</v>
      </c>
      <c r="C20" s="310" t="s">
        <v>419</v>
      </c>
      <c r="D20" s="311" t="s">
        <v>13</v>
      </c>
      <c r="E20" s="312">
        <v>2</v>
      </c>
      <c r="F20" s="313">
        <v>0</v>
      </c>
      <c r="G20" s="314">
        <f t="shared" si="1"/>
        <v>0</v>
      </c>
      <c r="H20" s="341"/>
    </row>
    <row r="21" spans="1:8" ht="22.5">
      <c r="A21" s="308">
        <v>13</v>
      </c>
      <c r="B21" s="309" t="s">
        <v>420</v>
      </c>
      <c r="C21" s="310" t="s">
        <v>421</v>
      </c>
      <c r="D21" s="311" t="s">
        <v>13</v>
      </c>
      <c r="E21" s="312">
        <v>8</v>
      </c>
      <c r="F21" s="313">
        <v>0</v>
      </c>
      <c r="G21" s="314">
        <f t="shared" si="1"/>
        <v>0</v>
      </c>
      <c r="H21" s="341"/>
    </row>
    <row r="22" spans="1:8" ht="22.5">
      <c r="A22" s="308">
        <v>14</v>
      </c>
      <c r="B22" s="309" t="s">
        <v>422</v>
      </c>
      <c r="C22" s="310" t="s">
        <v>423</v>
      </c>
      <c r="D22" s="311" t="s">
        <v>13</v>
      </c>
      <c r="E22" s="312">
        <v>8</v>
      </c>
      <c r="F22" s="313">
        <v>0</v>
      </c>
      <c r="G22" s="314">
        <f t="shared" si="1"/>
        <v>0</v>
      </c>
      <c r="H22" s="341"/>
    </row>
    <row r="23" spans="1:8" ht="22.5">
      <c r="A23" s="308">
        <v>15</v>
      </c>
      <c r="B23" s="309" t="s">
        <v>424</v>
      </c>
      <c r="C23" s="310" t="s">
        <v>425</v>
      </c>
      <c r="D23" s="311" t="s">
        <v>13</v>
      </c>
      <c r="E23" s="312">
        <v>8</v>
      </c>
      <c r="F23" s="313">
        <v>0</v>
      </c>
      <c r="G23" s="314">
        <f t="shared" si="1"/>
        <v>0</v>
      </c>
      <c r="H23" s="341"/>
    </row>
    <row r="24" spans="1:8" ht="24" customHeight="1">
      <c r="A24" s="308">
        <v>16</v>
      </c>
      <c r="B24" s="309" t="s">
        <v>426</v>
      </c>
      <c r="C24" s="310" t="s">
        <v>427</v>
      </c>
      <c r="D24" s="311" t="s">
        <v>13</v>
      </c>
      <c r="E24" s="312">
        <v>2</v>
      </c>
      <c r="F24" s="313">
        <v>0</v>
      </c>
      <c r="G24" s="314">
        <f t="shared" si="1"/>
        <v>0</v>
      </c>
      <c r="H24" s="341"/>
    </row>
    <row r="25" spans="1:8" ht="24" customHeight="1">
      <c r="A25" s="308">
        <v>17</v>
      </c>
      <c r="B25" s="309" t="s">
        <v>428</v>
      </c>
      <c r="C25" s="310" t="s">
        <v>429</v>
      </c>
      <c r="D25" s="311" t="s">
        <v>13</v>
      </c>
      <c r="E25" s="312">
        <v>8</v>
      </c>
      <c r="F25" s="313">
        <v>0</v>
      </c>
      <c r="G25" s="314">
        <f t="shared" si="1"/>
        <v>0</v>
      </c>
      <c r="H25" s="341"/>
    </row>
    <row r="26" spans="1:8" ht="13.5" customHeight="1">
      <c r="A26" s="308">
        <v>18</v>
      </c>
      <c r="B26" s="309" t="s">
        <v>430</v>
      </c>
      <c r="C26" s="310" t="s">
        <v>431</v>
      </c>
      <c r="D26" s="311" t="s">
        <v>13</v>
      </c>
      <c r="E26" s="312">
        <v>8</v>
      </c>
      <c r="F26" s="313">
        <v>0</v>
      </c>
      <c r="G26" s="314">
        <f t="shared" si="1"/>
        <v>0</v>
      </c>
      <c r="H26" s="341"/>
    </row>
    <row r="27" spans="1:8" ht="13.5" customHeight="1">
      <c r="A27" s="315" t="s">
        <v>391</v>
      </c>
      <c r="B27" s="316" t="s">
        <v>432</v>
      </c>
      <c r="C27" s="317" t="s">
        <v>433</v>
      </c>
      <c r="D27" s="318"/>
      <c r="E27" s="319"/>
      <c r="F27" s="320"/>
      <c r="G27" s="320">
        <f>SUMIF(AG28:AG31,"&lt;&gt;NOR",G28:G31)</f>
        <v>0</v>
      </c>
      <c r="H27" s="341"/>
    </row>
    <row r="28" spans="1:8" ht="35.25" customHeight="1">
      <c r="A28" s="308">
        <v>19</v>
      </c>
      <c r="B28" s="309" t="s">
        <v>434</v>
      </c>
      <c r="C28" s="310" t="s">
        <v>435</v>
      </c>
      <c r="D28" s="311" t="s">
        <v>13</v>
      </c>
      <c r="E28" s="312">
        <v>8</v>
      </c>
      <c r="F28" s="313">
        <v>0</v>
      </c>
      <c r="G28" s="314">
        <f>ROUND(E28*F28,2)</f>
        <v>0</v>
      </c>
      <c r="H28" s="341"/>
    </row>
    <row r="29" spans="1:8" ht="35.25" customHeight="1">
      <c r="A29" s="308">
        <v>20</v>
      </c>
      <c r="B29" s="309" t="s">
        <v>436</v>
      </c>
      <c r="C29" s="310" t="s">
        <v>437</v>
      </c>
      <c r="D29" s="311" t="s">
        <v>13</v>
      </c>
      <c r="E29" s="312">
        <v>1</v>
      </c>
      <c r="F29" s="313">
        <v>0</v>
      </c>
      <c r="G29" s="314">
        <f>ROUND(E29*F29,2)</f>
        <v>0</v>
      </c>
      <c r="H29" s="341"/>
    </row>
    <row r="30" spans="1:8" ht="35.25" customHeight="1">
      <c r="A30" s="308">
        <v>21</v>
      </c>
      <c r="B30" s="309" t="s">
        <v>438</v>
      </c>
      <c r="C30" s="310" t="s">
        <v>439</v>
      </c>
      <c r="D30" s="311" t="s">
        <v>13</v>
      </c>
      <c r="E30" s="312">
        <v>1</v>
      </c>
      <c r="F30" s="313">
        <v>0</v>
      </c>
      <c r="G30" s="314">
        <f>ROUND(E30*F30,2)</f>
        <v>0</v>
      </c>
      <c r="H30" s="341"/>
    </row>
    <row r="31" spans="1:8" ht="11.25" customHeight="1">
      <c r="A31" s="308">
        <v>22</v>
      </c>
      <c r="B31" s="309" t="s">
        <v>440</v>
      </c>
      <c r="C31" s="310" t="s">
        <v>441</v>
      </c>
      <c r="D31" s="311" t="s">
        <v>13</v>
      </c>
      <c r="E31" s="312">
        <v>2</v>
      </c>
      <c r="F31" s="313">
        <v>0</v>
      </c>
      <c r="G31" s="314">
        <f>ROUND(E31*F31,2)</f>
        <v>0</v>
      </c>
      <c r="H31" s="341"/>
    </row>
    <row r="32" spans="1:8" ht="11.25" customHeight="1">
      <c r="A32" s="315" t="s">
        <v>391</v>
      </c>
      <c r="B32" s="316" t="s">
        <v>442</v>
      </c>
      <c r="C32" s="317" t="s">
        <v>443</v>
      </c>
      <c r="D32" s="318"/>
      <c r="E32" s="319"/>
      <c r="F32" s="320"/>
      <c r="G32" s="320">
        <f>SUMIF(AG33:AG36,"&lt;&gt;NOR",G33:G36)</f>
        <v>0</v>
      </c>
      <c r="H32" s="341"/>
    </row>
    <row r="33" spans="1:8" ht="24" customHeight="1">
      <c r="A33" s="308">
        <v>23</v>
      </c>
      <c r="B33" s="309" t="s">
        <v>444</v>
      </c>
      <c r="C33" s="310" t="s">
        <v>445</v>
      </c>
      <c r="D33" s="311" t="s">
        <v>13</v>
      </c>
      <c r="E33" s="312">
        <v>1</v>
      </c>
      <c r="F33" s="313">
        <v>0</v>
      </c>
      <c r="G33" s="314">
        <f>ROUND(E33*F33,2)</f>
        <v>0</v>
      </c>
      <c r="H33" s="341"/>
    </row>
    <row r="34" spans="1:8" ht="24" customHeight="1">
      <c r="A34" s="308">
        <v>24</v>
      </c>
      <c r="B34" s="309" t="s">
        <v>444</v>
      </c>
      <c r="C34" s="310" t="s">
        <v>446</v>
      </c>
      <c r="D34" s="311" t="s">
        <v>13</v>
      </c>
      <c r="E34" s="312">
        <v>1</v>
      </c>
      <c r="F34" s="313">
        <v>0</v>
      </c>
      <c r="G34" s="314">
        <f>ROUND(E34*F34,2)</f>
        <v>0</v>
      </c>
      <c r="H34" s="341"/>
    </row>
    <row r="35" spans="1:8" ht="24" customHeight="1">
      <c r="A35" s="308">
        <v>25</v>
      </c>
      <c r="B35" s="309" t="s">
        <v>447</v>
      </c>
      <c r="C35" s="310" t="s">
        <v>448</v>
      </c>
      <c r="D35" s="311" t="s">
        <v>13</v>
      </c>
      <c r="E35" s="312">
        <v>1</v>
      </c>
      <c r="F35" s="313">
        <v>0</v>
      </c>
      <c r="G35" s="314">
        <f>ROUND(E35*F35,2)</f>
        <v>0</v>
      </c>
      <c r="H35" s="341"/>
    </row>
    <row r="36" spans="1:8" ht="24" customHeight="1">
      <c r="A36" s="308">
        <v>26</v>
      </c>
      <c r="B36" s="309" t="s">
        <v>449</v>
      </c>
      <c r="C36" s="310" t="s">
        <v>448</v>
      </c>
      <c r="D36" s="311" t="s">
        <v>13</v>
      </c>
      <c r="E36" s="312">
        <v>1</v>
      </c>
      <c r="F36" s="313">
        <v>0</v>
      </c>
      <c r="G36" s="314">
        <f>ROUND(E36*F36,2)</f>
        <v>0</v>
      </c>
      <c r="H36" s="341"/>
    </row>
    <row r="37" spans="1:8" ht="13.5" customHeight="1">
      <c r="A37" s="315" t="s">
        <v>391</v>
      </c>
      <c r="B37" s="316" t="s">
        <v>450</v>
      </c>
      <c r="C37" s="317" t="s">
        <v>451</v>
      </c>
      <c r="D37" s="318"/>
      <c r="E37" s="319"/>
      <c r="F37" s="320"/>
      <c r="G37" s="320">
        <f>SUMIF(AG38:AG97,"&lt;&gt;NOR",G38:G97)</f>
        <v>0</v>
      </c>
      <c r="H37" s="341"/>
    </row>
    <row r="38" spans="1:8" ht="13.5" customHeight="1">
      <c r="A38" s="308">
        <v>27</v>
      </c>
      <c r="B38" s="309" t="s">
        <v>452</v>
      </c>
      <c r="C38" s="310" t="s">
        <v>453</v>
      </c>
      <c r="D38" s="311" t="s">
        <v>13</v>
      </c>
      <c r="E38" s="312">
        <v>2</v>
      </c>
      <c r="F38" s="313">
        <v>0</v>
      </c>
      <c r="G38" s="314">
        <f>ROUND(E38*F38,2)</f>
        <v>0</v>
      </c>
      <c r="H38" s="341"/>
    </row>
    <row r="39" spans="1:8" ht="13.5" customHeight="1">
      <c r="A39" s="308">
        <v>28</v>
      </c>
      <c r="B39" s="309" t="s">
        <v>454</v>
      </c>
      <c r="C39" s="310" t="s">
        <v>455</v>
      </c>
      <c r="D39" s="311" t="s">
        <v>13</v>
      </c>
      <c r="E39" s="312">
        <v>6</v>
      </c>
      <c r="F39" s="313">
        <v>0</v>
      </c>
      <c r="G39" s="314">
        <f>ROUND(E39*F39,2)</f>
        <v>0</v>
      </c>
      <c r="H39" s="341"/>
    </row>
    <row r="40" spans="1:8" ht="13.5" customHeight="1">
      <c r="A40" s="308">
        <v>29</v>
      </c>
      <c r="B40" s="309" t="s">
        <v>456</v>
      </c>
      <c r="C40" s="310" t="s">
        <v>457</v>
      </c>
      <c r="D40" s="311" t="s">
        <v>13</v>
      </c>
      <c r="E40" s="312">
        <v>26</v>
      </c>
      <c r="F40" s="313">
        <v>0</v>
      </c>
      <c r="G40" s="314">
        <f>ROUND(E40*F40,2)</f>
        <v>0</v>
      </c>
      <c r="H40" s="341"/>
    </row>
    <row r="41" spans="1:8" ht="13.5" customHeight="1">
      <c r="A41" s="308">
        <v>30</v>
      </c>
      <c r="B41" s="309" t="s">
        <v>458</v>
      </c>
      <c r="C41" s="310" t="s">
        <v>459</v>
      </c>
      <c r="D41" s="311" t="s">
        <v>460</v>
      </c>
      <c r="E41" s="312">
        <v>1051.6</v>
      </c>
      <c r="F41" s="313">
        <v>0</v>
      </c>
      <c r="G41" s="314">
        <f>ROUND(E41*F41,2)</f>
        <v>0</v>
      </c>
      <c r="H41" s="341"/>
    </row>
    <row r="42" spans="1:8" ht="23.25" customHeight="1">
      <c r="A42" s="308"/>
      <c r="B42" s="309"/>
      <c r="C42" s="321" t="s">
        <v>461</v>
      </c>
      <c r="D42" s="322"/>
      <c r="E42" s="323">
        <v>1051.6</v>
      </c>
      <c r="F42" s="314"/>
      <c r="G42" s="314"/>
      <c r="H42" s="341"/>
    </row>
    <row r="43" spans="1:8" ht="13.5" customHeight="1">
      <c r="A43" s="308">
        <v>31</v>
      </c>
      <c r="B43" s="309" t="s">
        <v>462</v>
      </c>
      <c r="C43" s="310" t="s">
        <v>463</v>
      </c>
      <c r="D43" s="311" t="s">
        <v>460</v>
      </c>
      <c r="E43" s="312">
        <v>2953.5</v>
      </c>
      <c r="F43" s="313">
        <v>0</v>
      </c>
      <c r="G43" s="314">
        <f>ROUND(E43*F43,2)</f>
        <v>0</v>
      </c>
      <c r="H43" s="341"/>
    </row>
    <row r="44" spans="1:8" ht="35.25" customHeight="1">
      <c r="A44" s="308"/>
      <c r="B44" s="309"/>
      <c r="C44" s="321" t="s">
        <v>464</v>
      </c>
      <c r="D44" s="322"/>
      <c r="E44" s="323">
        <v>2953.5</v>
      </c>
      <c r="F44" s="314"/>
      <c r="G44" s="314"/>
      <c r="H44" s="341"/>
    </row>
    <row r="45" spans="1:8" ht="15" customHeight="1">
      <c r="A45" s="308">
        <v>32</v>
      </c>
      <c r="B45" s="309" t="s">
        <v>465</v>
      </c>
      <c r="C45" s="310" t="s">
        <v>466</v>
      </c>
      <c r="D45" s="311" t="s">
        <v>460</v>
      </c>
      <c r="E45" s="312">
        <v>350.9</v>
      </c>
      <c r="F45" s="313">
        <v>0</v>
      </c>
      <c r="G45" s="314">
        <f>ROUND(E45*F45,2)</f>
        <v>0</v>
      </c>
      <c r="H45" s="341"/>
    </row>
    <row r="46" spans="1:8" ht="15" customHeight="1">
      <c r="A46" s="308"/>
      <c r="B46" s="309"/>
      <c r="C46" s="321" t="s">
        <v>467</v>
      </c>
      <c r="D46" s="322"/>
      <c r="E46" s="323">
        <v>350.9</v>
      </c>
      <c r="F46" s="314"/>
      <c r="G46" s="314"/>
      <c r="H46" s="341"/>
    </row>
    <row r="47" spans="1:8" ht="15" customHeight="1">
      <c r="A47" s="308">
        <v>33</v>
      </c>
      <c r="B47" s="309" t="s">
        <v>468</v>
      </c>
      <c r="C47" s="310" t="s">
        <v>469</v>
      </c>
      <c r="D47" s="311" t="s">
        <v>460</v>
      </c>
      <c r="E47" s="312">
        <v>116.6</v>
      </c>
      <c r="F47" s="313">
        <v>0</v>
      </c>
      <c r="G47" s="314">
        <f>ROUND(E47*F47,2)</f>
        <v>0</v>
      </c>
      <c r="H47" s="341"/>
    </row>
    <row r="48" spans="1:8" ht="15" customHeight="1">
      <c r="A48" s="308"/>
      <c r="B48" s="309"/>
      <c r="C48" s="321" t="s">
        <v>470</v>
      </c>
      <c r="D48" s="322"/>
      <c r="E48" s="323">
        <v>116.6</v>
      </c>
      <c r="F48" s="314"/>
      <c r="G48" s="314"/>
      <c r="H48" s="341"/>
    </row>
    <row r="49" spans="1:8" ht="15" customHeight="1">
      <c r="A49" s="308">
        <v>34</v>
      </c>
      <c r="B49" s="309" t="s">
        <v>471</v>
      </c>
      <c r="C49" s="310" t="s">
        <v>472</v>
      </c>
      <c r="D49" s="311" t="s">
        <v>460</v>
      </c>
      <c r="E49" s="312">
        <v>420.2</v>
      </c>
      <c r="F49" s="313">
        <v>0</v>
      </c>
      <c r="G49" s="314">
        <f>ROUND(E49*F49,2)</f>
        <v>0</v>
      </c>
      <c r="H49" s="341"/>
    </row>
    <row r="50" spans="1:8" ht="15" customHeight="1">
      <c r="A50" s="308"/>
      <c r="B50" s="309"/>
      <c r="C50" s="321" t="s">
        <v>473</v>
      </c>
      <c r="D50" s="322"/>
      <c r="E50" s="323">
        <v>420.2</v>
      </c>
      <c r="F50" s="314"/>
      <c r="G50" s="314"/>
      <c r="H50" s="341"/>
    </row>
    <row r="51" spans="1:8" ht="15" customHeight="1">
      <c r="A51" s="308">
        <v>35</v>
      </c>
      <c r="B51" s="309" t="s">
        <v>474</v>
      </c>
      <c r="C51" s="310" t="s">
        <v>475</v>
      </c>
      <c r="D51" s="311" t="s">
        <v>460</v>
      </c>
      <c r="E51" s="312">
        <v>467.5</v>
      </c>
      <c r="F51" s="313">
        <v>0</v>
      </c>
      <c r="G51" s="314">
        <f>ROUND(E51*F51,2)</f>
        <v>0</v>
      </c>
      <c r="H51" s="341"/>
    </row>
    <row r="52" spans="1:8" ht="15" customHeight="1">
      <c r="A52" s="308"/>
      <c r="B52" s="309"/>
      <c r="C52" s="321" t="s">
        <v>476</v>
      </c>
      <c r="D52" s="322"/>
      <c r="E52" s="323">
        <v>467.5</v>
      </c>
      <c r="F52" s="314"/>
      <c r="G52" s="314"/>
      <c r="H52" s="341"/>
    </row>
    <row r="53" spans="1:8" ht="15" customHeight="1">
      <c r="A53" s="308">
        <v>36</v>
      </c>
      <c r="B53" s="309" t="s">
        <v>477</v>
      </c>
      <c r="C53" s="310" t="s">
        <v>478</v>
      </c>
      <c r="D53" s="311" t="s">
        <v>460</v>
      </c>
      <c r="E53" s="312">
        <v>29.7</v>
      </c>
      <c r="F53" s="313">
        <v>0</v>
      </c>
      <c r="G53" s="314">
        <f>ROUND(E53*F53,2)</f>
        <v>0</v>
      </c>
      <c r="H53" s="341"/>
    </row>
    <row r="54" spans="1:8" ht="15" customHeight="1">
      <c r="A54" s="308"/>
      <c r="B54" s="309"/>
      <c r="C54" s="321" t="s">
        <v>479</v>
      </c>
      <c r="D54" s="322"/>
      <c r="E54" s="323">
        <v>29.7</v>
      </c>
      <c r="F54" s="314"/>
      <c r="G54" s="314"/>
      <c r="H54" s="341"/>
    </row>
    <row r="55" spans="1:8" ht="15" customHeight="1">
      <c r="A55" s="308">
        <v>37</v>
      </c>
      <c r="B55" s="309" t="s">
        <v>480</v>
      </c>
      <c r="C55" s="310" t="s">
        <v>481</v>
      </c>
      <c r="D55" s="311" t="s">
        <v>460</v>
      </c>
      <c r="E55" s="312">
        <v>385</v>
      </c>
      <c r="F55" s="313">
        <v>0</v>
      </c>
      <c r="G55" s="314">
        <f>ROUND(E55*F55,2)</f>
        <v>0</v>
      </c>
      <c r="H55" s="341"/>
    </row>
    <row r="56" spans="1:8" ht="24.75" customHeight="1">
      <c r="A56" s="308"/>
      <c r="B56" s="309"/>
      <c r="C56" s="321" t="s">
        <v>482</v>
      </c>
      <c r="D56" s="322"/>
      <c r="E56" s="323">
        <v>385</v>
      </c>
      <c r="F56" s="314"/>
      <c r="G56" s="314"/>
      <c r="H56" s="341"/>
    </row>
    <row r="57" spans="1:8" ht="13.5" customHeight="1">
      <c r="A57" s="308">
        <v>38</v>
      </c>
      <c r="B57" s="309" t="s">
        <v>483</v>
      </c>
      <c r="C57" s="310" t="s">
        <v>484</v>
      </c>
      <c r="D57" s="311" t="s">
        <v>460</v>
      </c>
      <c r="E57" s="312">
        <v>50.05</v>
      </c>
      <c r="F57" s="313">
        <v>0</v>
      </c>
      <c r="G57" s="314">
        <f>ROUND(E57*F57,2)</f>
        <v>0</v>
      </c>
      <c r="H57" s="341"/>
    </row>
    <row r="58" spans="1:8" ht="13.5" customHeight="1">
      <c r="A58" s="308"/>
      <c r="B58" s="309"/>
      <c r="C58" s="321" t="s">
        <v>485</v>
      </c>
      <c r="D58" s="322"/>
      <c r="E58" s="323">
        <v>50.05</v>
      </c>
      <c r="F58" s="314"/>
      <c r="G58" s="314"/>
      <c r="H58" s="341"/>
    </row>
    <row r="59" spans="1:8" ht="13.5" customHeight="1">
      <c r="A59" s="308">
        <v>39</v>
      </c>
      <c r="B59" s="309" t="s">
        <v>486</v>
      </c>
      <c r="C59" s="310" t="s">
        <v>487</v>
      </c>
      <c r="D59" s="311" t="s">
        <v>460</v>
      </c>
      <c r="E59" s="312">
        <v>44</v>
      </c>
      <c r="F59" s="313">
        <v>0</v>
      </c>
      <c r="G59" s="314">
        <f>ROUND(E59*F59,2)</f>
        <v>0</v>
      </c>
      <c r="H59" s="341"/>
    </row>
    <row r="60" spans="1:8" ht="13.5" customHeight="1">
      <c r="A60" s="308"/>
      <c r="B60" s="309"/>
      <c r="C60" s="321" t="s">
        <v>488</v>
      </c>
      <c r="D60" s="322"/>
      <c r="E60" s="323">
        <v>44</v>
      </c>
      <c r="F60" s="314"/>
      <c r="G60" s="314"/>
      <c r="H60" s="341"/>
    </row>
    <row r="61" spans="1:8" ht="13.5" customHeight="1">
      <c r="A61" s="308">
        <v>40</v>
      </c>
      <c r="B61" s="309" t="s">
        <v>489</v>
      </c>
      <c r="C61" s="310" t="s">
        <v>490</v>
      </c>
      <c r="D61" s="311" t="s">
        <v>460</v>
      </c>
      <c r="E61" s="312">
        <v>467.5</v>
      </c>
      <c r="F61" s="313">
        <v>0</v>
      </c>
      <c r="G61" s="314">
        <f>ROUND(E61*F61,2)</f>
        <v>0</v>
      </c>
      <c r="H61" s="341"/>
    </row>
    <row r="62" spans="1:8" ht="13.5" customHeight="1">
      <c r="A62" s="308"/>
      <c r="B62" s="309"/>
      <c r="C62" s="321" t="s">
        <v>476</v>
      </c>
      <c r="D62" s="322"/>
      <c r="E62" s="323">
        <v>467.5</v>
      </c>
      <c r="F62" s="314"/>
      <c r="G62" s="314"/>
      <c r="H62" s="341"/>
    </row>
    <row r="63" spans="1:8" ht="13.5" customHeight="1">
      <c r="A63" s="308">
        <v>41</v>
      </c>
      <c r="B63" s="309" t="s">
        <v>491</v>
      </c>
      <c r="C63" s="310" t="s">
        <v>492</v>
      </c>
      <c r="D63" s="311" t="s">
        <v>460</v>
      </c>
      <c r="E63" s="312">
        <v>35.2</v>
      </c>
      <c r="F63" s="313">
        <v>0</v>
      </c>
      <c r="G63" s="314">
        <f>ROUND(E63*F63,2)</f>
        <v>0</v>
      </c>
      <c r="H63" s="341"/>
    </row>
    <row r="64" spans="1:8" ht="13.5" customHeight="1">
      <c r="A64" s="308"/>
      <c r="B64" s="309"/>
      <c r="C64" s="321" t="s">
        <v>493</v>
      </c>
      <c r="D64" s="322"/>
      <c r="E64" s="323">
        <v>35.2</v>
      </c>
      <c r="F64" s="314"/>
      <c r="G64" s="314"/>
      <c r="H64" s="341"/>
    </row>
    <row r="65" spans="1:8" ht="13.5" customHeight="1">
      <c r="A65" s="308">
        <v>42</v>
      </c>
      <c r="B65" s="309" t="s">
        <v>494</v>
      </c>
      <c r="C65" s="310" t="s">
        <v>495</v>
      </c>
      <c r="D65" s="311" t="s">
        <v>460</v>
      </c>
      <c r="E65" s="312">
        <v>60.5</v>
      </c>
      <c r="F65" s="313">
        <v>0</v>
      </c>
      <c r="G65" s="314">
        <f>ROUND(E65*F65,2)</f>
        <v>0</v>
      </c>
      <c r="H65" s="341"/>
    </row>
    <row r="66" spans="1:8" ht="13.5" customHeight="1">
      <c r="A66" s="308"/>
      <c r="B66" s="309"/>
      <c r="C66" s="321" t="s">
        <v>496</v>
      </c>
      <c r="D66" s="322"/>
      <c r="E66" s="323">
        <v>60.5</v>
      </c>
      <c r="F66" s="314"/>
      <c r="G66" s="314"/>
      <c r="H66" s="341"/>
    </row>
    <row r="67" spans="1:8" ht="13.5" customHeight="1">
      <c r="A67" s="308">
        <v>43</v>
      </c>
      <c r="B67" s="309" t="s">
        <v>497</v>
      </c>
      <c r="C67" s="310" t="s">
        <v>498</v>
      </c>
      <c r="D67" s="311" t="s">
        <v>460</v>
      </c>
      <c r="E67" s="312">
        <v>40.15</v>
      </c>
      <c r="F67" s="313">
        <v>0</v>
      </c>
      <c r="G67" s="314">
        <f>ROUND(E67*F67,2)</f>
        <v>0</v>
      </c>
      <c r="H67" s="341"/>
    </row>
    <row r="68" spans="1:8" ht="13.5" customHeight="1">
      <c r="A68" s="308"/>
      <c r="B68" s="309"/>
      <c r="C68" s="321" t="s">
        <v>499</v>
      </c>
      <c r="D68" s="322"/>
      <c r="E68" s="323">
        <v>40.15</v>
      </c>
      <c r="F68" s="314"/>
      <c r="G68" s="314"/>
      <c r="H68" s="341"/>
    </row>
    <row r="69" spans="1:8" ht="13.5" customHeight="1">
      <c r="A69" s="308">
        <v>44</v>
      </c>
      <c r="B69" s="309" t="s">
        <v>500</v>
      </c>
      <c r="C69" s="310" t="s">
        <v>501</v>
      </c>
      <c r="D69" s="311" t="s">
        <v>460</v>
      </c>
      <c r="E69" s="312">
        <v>19.8</v>
      </c>
      <c r="F69" s="313">
        <v>0</v>
      </c>
      <c r="G69" s="314">
        <f>ROUND(E69*F69,2)</f>
        <v>0</v>
      </c>
      <c r="H69" s="341"/>
    </row>
    <row r="70" spans="1:8" ht="13.5" customHeight="1">
      <c r="A70" s="308"/>
      <c r="B70" s="309"/>
      <c r="C70" s="321" t="s">
        <v>502</v>
      </c>
      <c r="D70" s="322"/>
      <c r="E70" s="323">
        <v>19.8</v>
      </c>
      <c r="F70" s="314"/>
      <c r="G70" s="314"/>
      <c r="H70" s="341"/>
    </row>
    <row r="71" spans="1:8" ht="13.5" customHeight="1">
      <c r="A71" s="308">
        <v>45</v>
      </c>
      <c r="B71" s="309" t="s">
        <v>503</v>
      </c>
      <c r="C71" s="310" t="s">
        <v>504</v>
      </c>
      <c r="D71" s="311" t="s">
        <v>460</v>
      </c>
      <c r="E71" s="312">
        <v>11</v>
      </c>
      <c r="F71" s="313">
        <v>0</v>
      </c>
      <c r="G71" s="314">
        <f>ROUND(E71*F71,2)</f>
        <v>0</v>
      </c>
      <c r="H71" s="341"/>
    </row>
    <row r="72" spans="1:8" ht="13.5" customHeight="1">
      <c r="A72" s="308"/>
      <c r="B72" s="309"/>
      <c r="C72" s="321" t="s">
        <v>505</v>
      </c>
      <c r="D72" s="322"/>
      <c r="E72" s="323">
        <v>11</v>
      </c>
      <c r="F72" s="314"/>
      <c r="G72" s="314"/>
      <c r="H72" s="341"/>
    </row>
    <row r="73" spans="1:8" ht="13.5" customHeight="1">
      <c r="A73" s="308">
        <v>46</v>
      </c>
      <c r="B73" s="309" t="s">
        <v>506</v>
      </c>
      <c r="C73" s="310" t="s">
        <v>507</v>
      </c>
      <c r="D73" s="311" t="s">
        <v>460</v>
      </c>
      <c r="E73" s="312">
        <v>120</v>
      </c>
      <c r="F73" s="313">
        <v>0</v>
      </c>
      <c r="G73" s="314">
        <f aca="true" t="shared" si="2" ref="G73:G97">ROUND(E73*F73,2)</f>
        <v>0</v>
      </c>
      <c r="H73" s="341"/>
    </row>
    <row r="74" spans="1:8" ht="13.5" customHeight="1">
      <c r="A74" s="308">
        <v>47</v>
      </c>
      <c r="B74" s="309" t="s">
        <v>508</v>
      </c>
      <c r="C74" s="310" t="s">
        <v>509</v>
      </c>
      <c r="D74" s="311" t="s">
        <v>460</v>
      </c>
      <c r="E74" s="312">
        <v>25</v>
      </c>
      <c r="F74" s="313">
        <v>0</v>
      </c>
      <c r="G74" s="314">
        <f t="shared" si="2"/>
        <v>0</v>
      </c>
      <c r="H74" s="341"/>
    </row>
    <row r="75" spans="1:8" ht="24.75" customHeight="1">
      <c r="A75" s="308">
        <v>48</v>
      </c>
      <c r="B75" s="309" t="s">
        <v>510</v>
      </c>
      <c r="C75" s="310" t="s">
        <v>511</v>
      </c>
      <c r="D75" s="311" t="s">
        <v>512</v>
      </c>
      <c r="E75" s="312">
        <v>120</v>
      </c>
      <c r="F75" s="313">
        <v>0</v>
      </c>
      <c r="G75" s="314">
        <f t="shared" si="2"/>
        <v>0</v>
      </c>
      <c r="H75" s="341"/>
    </row>
    <row r="76" spans="1:8" ht="13.5" customHeight="1">
      <c r="A76" s="308">
        <v>49</v>
      </c>
      <c r="B76" s="309" t="s">
        <v>513</v>
      </c>
      <c r="C76" s="310" t="s">
        <v>514</v>
      </c>
      <c r="D76" s="311" t="s">
        <v>13</v>
      </c>
      <c r="E76" s="312">
        <v>120</v>
      </c>
      <c r="F76" s="313">
        <v>0</v>
      </c>
      <c r="G76" s="314">
        <f t="shared" si="2"/>
        <v>0</v>
      </c>
      <c r="H76" s="341"/>
    </row>
    <row r="77" spans="1:8" ht="22.5" customHeight="1">
      <c r="A77" s="308">
        <v>50</v>
      </c>
      <c r="B77" s="309" t="s">
        <v>515</v>
      </c>
      <c r="C77" s="310" t="s">
        <v>516</v>
      </c>
      <c r="D77" s="311" t="s">
        <v>460</v>
      </c>
      <c r="E77" s="312">
        <v>380</v>
      </c>
      <c r="F77" s="313">
        <v>0</v>
      </c>
      <c r="G77" s="314">
        <f t="shared" si="2"/>
        <v>0</v>
      </c>
      <c r="H77" s="341"/>
    </row>
    <row r="78" spans="1:8" ht="24" customHeight="1">
      <c r="A78" s="308">
        <v>51</v>
      </c>
      <c r="B78" s="309" t="s">
        <v>517</v>
      </c>
      <c r="C78" s="310" t="s">
        <v>518</v>
      </c>
      <c r="D78" s="311" t="s">
        <v>460</v>
      </c>
      <c r="E78" s="312">
        <v>128</v>
      </c>
      <c r="F78" s="313">
        <v>0</v>
      </c>
      <c r="G78" s="314">
        <f t="shared" si="2"/>
        <v>0</v>
      </c>
      <c r="H78" s="341"/>
    </row>
    <row r="79" spans="1:8" ht="24" customHeight="1">
      <c r="A79" s="308">
        <v>52</v>
      </c>
      <c r="B79" s="309" t="s">
        <v>519</v>
      </c>
      <c r="C79" s="310" t="s">
        <v>520</v>
      </c>
      <c r="D79" s="311" t="s">
        <v>460</v>
      </c>
      <c r="E79" s="312">
        <v>175</v>
      </c>
      <c r="F79" s="313">
        <v>0</v>
      </c>
      <c r="G79" s="314">
        <f t="shared" si="2"/>
        <v>0</v>
      </c>
      <c r="H79" s="341"/>
    </row>
    <row r="80" spans="1:8" ht="24" customHeight="1">
      <c r="A80" s="308">
        <v>53</v>
      </c>
      <c r="B80" s="309" t="s">
        <v>521</v>
      </c>
      <c r="C80" s="310" t="s">
        <v>522</v>
      </c>
      <c r="D80" s="311" t="s">
        <v>460</v>
      </c>
      <c r="E80" s="312">
        <v>50</v>
      </c>
      <c r="F80" s="313">
        <v>0</v>
      </c>
      <c r="G80" s="314">
        <f t="shared" si="2"/>
        <v>0</v>
      </c>
      <c r="H80" s="341"/>
    </row>
    <row r="81" spans="1:8" ht="13.5" customHeight="1">
      <c r="A81" s="308">
        <v>54</v>
      </c>
      <c r="B81" s="309" t="s">
        <v>523</v>
      </c>
      <c r="C81" s="310" t="s">
        <v>524</v>
      </c>
      <c r="D81" s="311" t="s">
        <v>460</v>
      </c>
      <c r="E81" s="312">
        <v>40</v>
      </c>
      <c r="F81" s="313">
        <v>0</v>
      </c>
      <c r="G81" s="314">
        <f t="shared" si="2"/>
        <v>0</v>
      </c>
      <c r="H81" s="341"/>
    </row>
    <row r="82" spans="1:8" ht="13.5" customHeight="1">
      <c r="A82" s="308">
        <v>55</v>
      </c>
      <c r="B82" s="309" t="s">
        <v>525</v>
      </c>
      <c r="C82" s="310" t="s">
        <v>526</v>
      </c>
      <c r="D82" s="311" t="s">
        <v>460</v>
      </c>
      <c r="E82" s="312">
        <v>65</v>
      </c>
      <c r="F82" s="313">
        <v>0</v>
      </c>
      <c r="G82" s="314">
        <f t="shared" si="2"/>
        <v>0</v>
      </c>
      <c r="H82" s="341"/>
    </row>
    <row r="83" spans="1:8" ht="24" customHeight="1">
      <c r="A83" s="308">
        <v>56</v>
      </c>
      <c r="B83" s="309" t="s">
        <v>527</v>
      </c>
      <c r="C83" s="310" t="s">
        <v>528</v>
      </c>
      <c r="D83" s="311" t="s">
        <v>13</v>
      </c>
      <c r="E83" s="312">
        <v>37</v>
      </c>
      <c r="F83" s="313">
        <v>0</v>
      </c>
      <c r="G83" s="314">
        <f t="shared" si="2"/>
        <v>0</v>
      </c>
      <c r="H83" s="341"/>
    </row>
    <row r="84" spans="1:8" ht="24" customHeight="1">
      <c r="A84" s="308">
        <v>57</v>
      </c>
      <c r="B84" s="309" t="s">
        <v>529</v>
      </c>
      <c r="C84" s="310" t="s">
        <v>530</v>
      </c>
      <c r="D84" s="311" t="s">
        <v>13</v>
      </c>
      <c r="E84" s="312">
        <v>4</v>
      </c>
      <c r="F84" s="313">
        <v>0</v>
      </c>
      <c r="G84" s="314">
        <f t="shared" si="2"/>
        <v>0</v>
      </c>
      <c r="H84" s="341"/>
    </row>
    <row r="85" spans="1:8" ht="13.5" customHeight="1">
      <c r="A85" s="308">
        <v>58</v>
      </c>
      <c r="B85" s="309" t="s">
        <v>531</v>
      </c>
      <c r="C85" s="310" t="s">
        <v>532</v>
      </c>
      <c r="D85" s="311" t="s">
        <v>13</v>
      </c>
      <c r="E85" s="312">
        <v>138</v>
      </c>
      <c r="F85" s="313">
        <v>0</v>
      </c>
      <c r="G85" s="314">
        <f t="shared" si="2"/>
        <v>0</v>
      </c>
      <c r="H85" s="341"/>
    </row>
    <row r="86" spans="1:8" ht="13.5" customHeight="1">
      <c r="A86" s="308">
        <v>59</v>
      </c>
      <c r="B86" s="309" t="s">
        <v>533</v>
      </c>
      <c r="C86" s="310" t="s">
        <v>534</v>
      </c>
      <c r="D86" s="311" t="s">
        <v>13</v>
      </c>
      <c r="E86" s="312">
        <v>5</v>
      </c>
      <c r="F86" s="313">
        <v>0</v>
      </c>
      <c r="G86" s="314">
        <f t="shared" si="2"/>
        <v>0</v>
      </c>
      <c r="H86" s="341"/>
    </row>
    <row r="87" spans="1:8" ht="13.5" customHeight="1">
      <c r="A87" s="308">
        <v>60</v>
      </c>
      <c r="B87" s="309" t="s">
        <v>535</v>
      </c>
      <c r="C87" s="310" t="s">
        <v>536</v>
      </c>
      <c r="D87" s="311" t="s">
        <v>13</v>
      </c>
      <c r="E87" s="312">
        <v>3</v>
      </c>
      <c r="F87" s="313">
        <v>0</v>
      </c>
      <c r="G87" s="314">
        <f t="shared" si="2"/>
        <v>0</v>
      </c>
      <c r="H87" s="341"/>
    </row>
    <row r="88" spans="1:8" ht="13.5" customHeight="1">
      <c r="A88" s="308">
        <v>61</v>
      </c>
      <c r="B88" s="309" t="s">
        <v>537</v>
      </c>
      <c r="C88" s="310" t="s">
        <v>538</v>
      </c>
      <c r="D88" s="311" t="s">
        <v>13</v>
      </c>
      <c r="E88" s="312">
        <v>1</v>
      </c>
      <c r="F88" s="313">
        <v>0</v>
      </c>
      <c r="G88" s="314">
        <f t="shared" si="2"/>
        <v>0</v>
      </c>
      <c r="H88" s="341"/>
    </row>
    <row r="89" spans="1:8" ht="13.5" customHeight="1">
      <c r="A89" s="308">
        <v>62</v>
      </c>
      <c r="B89" s="309" t="s">
        <v>539</v>
      </c>
      <c r="C89" s="310" t="s">
        <v>540</v>
      </c>
      <c r="D89" s="311" t="s">
        <v>13</v>
      </c>
      <c r="E89" s="312">
        <v>1</v>
      </c>
      <c r="F89" s="313">
        <v>0</v>
      </c>
      <c r="G89" s="314">
        <f t="shared" si="2"/>
        <v>0</v>
      </c>
      <c r="H89" s="341"/>
    </row>
    <row r="90" spans="1:8" ht="13.5" customHeight="1">
      <c r="A90" s="308">
        <v>63</v>
      </c>
      <c r="B90" s="309" t="s">
        <v>541</v>
      </c>
      <c r="C90" s="310" t="s">
        <v>542</v>
      </c>
      <c r="D90" s="311" t="s">
        <v>13</v>
      </c>
      <c r="E90" s="312">
        <v>1</v>
      </c>
      <c r="F90" s="313">
        <v>0</v>
      </c>
      <c r="G90" s="314">
        <f t="shared" si="2"/>
        <v>0</v>
      </c>
      <c r="H90" s="341"/>
    </row>
    <row r="91" spans="1:8" ht="13.5" customHeight="1">
      <c r="A91" s="308">
        <v>64</v>
      </c>
      <c r="B91" s="309" t="s">
        <v>543</v>
      </c>
      <c r="C91" s="310" t="s">
        <v>544</v>
      </c>
      <c r="D91" s="311" t="s">
        <v>13</v>
      </c>
      <c r="E91" s="312">
        <v>4</v>
      </c>
      <c r="F91" s="313">
        <v>0</v>
      </c>
      <c r="G91" s="314">
        <f t="shared" si="2"/>
        <v>0</v>
      </c>
      <c r="H91" s="341"/>
    </row>
    <row r="92" spans="1:8" ht="13.5" customHeight="1">
      <c r="A92" s="308">
        <v>65</v>
      </c>
      <c r="B92" s="309" t="s">
        <v>545</v>
      </c>
      <c r="C92" s="310" t="s">
        <v>546</v>
      </c>
      <c r="D92" s="311" t="s">
        <v>13</v>
      </c>
      <c r="E92" s="312">
        <v>3</v>
      </c>
      <c r="F92" s="313">
        <v>0</v>
      </c>
      <c r="G92" s="314">
        <f t="shared" si="2"/>
        <v>0</v>
      </c>
      <c r="H92" s="341"/>
    </row>
    <row r="93" spans="1:8" ht="25.5" customHeight="1">
      <c r="A93" s="308">
        <v>66</v>
      </c>
      <c r="B93" s="309" t="s">
        <v>547</v>
      </c>
      <c r="C93" s="310" t="s">
        <v>548</v>
      </c>
      <c r="D93" s="311" t="s">
        <v>13</v>
      </c>
      <c r="E93" s="312">
        <v>3</v>
      </c>
      <c r="F93" s="313">
        <v>0</v>
      </c>
      <c r="G93" s="314">
        <f t="shared" si="2"/>
        <v>0</v>
      </c>
      <c r="H93" s="341"/>
    </row>
    <row r="94" spans="1:8" ht="25.5" customHeight="1">
      <c r="A94" s="308">
        <v>67</v>
      </c>
      <c r="B94" s="309" t="s">
        <v>549</v>
      </c>
      <c r="C94" s="310" t="s">
        <v>550</v>
      </c>
      <c r="D94" s="311" t="s">
        <v>13</v>
      </c>
      <c r="E94" s="312">
        <v>1</v>
      </c>
      <c r="F94" s="313">
        <v>0</v>
      </c>
      <c r="G94" s="314">
        <f t="shared" si="2"/>
        <v>0</v>
      </c>
      <c r="H94" s="341"/>
    </row>
    <row r="95" spans="1:8" ht="15.75" customHeight="1">
      <c r="A95" s="308">
        <v>68</v>
      </c>
      <c r="B95" s="309" t="s">
        <v>551</v>
      </c>
      <c r="C95" s="310" t="s">
        <v>552</v>
      </c>
      <c r="D95" s="311" t="s">
        <v>13</v>
      </c>
      <c r="E95" s="312">
        <v>1</v>
      </c>
      <c r="F95" s="313">
        <v>0</v>
      </c>
      <c r="G95" s="314">
        <f t="shared" si="2"/>
        <v>0</v>
      </c>
      <c r="H95" s="341"/>
    </row>
    <row r="96" spans="1:8" ht="24.75" customHeight="1">
      <c r="A96" s="308">
        <v>69</v>
      </c>
      <c r="B96" s="309" t="s">
        <v>553</v>
      </c>
      <c r="C96" s="310" t="s">
        <v>554</v>
      </c>
      <c r="D96" s="311" t="s">
        <v>13</v>
      </c>
      <c r="E96" s="312">
        <v>2</v>
      </c>
      <c r="F96" s="313">
        <v>0</v>
      </c>
      <c r="G96" s="314">
        <f t="shared" si="2"/>
        <v>0</v>
      </c>
      <c r="H96" s="341"/>
    </row>
    <row r="97" spans="1:8" ht="12.75" customHeight="1">
      <c r="A97" s="308">
        <v>70</v>
      </c>
      <c r="B97" s="309" t="s">
        <v>555</v>
      </c>
      <c r="C97" s="310" t="s">
        <v>556</v>
      </c>
      <c r="D97" s="311" t="s">
        <v>13</v>
      </c>
      <c r="E97" s="312">
        <v>580</v>
      </c>
      <c r="F97" s="313">
        <v>0</v>
      </c>
      <c r="G97" s="314">
        <f t="shared" si="2"/>
        <v>0</v>
      </c>
      <c r="H97" s="341"/>
    </row>
    <row r="98" spans="1:8" ht="12.75" customHeight="1">
      <c r="A98" s="315" t="s">
        <v>391</v>
      </c>
      <c r="B98" s="316" t="s">
        <v>557</v>
      </c>
      <c r="C98" s="317" t="s">
        <v>558</v>
      </c>
      <c r="D98" s="318"/>
      <c r="E98" s="319"/>
      <c r="F98" s="320"/>
      <c r="G98" s="320">
        <f>SUMIF(AG99:AG99,"&lt;&gt;NOR",G99:G99)</f>
        <v>0</v>
      </c>
      <c r="H98" s="341"/>
    </row>
    <row r="99" spans="1:8" ht="12.75" customHeight="1">
      <c r="A99" s="308">
        <v>71</v>
      </c>
      <c r="B99" s="309" t="s">
        <v>559</v>
      </c>
      <c r="C99" s="310" t="s">
        <v>560</v>
      </c>
      <c r="D99" s="311" t="s">
        <v>13</v>
      </c>
      <c r="E99" s="312">
        <v>0.1</v>
      </c>
      <c r="F99" s="313">
        <v>0</v>
      </c>
      <c r="G99" s="314">
        <f>ROUND(E99*F99,2)</f>
        <v>0</v>
      </c>
      <c r="H99" s="341"/>
    </row>
    <row r="100" spans="1:8" ht="12.75" customHeight="1">
      <c r="A100" s="315" t="s">
        <v>391</v>
      </c>
      <c r="B100" s="316" t="s">
        <v>561</v>
      </c>
      <c r="C100" s="317" t="s">
        <v>562</v>
      </c>
      <c r="D100" s="318"/>
      <c r="E100" s="319"/>
      <c r="F100" s="320"/>
      <c r="G100" s="320">
        <f>SUMIF(AG101:AG152,"&lt;&gt;NOR",G101:G152)</f>
        <v>0</v>
      </c>
      <c r="H100" s="341"/>
    </row>
    <row r="101" spans="1:8" ht="12.75" customHeight="1">
      <c r="A101" s="308">
        <v>72</v>
      </c>
      <c r="B101" s="309" t="s">
        <v>563</v>
      </c>
      <c r="C101" s="310" t="s">
        <v>564</v>
      </c>
      <c r="D101" s="311" t="s">
        <v>13</v>
      </c>
      <c r="E101" s="312">
        <v>1</v>
      </c>
      <c r="F101" s="313">
        <v>0</v>
      </c>
      <c r="G101" s="314">
        <f aca="true" t="shared" si="3" ref="G101:G152">ROUND(E101*F101,2)</f>
        <v>0</v>
      </c>
      <c r="H101" s="341"/>
    </row>
    <row r="102" spans="1:8" ht="12.75" customHeight="1">
      <c r="A102" s="308">
        <v>73</v>
      </c>
      <c r="B102" s="309" t="s">
        <v>565</v>
      </c>
      <c r="C102" s="310" t="s">
        <v>566</v>
      </c>
      <c r="D102" s="311" t="s">
        <v>13</v>
      </c>
      <c r="E102" s="312">
        <v>8</v>
      </c>
      <c r="F102" s="313">
        <v>0</v>
      </c>
      <c r="G102" s="314">
        <f t="shared" si="3"/>
        <v>0</v>
      </c>
      <c r="H102" s="341"/>
    </row>
    <row r="103" spans="1:8" ht="12.75" customHeight="1">
      <c r="A103" s="308">
        <v>74</v>
      </c>
      <c r="B103" s="309" t="s">
        <v>567</v>
      </c>
      <c r="C103" s="310" t="s">
        <v>568</v>
      </c>
      <c r="D103" s="311" t="s">
        <v>13</v>
      </c>
      <c r="E103" s="312">
        <v>2</v>
      </c>
      <c r="F103" s="313">
        <v>0</v>
      </c>
      <c r="G103" s="314">
        <f t="shared" si="3"/>
        <v>0</v>
      </c>
      <c r="H103" s="341"/>
    </row>
    <row r="104" spans="1:8" ht="12.75" customHeight="1">
      <c r="A104" s="308">
        <v>75</v>
      </c>
      <c r="B104" s="309" t="s">
        <v>569</v>
      </c>
      <c r="C104" s="310" t="s">
        <v>570</v>
      </c>
      <c r="D104" s="311" t="s">
        <v>13</v>
      </c>
      <c r="E104" s="312">
        <v>9</v>
      </c>
      <c r="F104" s="313">
        <v>0</v>
      </c>
      <c r="G104" s="314">
        <f t="shared" si="3"/>
        <v>0</v>
      </c>
      <c r="H104" s="341"/>
    </row>
    <row r="105" spans="1:8" ht="12.75" customHeight="1">
      <c r="A105" s="308">
        <v>76</v>
      </c>
      <c r="B105" s="309" t="s">
        <v>571</v>
      </c>
      <c r="C105" s="310" t="s">
        <v>572</v>
      </c>
      <c r="D105" s="311" t="s">
        <v>13</v>
      </c>
      <c r="E105" s="312">
        <v>8</v>
      </c>
      <c r="F105" s="313">
        <v>0</v>
      </c>
      <c r="G105" s="314">
        <f t="shared" si="3"/>
        <v>0</v>
      </c>
      <c r="H105" s="341"/>
    </row>
    <row r="106" spans="1:8" ht="12.75" customHeight="1">
      <c r="A106" s="308">
        <v>77</v>
      </c>
      <c r="B106" s="309" t="s">
        <v>573</v>
      </c>
      <c r="C106" s="310" t="s">
        <v>574</v>
      </c>
      <c r="D106" s="311" t="s">
        <v>13</v>
      </c>
      <c r="E106" s="312">
        <v>8</v>
      </c>
      <c r="F106" s="313">
        <v>0</v>
      </c>
      <c r="G106" s="314">
        <f t="shared" si="3"/>
        <v>0</v>
      </c>
      <c r="H106" s="341"/>
    </row>
    <row r="107" spans="1:8" ht="12.75" customHeight="1">
      <c r="A107" s="308">
        <v>78</v>
      </c>
      <c r="B107" s="309" t="s">
        <v>575</v>
      </c>
      <c r="C107" s="310" t="s">
        <v>576</v>
      </c>
      <c r="D107" s="311" t="s">
        <v>13</v>
      </c>
      <c r="E107" s="312">
        <v>8</v>
      </c>
      <c r="F107" s="313">
        <v>0</v>
      </c>
      <c r="G107" s="314">
        <f t="shared" si="3"/>
        <v>0</v>
      </c>
      <c r="H107" s="341"/>
    </row>
    <row r="108" spans="1:8" ht="12.75" customHeight="1">
      <c r="A108" s="308">
        <v>79</v>
      </c>
      <c r="B108" s="309" t="s">
        <v>577</v>
      </c>
      <c r="C108" s="310" t="s">
        <v>578</v>
      </c>
      <c r="D108" s="311" t="s">
        <v>13</v>
      </c>
      <c r="E108" s="312">
        <v>8</v>
      </c>
      <c r="F108" s="313">
        <v>0</v>
      </c>
      <c r="G108" s="314">
        <f t="shared" si="3"/>
        <v>0</v>
      </c>
      <c r="H108" s="341"/>
    </row>
    <row r="109" spans="1:8" ht="12.75" customHeight="1">
      <c r="A109" s="308">
        <v>80</v>
      </c>
      <c r="B109" s="309" t="s">
        <v>577</v>
      </c>
      <c r="C109" s="310" t="s">
        <v>579</v>
      </c>
      <c r="D109" s="311" t="s">
        <v>13</v>
      </c>
      <c r="E109" s="312">
        <v>18</v>
      </c>
      <c r="F109" s="313">
        <v>0</v>
      </c>
      <c r="G109" s="314">
        <f t="shared" si="3"/>
        <v>0</v>
      </c>
      <c r="H109" s="341"/>
    </row>
    <row r="110" spans="1:8" ht="12.75" customHeight="1">
      <c r="A110" s="308">
        <v>81</v>
      </c>
      <c r="B110" s="309" t="s">
        <v>580</v>
      </c>
      <c r="C110" s="310" t="s">
        <v>581</v>
      </c>
      <c r="D110" s="311" t="s">
        <v>13</v>
      </c>
      <c r="E110" s="312">
        <v>2</v>
      </c>
      <c r="F110" s="313">
        <v>0</v>
      </c>
      <c r="G110" s="314">
        <f t="shared" si="3"/>
        <v>0</v>
      </c>
      <c r="H110" s="341"/>
    </row>
    <row r="111" spans="1:8" ht="12.75" customHeight="1">
      <c r="A111" s="308">
        <v>82</v>
      </c>
      <c r="B111" s="309" t="s">
        <v>582</v>
      </c>
      <c r="C111" s="310" t="s">
        <v>583</v>
      </c>
      <c r="D111" s="311" t="s">
        <v>13</v>
      </c>
      <c r="E111" s="312">
        <v>1</v>
      </c>
      <c r="F111" s="313">
        <v>0</v>
      </c>
      <c r="G111" s="314">
        <f t="shared" si="3"/>
        <v>0</v>
      </c>
      <c r="H111" s="341"/>
    </row>
    <row r="112" spans="1:8" ht="12.75" customHeight="1">
      <c r="A112" s="308">
        <v>83</v>
      </c>
      <c r="B112" s="309" t="s">
        <v>584</v>
      </c>
      <c r="C112" s="310" t="s">
        <v>585</v>
      </c>
      <c r="D112" s="311" t="s">
        <v>13</v>
      </c>
      <c r="E112" s="312">
        <v>1</v>
      </c>
      <c r="F112" s="313">
        <v>0</v>
      </c>
      <c r="G112" s="314">
        <f t="shared" si="3"/>
        <v>0</v>
      </c>
      <c r="H112" s="341"/>
    </row>
    <row r="113" spans="1:8" ht="12.75" customHeight="1">
      <c r="A113" s="308">
        <v>84</v>
      </c>
      <c r="B113" s="309" t="s">
        <v>586</v>
      </c>
      <c r="C113" s="310" t="s">
        <v>587</v>
      </c>
      <c r="D113" s="311" t="s">
        <v>460</v>
      </c>
      <c r="E113" s="312">
        <v>1052</v>
      </c>
      <c r="F113" s="313">
        <v>0</v>
      </c>
      <c r="G113" s="314">
        <f t="shared" si="3"/>
        <v>0</v>
      </c>
      <c r="H113" s="341"/>
    </row>
    <row r="114" spans="1:8" ht="12.75" customHeight="1">
      <c r="A114" s="308">
        <v>85</v>
      </c>
      <c r="B114" s="309" t="s">
        <v>588</v>
      </c>
      <c r="C114" s="310" t="s">
        <v>589</v>
      </c>
      <c r="D114" s="311" t="s">
        <v>13</v>
      </c>
      <c r="E114" s="312">
        <v>2</v>
      </c>
      <c r="F114" s="313">
        <v>0</v>
      </c>
      <c r="G114" s="314">
        <f t="shared" si="3"/>
        <v>0</v>
      </c>
      <c r="H114" s="341"/>
    </row>
    <row r="115" spans="1:8" ht="12.75" customHeight="1">
      <c r="A115" s="308">
        <v>86</v>
      </c>
      <c r="B115" s="309" t="s">
        <v>590</v>
      </c>
      <c r="C115" s="310" t="s">
        <v>591</v>
      </c>
      <c r="D115" s="311" t="s">
        <v>460</v>
      </c>
      <c r="E115" s="312">
        <v>2954</v>
      </c>
      <c r="F115" s="313">
        <v>0</v>
      </c>
      <c r="G115" s="314">
        <f t="shared" si="3"/>
        <v>0</v>
      </c>
      <c r="H115" s="341"/>
    </row>
    <row r="116" spans="1:8" ht="12.75" customHeight="1">
      <c r="A116" s="308">
        <v>87</v>
      </c>
      <c r="B116" s="309" t="s">
        <v>592</v>
      </c>
      <c r="C116" s="310" t="s">
        <v>593</v>
      </c>
      <c r="D116" s="311" t="s">
        <v>460</v>
      </c>
      <c r="E116" s="312">
        <v>351</v>
      </c>
      <c r="F116" s="313">
        <v>0</v>
      </c>
      <c r="G116" s="314">
        <f t="shared" si="3"/>
        <v>0</v>
      </c>
      <c r="H116" s="341"/>
    </row>
    <row r="117" spans="1:8" ht="12.75" customHeight="1">
      <c r="A117" s="308">
        <v>88</v>
      </c>
      <c r="B117" s="309" t="s">
        <v>594</v>
      </c>
      <c r="C117" s="310" t="s">
        <v>595</v>
      </c>
      <c r="D117" s="311" t="s">
        <v>460</v>
      </c>
      <c r="E117" s="312">
        <v>117</v>
      </c>
      <c r="F117" s="313">
        <v>0</v>
      </c>
      <c r="G117" s="314">
        <f t="shared" si="3"/>
        <v>0</v>
      </c>
      <c r="H117" s="341"/>
    </row>
    <row r="118" spans="1:8" ht="12.75" customHeight="1">
      <c r="A118" s="308">
        <v>89</v>
      </c>
      <c r="B118" s="309" t="s">
        <v>596</v>
      </c>
      <c r="C118" s="310" t="s">
        <v>597</v>
      </c>
      <c r="D118" s="311" t="s">
        <v>460</v>
      </c>
      <c r="E118" s="312">
        <v>420</v>
      </c>
      <c r="F118" s="313">
        <v>0</v>
      </c>
      <c r="G118" s="314">
        <f t="shared" si="3"/>
        <v>0</v>
      </c>
      <c r="H118" s="341"/>
    </row>
    <row r="119" spans="1:8" ht="12.75" customHeight="1">
      <c r="A119" s="308">
        <v>90</v>
      </c>
      <c r="B119" s="309" t="s">
        <v>598</v>
      </c>
      <c r="C119" s="310" t="s">
        <v>599</v>
      </c>
      <c r="D119" s="311" t="s">
        <v>460</v>
      </c>
      <c r="E119" s="312">
        <v>30</v>
      </c>
      <c r="F119" s="313">
        <v>0</v>
      </c>
      <c r="G119" s="314">
        <f t="shared" si="3"/>
        <v>0</v>
      </c>
      <c r="H119" s="341"/>
    </row>
    <row r="120" spans="1:8" ht="12.75" customHeight="1">
      <c r="A120" s="308">
        <v>91</v>
      </c>
      <c r="B120" s="309" t="s">
        <v>600</v>
      </c>
      <c r="C120" s="310" t="s">
        <v>601</v>
      </c>
      <c r="D120" s="311" t="s">
        <v>460</v>
      </c>
      <c r="E120" s="312">
        <v>467.5</v>
      </c>
      <c r="F120" s="313">
        <v>0</v>
      </c>
      <c r="G120" s="314">
        <f t="shared" si="3"/>
        <v>0</v>
      </c>
      <c r="H120" s="341"/>
    </row>
    <row r="121" spans="1:8" ht="12.75" customHeight="1">
      <c r="A121" s="308">
        <v>92</v>
      </c>
      <c r="B121" s="309" t="s">
        <v>602</v>
      </c>
      <c r="C121" s="310" t="s">
        <v>603</v>
      </c>
      <c r="D121" s="311" t="s">
        <v>460</v>
      </c>
      <c r="E121" s="312">
        <v>385</v>
      </c>
      <c r="F121" s="313">
        <v>0</v>
      </c>
      <c r="G121" s="314">
        <f t="shared" si="3"/>
        <v>0</v>
      </c>
      <c r="H121" s="341"/>
    </row>
    <row r="122" spans="1:8" ht="12.75" customHeight="1">
      <c r="A122" s="308">
        <v>93</v>
      </c>
      <c r="B122" s="309" t="s">
        <v>604</v>
      </c>
      <c r="C122" s="310" t="s">
        <v>605</v>
      </c>
      <c r="D122" s="311" t="s">
        <v>460</v>
      </c>
      <c r="E122" s="312">
        <v>50</v>
      </c>
      <c r="F122" s="313">
        <v>0</v>
      </c>
      <c r="G122" s="314">
        <f t="shared" si="3"/>
        <v>0</v>
      </c>
      <c r="H122" s="341"/>
    </row>
    <row r="123" spans="1:8" ht="12.75" customHeight="1">
      <c r="A123" s="308">
        <v>94</v>
      </c>
      <c r="B123" s="309" t="s">
        <v>606</v>
      </c>
      <c r="C123" s="310" t="s">
        <v>607</v>
      </c>
      <c r="D123" s="311" t="s">
        <v>460</v>
      </c>
      <c r="E123" s="312">
        <v>44</v>
      </c>
      <c r="F123" s="313">
        <v>0</v>
      </c>
      <c r="G123" s="314">
        <f t="shared" si="3"/>
        <v>0</v>
      </c>
      <c r="H123" s="341"/>
    </row>
    <row r="124" spans="1:8" ht="12.75" customHeight="1">
      <c r="A124" s="308">
        <v>95</v>
      </c>
      <c r="B124" s="309" t="s">
        <v>608</v>
      </c>
      <c r="C124" s="310" t="s">
        <v>609</v>
      </c>
      <c r="D124" s="311" t="s">
        <v>460</v>
      </c>
      <c r="E124" s="312">
        <v>468</v>
      </c>
      <c r="F124" s="313">
        <v>0</v>
      </c>
      <c r="G124" s="314">
        <f t="shared" si="3"/>
        <v>0</v>
      </c>
      <c r="H124" s="341"/>
    </row>
    <row r="125" spans="1:8" ht="12.75" customHeight="1">
      <c r="A125" s="308">
        <v>96</v>
      </c>
      <c r="B125" s="309" t="s">
        <v>610</v>
      </c>
      <c r="C125" s="310" t="s">
        <v>611</v>
      </c>
      <c r="D125" s="311" t="s">
        <v>460</v>
      </c>
      <c r="E125" s="312">
        <v>35</v>
      </c>
      <c r="F125" s="313">
        <v>0</v>
      </c>
      <c r="G125" s="314">
        <f t="shared" si="3"/>
        <v>0</v>
      </c>
      <c r="H125" s="341"/>
    </row>
    <row r="126" spans="1:8" ht="12.75" customHeight="1">
      <c r="A126" s="308">
        <v>97</v>
      </c>
      <c r="B126" s="309" t="s">
        <v>606</v>
      </c>
      <c r="C126" s="310" t="s">
        <v>612</v>
      </c>
      <c r="D126" s="311" t="s">
        <v>460</v>
      </c>
      <c r="E126" s="312">
        <v>60</v>
      </c>
      <c r="F126" s="313">
        <v>0</v>
      </c>
      <c r="G126" s="314">
        <f t="shared" si="3"/>
        <v>0</v>
      </c>
      <c r="H126" s="341"/>
    </row>
    <row r="127" spans="1:8" ht="12.75" customHeight="1">
      <c r="A127" s="308">
        <v>98</v>
      </c>
      <c r="B127" s="309" t="s">
        <v>613</v>
      </c>
      <c r="C127" s="310" t="s">
        <v>614</v>
      </c>
      <c r="D127" s="311" t="s">
        <v>460</v>
      </c>
      <c r="E127" s="312">
        <v>40</v>
      </c>
      <c r="F127" s="313">
        <v>0</v>
      </c>
      <c r="G127" s="314">
        <f t="shared" si="3"/>
        <v>0</v>
      </c>
      <c r="H127" s="341"/>
    </row>
    <row r="128" spans="1:8" ht="12.75" customHeight="1">
      <c r="A128" s="308">
        <v>99</v>
      </c>
      <c r="B128" s="309" t="s">
        <v>615</v>
      </c>
      <c r="C128" s="310" t="s">
        <v>616</v>
      </c>
      <c r="D128" s="311" t="s">
        <v>460</v>
      </c>
      <c r="E128" s="312">
        <v>20</v>
      </c>
      <c r="F128" s="313">
        <v>0</v>
      </c>
      <c r="G128" s="314">
        <f t="shared" si="3"/>
        <v>0</v>
      </c>
      <c r="H128" s="341"/>
    </row>
    <row r="129" spans="1:8" ht="12.75" customHeight="1">
      <c r="A129" s="308">
        <v>100</v>
      </c>
      <c r="B129" s="309" t="s">
        <v>617</v>
      </c>
      <c r="C129" s="310" t="s">
        <v>618</v>
      </c>
      <c r="D129" s="311" t="s">
        <v>460</v>
      </c>
      <c r="E129" s="312">
        <v>11</v>
      </c>
      <c r="F129" s="313">
        <v>0</v>
      </c>
      <c r="G129" s="314">
        <f t="shared" si="3"/>
        <v>0</v>
      </c>
      <c r="H129" s="341"/>
    </row>
    <row r="130" spans="1:8" ht="12.75" customHeight="1">
      <c r="A130" s="308">
        <v>101</v>
      </c>
      <c r="B130" s="309" t="s">
        <v>619</v>
      </c>
      <c r="C130" s="310" t="s">
        <v>620</v>
      </c>
      <c r="D130" s="311" t="s">
        <v>460</v>
      </c>
      <c r="E130" s="312">
        <v>120</v>
      </c>
      <c r="F130" s="313">
        <v>0</v>
      </c>
      <c r="G130" s="314">
        <f t="shared" si="3"/>
        <v>0</v>
      </c>
      <c r="H130" s="341"/>
    </row>
    <row r="131" spans="1:8" ht="12.75" customHeight="1">
      <c r="A131" s="308">
        <v>102</v>
      </c>
      <c r="B131" s="309" t="s">
        <v>621</v>
      </c>
      <c r="C131" s="310" t="s">
        <v>622</v>
      </c>
      <c r="D131" s="311" t="s">
        <v>460</v>
      </c>
      <c r="E131" s="312">
        <v>25</v>
      </c>
      <c r="F131" s="313">
        <v>0</v>
      </c>
      <c r="G131" s="314">
        <f t="shared" si="3"/>
        <v>0</v>
      </c>
      <c r="H131" s="341"/>
    </row>
    <row r="132" spans="1:8" ht="22.5" customHeight="1">
      <c r="A132" s="308">
        <v>103</v>
      </c>
      <c r="B132" s="309" t="s">
        <v>623</v>
      </c>
      <c r="C132" s="310" t="s">
        <v>624</v>
      </c>
      <c r="D132" s="311" t="s">
        <v>460</v>
      </c>
      <c r="E132" s="312">
        <v>120</v>
      </c>
      <c r="F132" s="313">
        <v>0</v>
      </c>
      <c r="G132" s="314">
        <f t="shared" si="3"/>
        <v>0</v>
      </c>
      <c r="H132" s="341"/>
    </row>
    <row r="133" spans="1:8" ht="12.75" customHeight="1">
      <c r="A133" s="308">
        <v>104</v>
      </c>
      <c r="B133" s="309" t="s">
        <v>625</v>
      </c>
      <c r="C133" s="310" t="s">
        <v>626</v>
      </c>
      <c r="D133" s="311" t="s">
        <v>460</v>
      </c>
      <c r="E133" s="312">
        <v>380</v>
      </c>
      <c r="F133" s="313">
        <v>0</v>
      </c>
      <c r="G133" s="314">
        <f t="shared" si="3"/>
        <v>0</v>
      </c>
      <c r="H133" s="341"/>
    </row>
    <row r="134" spans="1:8" ht="12.75" customHeight="1">
      <c r="A134" s="308">
        <v>105</v>
      </c>
      <c r="B134" s="309" t="s">
        <v>627</v>
      </c>
      <c r="C134" s="310" t="s">
        <v>628</v>
      </c>
      <c r="D134" s="311" t="s">
        <v>460</v>
      </c>
      <c r="E134" s="312">
        <v>128</v>
      </c>
      <c r="F134" s="313">
        <v>0</v>
      </c>
      <c r="G134" s="314">
        <f t="shared" si="3"/>
        <v>0</v>
      </c>
      <c r="H134" s="341"/>
    </row>
    <row r="135" spans="1:8" ht="12.75" customHeight="1">
      <c r="A135" s="308">
        <v>106</v>
      </c>
      <c r="B135" s="309" t="s">
        <v>629</v>
      </c>
      <c r="C135" s="310" t="s">
        <v>630</v>
      </c>
      <c r="D135" s="311" t="s">
        <v>460</v>
      </c>
      <c r="E135" s="312">
        <v>175</v>
      </c>
      <c r="F135" s="313">
        <v>0</v>
      </c>
      <c r="G135" s="314">
        <f t="shared" si="3"/>
        <v>0</v>
      </c>
      <c r="H135" s="341"/>
    </row>
    <row r="136" spans="1:8" ht="12.75" customHeight="1">
      <c r="A136" s="308">
        <v>107</v>
      </c>
      <c r="B136" s="309" t="s">
        <v>631</v>
      </c>
      <c r="C136" s="310" t="s">
        <v>632</v>
      </c>
      <c r="D136" s="311" t="s">
        <v>460</v>
      </c>
      <c r="E136" s="312">
        <v>50</v>
      </c>
      <c r="F136" s="313">
        <v>0</v>
      </c>
      <c r="G136" s="314">
        <f t="shared" si="3"/>
        <v>0</v>
      </c>
      <c r="H136" s="341"/>
    </row>
    <row r="137" spans="1:8" ht="12.75" customHeight="1">
      <c r="A137" s="308">
        <v>108</v>
      </c>
      <c r="B137" s="309" t="s">
        <v>633</v>
      </c>
      <c r="C137" s="310" t="s">
        <v>634</v>
      </c>
      <c r="D137" s="311" t="s">
        <v>460</v>
      </c>
      <c r="E137" s="312">
        <v>40</v>
      </c>
      <c r="F137" s="313">
        <v>0</v>
      </c>
      <c r="G137" s="314">
        <f t="shared" si="3"/>
        <v>0</v>
      </c>
      <c r="H137" s="341"/>
    </row>
    <row r="138" spans="1:8" ht="12.75" customHeight="1">
      <c r="A138" s="308">
        <v>109</v>
      </c>
      <c r="B138" s="309" t="s">
        <v>635</v>
      </c>
      <c r="C138" s="310" t="s">
        <v>636</v>
      </c>
      <c r="D138" s="311" t="s">
        <v>460</v>
      </c>
      <c r="E138" s="312">
        <v>65</v>
      </c>
      <c r="F138" s="313">
        <v>0</v>
      </c>
      <c r="G138" s="314">
        <f t="shared" si="3"/>
        <v>0</v>
      </c>
      <c r="H138" s="341"/>
    </row>
    <row r="139" spans="1:8" ht="12.75" customHeight="1">
      <c r="A139" s="308">
        <v>110</v>
      </c>
      <c r="B139" s="309" t="s">
        <v>637</v>
      </c>
      <c r="C139" s="310" t="s">
        <v>638</v>
      </c>
      <c r="D139" s="311" t="s">
        <v>13</v>
      </c>
      <c r="E139" s="312">
        <v>37</v>
      </c>
      <c r="F139" s="313">
        <v>0</v>
      </c>
      <c r="G139" s="314">
        <f t="shared" si="3"/>
        <v>0</v>
      </c>
      <c r="H139" s="341"/>
    </row>
    <row r="140" spans="1:8" ht="12.75" customHeight="1">
      <c r="A140" s="308">
        <v>111</v>
      </c>
      <c r="B140" s="309" t="s">
        <v>639</v>
      </c>
      <c r="C140" s="310" t="s">
        <v>640</v>
      </c>
      <c r="D140" s="311" t="s">
        <v>13</v>
      </c>
      <c r="E140" s="312">
        <v>4</v>
      </c>
      <c r="F140" s="313">
        <v>0</v>
      </c>
      <c r="G140" s="314">
        <f t="shared" si="3"/>
        <v>0</v>
      </c>
      <c r="H140" s="341"/>
    </row>
    <row r="141" spans="1:8" ht="12.75" customHeight="1">
      <c r="A141" s="308">
        <v>112</v>
      </c>
      <c r="B141" s="309" t="s">
        <v>641</v>
      </c>
      <c r="C141" s="310" t="s">
        <v>642</v>
      </c>
      <c r="D141" s="311" t="s">
        <v>13</v>
      </c>
      <c r="E141" s="312">
        <v>132</v>
      </c>
      <c r="F141" s="313">
        <v>0</v>
      </c>
      <c r="G141" s="314">
        <f t="shared" si="3"/>
        <v>0</v>
      </c>
      <c r="H141" s="341"/>
    </row>
    <row r="142" spans="1:8" ht="12.75" customHeight="1">
      <c r="A142" s="308">
        <v>113</v>
      </c>
      <c r="B142" s="309" t="s">
        <v>643</v>
      </c>
      <c r="C142" s="310" t="s">
        <v>644</v>
      </c>
      <c r="D142" s="311" t="s">
        <v>13</v>
      </c>
      <c r="E142" s="312">
        <v>5</v>
      </c>
      <c r="F142" s="313">
        <v>0</v>
      </c>
      <c r="G142" s="314">
        <f t="shared" si="3"/>
        <v>0</v>
      </c>
      <c r="H142" s="341"/>
    </row>
    <row r="143" spans="1:8" ht="21.75" customHeight="1">
      <c r="A143" s="308">
        <v>114</v>
      </c>
      <c r="B143" s="309" t="s">
        <v>645</v>
      </c>
      <c r="C143" s="310" t="s">
        <v>646</v>
      </c>
      <c r="D143" s="311" t="s">
        <v>13</v>
      </c>
      <c r="E143" s="312">
        <v>2</v>
      </c>
      <c r="F143" s="313">
        <v>0</v>
      </c>
      <c r="G143" s="314">
        <f t="shared" si="3"/>
        <v>0</v>
      </c>
      <c r="H143" s="341"/>
    </row>
    <row r="144" spans="1:8" ht="13.5" customHeight="1">
      <c r="A144" s="308">
        <v>115</v>
      </c>
      <c r="B144" s="309" t="s">
        <v>647</v>
      </c>
      <c r="C144" s="310" t="s">
        <v>648</v>
      </c>
      <c r="D144" s="311" t="s">
        <v>13</v>
      </c>
      <c r="E144" s="312">
        <v>17</v>
      </c>
      <c r="F144" s="313">
        <v>0</v>
      </c>
      <c r="G144" s="314">
        <f t="shared" si="3"/>
        <v>0</v>
      </c>
      <c r="H144" s="341"/>
    </row>
    <row r="145" spans="1:8" ht="13.5" customHeight="1">
      <c r="A145" s="308">
        <v>116</v>
      </c>
      <c r="B145" s="309" t="s">
        <v>649</v>
      </c>
      <c r="C145" s="310" t="s">
        <v>650</v>
      </c>
      <c r="D145" s="311" t="s">
        <v>13</v>
      </c>
      <c r="E145" s="312">
        <v>1</v>
      </c>
      <c r="F145" s="313">
        <v>0</v>
      </c>
      <c r="G145" s="314">
        <f t="shared" si="3"/>
        <v>0</v>
      </c>
      <c r="H145" s="341"/>
    </row>
    <row r="146" spans="1:8" ht="13.5" customHeight="1">
      <c r="A146" s="308">
        <v>117</v>
      </c>
      <c r="B146" s="309" t="s">
        <v>651</v>
      </c>
      <c r="C146" s="310" t="s">
        <v>652</v>
      </c>
      <c r="D146" s="311" t="s">
        <v>13</v>
      </c>
      <c r="E146" s="312">
        <v>1</v>
      </c>
      <c r="F146" s="313">
        <v>0</v>
      </c>
      <c r="G146" s="314">
        <f t="shared" si="3"/>
        <v>0</v>
      </c>
      <c r="H146" s="341"/>
    </row>
    <row r="147" spans="1:8" ht="13.5" customHeight="1">
      <c r="A147" s="308">
        <v>118</v>
      </c>
      <c r="B147" s="309" t="s">
        <v>653</v>
      </c>
      <c r="C147" s="310" t="s">
        <v>654</v>
      </c>
      <c r="D147" s="311" t="s">
        <v>13</v>
      </c>
      <c r="E147" s="312">
        <v>9</v>
      </c>
      <c r="F147" s="313">
        <v>0</v>
      </c>
      <c r="G147" s="314">
        <f t="shared" si="3"/>
        <v>0</v>
      </c>
      <c r="H147" s="341"/>
    </row>
    <row r="148" spans="1:8" ht="13.5" customHeight="1">
      <c r="A148" s="308">
        <v>119</v>
      </c>
      <c r="B148" s="309" t="s">
        <v>655</v>
      </c>
      <c r="C148" s="310" t="s">
        <v>656</v>
      </c>
      <c r="D148" s="311" t="s">
        <v>13</v>
      </c>
      <c r="E148" s="312">
        <v>1700</v>
      </c>
      <c r="F148" s="313">
        <v>0</v>
      </c>
      <c r="G148" s="314">
        <f t="shared" si="3"/>
        <v>0</v>
      </c>
      <c r="H148" s="341"/>
    </row>
    <row r="149" spans="1:8" ht="13.5" customHeight="1">
      <c r="A149" s="308">
        <v>120</v>
      </c>
      <c r="B149" s="309" t="s">
        <v>657</v>
      </c>
      <c r="C149" s="310" t="s">
        <v>658</v>
      </c>
      <c r="D149" s="311" t="s">
        <v>13</v>
      </c>
      <c r="E149" s="312">
        <v>4</v>
      </c>
      <c r="F149" s="313">
        <v>0</v>
      </c>
      <c r="G149" s="314">
        <f t="shared" si="3"/>
        <v>0</v>
      </c>
      <c r="H149" s="341"/>
    </row>
    <row r="150" spans="1:8" ht="13.5" customHeight="1">
      <c r="A150" s="308">
        <v>121</v>
      </c>
      <c r="B150" s="309" t="s">
        <v>659</v>
      </c>
      <c r="C150" s="310" t="s">
        <v>660</v>
      </c>
      <c r="D150" s="311" t="s">
        <v>661</v>
      </c>
      <c r="E150" s="312">
        <v>3</v>
      </c>
      <c r="F150" s="313">
        <v>0</v>
      </c>
      <c r="G150" s="314">
        <f t="shared" si="3"/>
        <v>0</v>
      </c>
      <c r="H150" s="341"/>
    </row>
    <row r="151" spans="1:8" ht="13.5" customHeight="1">
      <c r="A151" s="308">
        <v>122</v>
      </c>
      <c r="B151" s="309" t="s">
        <v>662</v>
      </c>
      <c r="C151" s="310" t="s">
        <v>663</v>
      </c>
      <c r="D151" s="311" t="s">
        <v>661</v>
      </c>
      <c r="E151" s="312">
        <v>28</v>
      </c>
      <c r="F151" s="313">
        <v>0</v>
      </c>
      <c r="G151" s="314">
        <f t="shared" si="3"/>
        <v>0</v>
      </c>
      <c r="H151" s="341"/>
    </row>
    <row r="152" spans="1:8" ht="13.5" customHeight="1">
      <c r="A152" s="308">
        <v>123</v>
      </c>
      <c r="B152" s="309" t="s">
        <v>664</v>
      </c>
      <c r="C152" s="310" t="s">
        <v>665</v>
      </c>
      <c r="D152" s="311" t="s">
        <v>661</v>
      </c>
      <c r="E152" s="312">
        <v>8</v>
      </c>
      <c r="F152" s="313">
        <v>0</v>
      </c>
      <c r="G152" s="314">
        <f t="shared" si="3"/>
        <v>0</v>
      </c>
      <c r="H152" s="341"/>
    </row>
    <row r="153" spans="1:8" ht="13.5" customHeight="1">
      <c r="A153" s="315" t="s">
        <v>391</v>
      </c>
      <c r="B153" s="316" t="s">
        <v>666</v>
      </c>
      <c r="C153" s="317" t="s">
        <v>667</v>
      </c>
      <c r="D153" s="318"/>
      <c r="E153" s="319"/>
      <c r="F153" s="320"/>
      <c r="G153" s="320">
        <f>SUMIF(AG154:AG157,"&lt;&gt;NOR",G154:G157)</f>
        <v>0</v>
      </c>
      <c r="H153" s="341"/>
    </row>
    <row r="154" spans="1:8" ht="13.5" customHeight="1">
      <c r="A154" s="308">
        <v>124</v>
      </c>
      <c r="B154" s="309" t="s">
        <v>668</v>
      </c>
      <c r="C154" s="310" t="s">
        <v>669</v>
      </c>
      <c r="D154" s="311" t="s">
        <v>661</v>
      </c>
      <c r="E154" s="312">
        <v>6</v>
      </c>
      <c r="F154" s="313">
        <v>0</v>
      </c>
      <c r="G154" s="314">
        <f>ROUND(E154*F154,2)</f>
        <v>0</v>
      </c>
      <c r="H154" s="341"/>
    </row>
    <row r="155" spans="1:8" ht="13.5" customHeight="1">
      <c r="A155" s="308">
        <v>125</v>
      </c>
      <c r="B155" s="309" t="s">
        <v>670</v>
      </c>
      <c r="C155" s="310" t="s">
        <v>671</v>
      </c>
      <c r="D155" s="311" t="s">
        <v>661</v>
      </c>
      <c r="E155" s="312">
        <v>6</v>
      </c>
      <c r="F155" s="313">
        <v>0</v>
      </c>
      <c r="G155" s="314">
        <f>ROUND(E155*F155,2)</f>
        <v>0</v>
      </c>
      <c r="H155" s="341"/>
    </row>
    <row r="156" spans="1:8" ht="13.5" customHeight="1">
      <c r="A156" s="308">
        <v>126</v>
      </c>
      <c r="B156" s="309" t="s">
        <v>672</v>
      </c>
      <c r="C156" s="310" t="s">
        <v>673</v>
      </c>
      <c r="D156" s="311" t="s">
        <v>661</v>
      </c>
      <c r="E156" s="312">
        <v>8</v>
      </c>
      <c r="F156" s="313">
        <v>0</v>
      </c>
      <c r="G156" s="314">
        <f>ROUND(E156*F156,2)</f>
        <v>0</v>
      </c>
      <c r="H156" s="341"/>
    </row>
    <row r="157" spans="1:8" ht="13.5" customHeight="1">
      <c r="A157" s="308">
        <v>127</v>
      </c>
      <c r="B157" s="309" t="s">
        <v>674</v>
      </c>
      <c r="C157" s="310" t="s">
        <v>675</v>
      </c>
      <c r="D157" s="311" t="s">
        <v>661</v>
      </c>
      <c r="E157" s="312">
        <v>4</v>
      </c>
      <c r="F157" s="313">
        <v>0</v>
      </c>
      <c r="G157" s="314">
        <f>ROUND(E157*F157,2)</f>
        <v>0</v>
      </c>
      <c r="H157" s="341"/>
    </row>
    <row r="158" spans="1:8" ht="13.5" customHeight="1">
      <c r="A158" s="315" t="s">
        <v>391</v>
      </c>
      <c r="B158" s="316" t="s">
        <v>676</v>
      </c>
      <c r="C158" s="317" t="s">
        <v>677</v>
      </c>
      <c r="D158" s="318"/>
      <c r="E158" s="319"/>
      <c r="F158" s="320"/>
      <c r="G158" s="320">
        <f>SUMIF(AG159:AG160,"&lt;&gt;NOR",G159:G160)</f>
        <v>0</v>
      </c>
      <c r="H158" s="341"/>
    </row>
    <row r="159" spans="1:8" ht="13.5" customHeight="1">
      <c r="A159" s="308">
        <v>128</v>
      </c>
      <c r="B159" s="309" t="s">
        <v>678</v>
      </c>
      <c r="C159" s="310" t="s">
        <v>679</v>
      </c>
      <c r="D159" s="311" t="s">
        <v>680</v>
      </c>
      <c r="E159" s="312">
        <v>136</v>
      </c>
      <c r="F159" s="313">
        <v>0</v>
      </c>
      <c r="G159" s="314">
        <f>ROUND(E159*F159,2)</f>
        <v>0</v>
      </c>
      <c r="H159" s="341"/>
    </row>
    <row r="160" spans="1:8" ht="13.5" customHeight="1">
      <c r="A160" s="308">
        <v>129</v>
      </c>
      <c r="B160" s="309" t="s">
        <v>681</v>
      </c>
      <c r="C160" s="310" t="s">
        <v>682</v>
      </c>
      <c r="D160" s="311" t="s">
        <v>661</v>
      </c>
      <c r="E160" s="312">
        <v>4</v>
      </c>
      <c r="F160" s="313">
        <v>0</v>
      </c>
      <c r="G160" s="314">
        <f>ROUND(E160*F160,2)</f>
        <v>0</v>
      </c>
      <c r="H160" s="341"/>
    </row>
    <row r="161" spans="1:8" ht="13.5" customHeight="1">
      <c r="A161" s="315" t="s">
        <v>391</v>
      </c>
      <c r="B161" s="316" t="s">
        <v>683</v>
      </c>
      <c r="C161" s="317" t="s">
        <v>684</v>
      </c>
      <c r="D161" s="318"/>
      <c r="E161" s="319"/>
      <c r="F161" s="320"/>
      <c r="G161" s="320">
        <f>SUMIF(AG162:AG165,"&lt;&gt;NOR",G162:G165)</f>
        <v>0</v>
      </c>
      <c r="H161" s="341"/>
    </row>
    <row r="162" spans="1:8" ht="22.5" customHeight="1">
      <c r="A162" s="308">
        <v>130</v>
      </c>
      <c r="B162" s="309" t="s">
        <v>685</v>
      </c>
      <c r="C162" s="310" t="s">
        <v>686</v>
      </c>
      <c r="D162" s="311" t="s">
        <v>661</v>
      </c>
      <c r="E162" s="312">
        <v>48</v>
      </c>
      <c r="F162" s="313">
        <v>0</v>
      </c>
      <c r="G162" s="314">
        <f>ROUND(E162*F162,2)</f>
        <v>0</v>
      </c>
      <c r="H162" s="341"/>
    </row>
    <row r="163" spans="1:8" ht="12.75" customHeight="1">
      <c r="A163" s="308">
        <v>131</v>
      </c>
      <c r="B163" s="309" t="s">
        <v>687</v>
      </c>
      <c r="C163" s="310" t="s">
        <v>688</v>
      </c>
      <c r="D163" s="311" t="s">
        <v>661</v>
      </c>
      <c r="E163" s="312">
        <v>80</v>
      </c>
      <c r="F163" s="313">
        <v>0</v>
      </c>
      <c r="G163" s="314">
        <f>ROUND(E163*F163,2)</f>
        <v>0</v>
      </c>
      <c r="H163" s="341"/>
    </row>
    <row r="164" spans="1:8" ht="12.75" customHeight="1">
      <c r="A164" s="308">
        <v>132</v>
      </c>
      <c r="B164" s="309" t="s">
        <v>689</v>
      </c>
      <c r="C164" s="310" t="s">
        <v>690</v>
      </c>
      <c r="D164" s="311" t="s">
        <v>661</v>
      </c>
      <c r="E164" s="312">
        <v>12</v>
      </c>
      <c r="F164" s="313">
        <v>0</v>
      </c>
      <c r="G164" s="314">
        <f>ROUND(E164*F164,2)</f>
        <v>0</v>
      </c>
      <c r="H164" s="341"/>
    </row>
    <row r="165" spans="1:8" ht="12.75" customHeight="1">
      <c r="A165" s="308">
        <v>133</v>
      </c>
      <c r="B165" s="309" t="s">
        <v>691</v>
      </c>
      <c r="C165" s="310" t="s">
        <v>692</v>
      </c>
      <c r="D165" s="311" t="s">
        <v>661</v>
      </c>
      <c r="E165" s="312">
        <v>6</v>
      </c>
      <c r="F165" s="313">
        <v>0</v>
      </c>
      <c r="G165" s="314">
        <f>ROUND(E165*F165,2)</f>
        <v>0</v>
      </c>
      <c r="H165" s="341"/>
    </row>
    <row r="166" spans="1:8" ht="12.75" customHeight="1">
      <c r="A166" s="315" t="s">
        <v>391</v>
      </c>
      <c r="B166" s="316" t="s">
        <v>693</v>
      </c>
      <c r="C166" s="317" t="s">
        <v>694</v>
      </c>
      <c r="D166" s="318"/>
      <c r="E166" s="319"/>
      <c r="F166" s="320"/>
      <c r="G166" s="320">
        <f>SUMIF(AG167:AG169,"&lt;&gt;NOR",G167:G169)</f>
        <v>0</v>
      </c>
      <c r="H166" s="341"/>
    </row>
    <row r="167" spans="1:8" ht="12.75" customHeight="1">
      <c r="A167" s="308">
        <v>134</v>
      </c>
      <c r="B167" s="309" t="s">
        <v>695</v>
      </c>
      <c r="C167" s="310" t="s">
        <v>696</v>
      </c>
      <c r="D167" s="311" t="s">
        <v>697</v>
      </c>
      <c r="E167" s="312">
        <v>156</v>
      </c>
      <c r="F167" s="313">
        <v>0</v>
      </c>
      <c r="G167" s="314">
        <f>ROUND(E167*F167,2)</f>
        <v>0</v>
      </c>
      <c r="H167" s="341"/>
    </row>
    <row r="168" spans="1:8" ht="12.75" customHeight="1">
      <c r="A168" s="308">
        <v>135</v>
      </c>
      <c r="B168" s="309" t="s">
        <v>698</v>
      </c>
      <c r="C168" s="310" t="s">
        <v>699</v>
      </c>
      <c r="D168" s="311" t="s">
        <v>13</v>
      </c>
      <c r="E168" s="312">
        <v>8</v>
      </c>
      <c r="F168" s="313">
        <v>0</v>
      </c>
      <c r="G168" s="314">
        <f>ROUND(E168*F168,2)</f>
        <v>0</v>
      </c>
      <c r="H168" s="341"/>
    </row>
    <row r="169" spans="1:8" ht="12.75" customHeight="1">
      <c r="A169" s="324">
        <v>136</v>
      </c>
      <c r="B169" s="325" t="s">
        <v>698</v>
      </c>
      <c r="C169" s="326" t="s">
        <v>700</v>
      </c>
      <c r="D169" s="327" t="s">
        <v>13</v>
      </c>
      <c r="E169" s="328">
        <v>2</v>
      </c>
      <c r="F169" s="329">
        <v>0</v>
      </c>
      <c r="G169" s="330">
        <f>ROUND(E169*F169,2)</f>
        <v>0</v>
      </c>
      <c r="H169" s="341"/>
    </row>
    <row r="170" spans="1:8" ht="12.75" customHeight="1">
      <c r="A170" s="315" t="s">
        <v>391</v>
      </c>
      <c r="B170" s="316" t="s">
        <v>701</v>
      </c>
      <c r="C170" s="317" t="s">
        <v>702</v>
      </c>
      <c r="D170" s="318"/>
      <c r="E170" s="319"/>
      <c r="F170" s="320"/>
      <c r="G170" s="320">
        <f ca="1">SUMIF(AG173:AG174,"&lt;&gt;NOR",G172)</f>
        <v>0</v>
      </c>
      <c r="H170" s="341"/>
    </row>
    <row r="171" spans="1:8" ht="12.75" customHeight="1">
      <c r="A171" s="324">
        <v>137</v>
      </c>
      <c r="B171" s="325" t="s">
        <v>703</v>
      </c>
      <c r="C171" s="326" t="s">
        <v>704</v>
      </c>
      <c r="D171" s="327" t="s">
        <v>661</v>
      </c>
      <c r="E171" s="328">
        <v>16</v>
      </c>
      <c r="F171" s="329">
        <v>0</v>
      </c>
      <c r="G171" s="330">
        <f>ROUND(E171*F171,2)</f>
        <v>0</v>
      </c>
      <c r="H171" s="341"/>
    </row>
    <row r="172" spans="1:8" ht="12.75" customHeight="1">
      <c r="A172" s="324">
        <v>138</v>
      </c>
      <c r="B172" s="325" t="s">
        <v>703</v>
      </c>
      <c r="C172" s="326" t="s">
        <v>710</v>
      </c>
      <c r="D172" s="327" t="s">
        <v>13</v>
      </c>
      <c r="E172" s="328">
        <v>70</v>
      </c>
      <c r="F172" s="329">
        <v>0</v>
      </c>
      <c r="G172" s="330">
        <f>ROUND(E172*F172,2)</f>
        <v>0</v>
      </c>
      <c r="H172" s="341"/>
    </row>
    <row r="173" spans="1:8" ht="12.75">
      <c r="A173" s="331"/>
      <c r="B173" s="332" t="s">
        <v>705</v>
      </c>
      <c r="C173" s="333" t="s">
        <v>705</v>
      </c>
      <c r="D173" s="334"/>
      <c r="E173" s="331"/>
      <c r="F173" s="331"/>
      <c r="G173" s="331"/>
      <c r="H173" s="341"/>
    </row>
    <row r="174" spans="1:8" ht="12.75">
      <c r="A174" s="335"/>
      <c r="B174" s="336" t="s">
        <v>36</v>
      </c>
      <c r="C174" s="337" t="s">
        <v>705</v>
      </c>
      <c r="D174" s="338"/>
      <c r="E174" s="339"/>
      <c r="F174" s="339"/>
      <c r="G174" s="340">
        <f ca="1">G7+G16+G27+G32+G37+G98+G100+G153+G158+G161+G166+G170</f>
        <v>0</v>
      </c>
      <c r="H174" s="341"/>
    </row>
    <row r="175" spans="1:8" ht="12.75">
      <c r="A175" s="331"/>
      <c r="B175" s="332" t="s">
        <v>705</v>
      </c>
      <c r="C175" s="333" t="s">
        <v>705</v>
      </c>
      <c r="D175" s="334"/>
      <c r="E175" s="331"/>
      <c r="F175" s="331"/>
      <c r="G175" s="331"/>
      <c r="H175" s="341"/>
    </row>
    <row r="176" spans="1:8" ht="12.75">
      <c r="A176" s="331"/>
      <c r="B176" s="332" t="s">
        <v>705</v>
      </c>
      <c r="C176" s="333" t="s">
        <v>705</v>
      </c>
      <c r="D176" s="334"/>
      <c r="E176" s="331"/>
      <c r="F176" s="331"/>
      <c r="G176" s="331"/>
      <c r="H176" s="341"/>
    </row>
    <row r="177" spans="1:8" ht="12.75">
      <c r="A177" s="424" t="s">
        <v>706</v>
      </c>
      <c r="B177" s="424"/>
      <c r="C177" s="425"/>
      <c r="D177" s="334"/>
      <c r="E177" s="331"/>
      <c r="F177" s="331"/>
      <c r="G177" s="331"/>
      <c r="H177" s="341"/>
    </row>
    <row r="178" spans="1:8" ht="12.75">
      <c r="A178" s="405"/>
      <c r="B178" s="406"/>
      <c r="C178" s="407"/>
      <c r="D178" s="406"/>
      <c r="E178" s="406"/>
      <c r="F178" s="406"/>
      <c r="G178" s="408"/>
      <c r="H178" s="341"/>
    </row>
    <row r="179" spans="1:8" ht="12.75">
      <c r="A179" s="409"/>
      <c r="B179" s="410"/>
      <c r="C179" s="411"/>
      <c r="D179" s="410"/>
      <c r="E179" s="410"/>
      <c r="F179" s="410"/>
      <c r="G179" s="412"/>
      <c r="H179" s="341"/>
    </row>
    <row r="180" spans="1:8" ht="12.75">
      <c r="A180" s="409"/>
      <c r="B180" s="410"/>
      <c r="C180" s="411"/>
      <c r="D180" s="410"/>
      <c r="E180" s="410"/>
      <c r="F180" s="410"/>
      <c r="G180" s="412"/>
      <c r="H180" s="341"/>
    </row>
    <row r="181" spans="1:8" ht="12.75">
      <c r="A181" s="409"/>
      <c r="B181" s="410"/>
      <c r="C181" s="411"/>
      <c r="D181" s="410"/>
      <c r="E181" s="410"/>
      <c r="F181" s="410"/>
      <c r="G181" s="412"/>
      <c r="H181" s="341"/>
    </row>
    <row r="182" spans="1:8" ht="12.75">
      <c r="A182" s="413"/>
      <c r="B182" s="414"/>
      <c r="C182" s="415"/>
      <c r="D182" s="414"/>
      <c r="E182" s="414"/>
      <c r="F182" s="414"/>
      <c r="G182" s="416"/>
      <c r="H182" s="341"/>
    </row>
    <row r="183" spans="1:8" ht="12.75">
      <c r="A183" s="341"/>
      <c r="B183" s="341"/>
      <c r="C183" s="341"/>
      <c r="D183" s="341"/>
      <c r="E183" s="341"/>
      <c r="F183" s="341"/>
      <c r="G183" s="341"/>
      <c r="H183" s="341"/>
    </row>
    <row r="184" spans="1:8" ht="12.75">
      <c r="A184" s="341"/>
      <c r="B184" s="341"/>
      <c r="C184" s="341"/>
      <c r="D184" s="341"/>
      <c r="E184" s="341"/>
      <c r="F184" s="341"/>
      <c r="G184" s="341"/>
      <c r="H184" s="341"/>
    </row>
    <row r="185" spans="1:8" ht="12.75">
      <c r="A185" s="341"/>
      <c r="B185" s="341"/>
      <c r="C185" s="341"/>
      <c r="D185" s="341"/>
      <c r="E185" s="341"/>
      <c r="F185" s="341"/>
      <c r="G185" s="341"/>
      <c r="H185" s="341"/>
    </row>
    <row r="186" spans="1:8" ht="12.75">
      <c r="A186" s="341"/>
      <c r="B186" s="341"/>
      <c r="C186" s="341"/>
      <c r="D186" s="341"/>
      <c r="E186" s="341"/>
      <c r="F186" s="341"/>
      <c r="G186" s="341"/>
      <c r="H186" s="341"/>
    </row>
    <row r="187" spans="1:8" ht="12.75">
      <c r="A187" s="341"/>
      <c r="B187" s="341"/>
      <c r="C187" s="341"/>
      <c r="D187" s="341"/>
      <c r="E187" s="341"/>
      <c r="F187" s="341"/>
      <c r="G187" s="341"/>
      <c r="H187" s="341"/>
    </row>
    <row r="188" spans="1:8" ht="12.75">
      <c r="A188" s="341"/>
      <c r="B188" s="341"/>
      <c r="C188" s="341"/>
      <c r="D188" s="341"/>
      <c r="E188" s="341"/>
      <c r="F188" s="341"/>
      <c r="G188" s="341"/>
      <c r="H188" s="341"/>
    </row>
    <row r="189" spans="1:8" ht="12.75">
      <c r="A189" s="341"/>
      <c r="B189" s="341"/>
      <c r="C189" s="341"/>
      <c r="D189" s="341"/>
      <c r="E189" s="341"/>
      <c r="F189" s="341"/>
      <c r="G189" s="341"/>
      <c r="H189" s="341"/>
    </row>
    <row r="190" spans="1:8" ht="12.75">
      <c r="A190" s="341"/>
      <c r="B190" s="341"/>
      <c r="C190" s="341"/>
      <c r="D190" s="341"/>
      <c r="E190" s="341"/>
      <c r="F190" s="341"/>
      <c r="G190" s="341"/>
      <c r="H190" s="341"/>
    </row>
    <row r="191" spans="1:8" ht="12.75">
      <c r="A191" s="341"/>
      <c r="B191" s="341"/>
      <c r="C191" s="341"/>
      <c r="D191" s="341"/>
      <c r="E191" s="341"/>
      <c r="F191" s="341"/>
      <c r="G191" s="341"/>
      <c r="H191" s="341"/>
    </row>
    <row r="192" spans="1:8" ht="12.75">
      <c r="A192" s="341"/>
      <c r="B192" s="341"/>
      <c r="C192" s="341"/>
      <c r="D192" s="341"/>
      <c r="E192" s="341"/>
      <c r="F192" s="341"/>
      <c r="G192" s="341"/>
      <c r="H192" s="341"/>
    </row>
    <row r="193" spans="1:8" ht="12.75">
      <c r="A193" s="341"/>
      <c r="B193" s="341"/>
      <c r="C193" s="341"/>
      <c r="D193" s="341"/>
      <c r="E193" s="341"/>
      <c r="F193" s="341"/>
      <c r="G193" s="341"/>
      <c r="H193" s="341"/>
    </row>
    <row r="194" spans="1:8" ht="12.75">
      <c r="A194" s="341"/>
      <c r="B194" s="341"/>
      <c r="C194" s="341"/>
      <c r="D194" s="341"/>
      <c r="E194" s="341"/>
      <c r="F194" s="341"/>
      <c r="G194" s="341"/>
      <c r="H194" s="341"/>
    </row>
    <row r="195" spans="1:8" ht="12.75">
      <c r="A195" s="341"/>
      <c r="B195" s="341"/>
      <c r="C195" s="341"/>
      <c r="D195" s="341"/>
      <c r="E195" s="341"/>
      <c r="F195" s="341"/>
      <c r="G195" s="341"/>
      <c r="H195" s="341"/>
    </row>
    <row r="196" spans="1:8" ht="12.75">
      <c r="A196" s="341"/>
      <c r="B196" s="341"/>
      <c r="C196" s="341"/>
      <c r="D196" s="341"/>
      <c r="E196" s="341"/>
      <c r="F196" s="341"/>
      <c r="G196" s="341"/>
      <c r="H196" s="341"/>
    </row>
    <row r="197" spans="1:8" ht="12.75">
      <c r="A197" s="341"/>
      <c r="B197" s="341"/>
      <c r="C197" s="341"/>
      <c r="D197" s="341"/>
      <c r="E197" s="341"/>
      <c r="F197" s="341"/>
      <c r="G197" s="341"/>
      <c r="H197" s="341"/>
    </row>
    <row r="198" spans="1:8" ht="12.75">
      <c r="A198" s="341"/>
      <c r="B198" s="341"/>
      <c r="C198" s="341"/>
      <c r="D198" s="341"/>
      <c r="E198" s="341"/>
      <c r="F198" s="341"/>
      <c r="G198" s="341"/>
      <c r="H198" s="341"/>
    </row>
  </sheetData>
  <sheetProtection algorithmName="SHA-512" hashValue="D3MQ/gi0efpehJ2NKnVmDwVw6ycDgqJ0EI0expJnzVHX8RCabCfp95cih9J3Zm86IyUsx7rVa5qh1pXUElETEQ==" saltValue="tnDCebK4ccRwT6X31TINcg==" spinCount="100000" sheet="1" objects="1" scenarios="1"/>
  <mergeCells count="6">
    <mergeCell ref="A178:G182"/>
    <mergeCell ref="A1:G1"/>
    <mergeCell ref="C2:G2"/>
    <mergeCell ref="C3:G3"/>
    <mergeCell ref="C4:G4"/>
    <mergeCell ref="A177:C17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 KLIMA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Říha Zdeněk</dc:creator>
  <cp:keywords/>
  <dc:description/>
  <cp:lastModifiedBy>Haman Miroslav</cp:lastModifiedBy>
  <cp:lastPrinted>2016-04-21T06:59:25Z</cp:lastPrinted>
  <dcterms:created xsi:type="dcterms:W3CDTF">2015-11-09T14:05:26Z</dcterms:created>
  <dcterms:modified xsi:type="dcterms:W3CDTF">2016-04-21T06:59:30Z</dcterms:modified>
  <cp:category/>
  <cp:version/>
  <cp:contentType/>
  <cp:contentStatus/>
</cp:coreProperties>
</file>